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0\14_ZS_BN_oprava_elektro\Vysvetleni\"/>
    </mc:Choice>
  </mc:AlternateContent>
  <bookViews>
    <workbookView xWindow="0" yWindow="0" windowWidth="23040" windowHeight="11040" activeTab="1"/>
  </bookViews>
  <sheets>
    <sheet name="Rekapitulace stavby" sheetId="1" r:id="rId1"/>
    <sheet name="Technika pr..." sheetId="2" r:id="rId2"/>
  </sheets>
  <definedNames>
    <definedName name="_xlnm.Print_Area" localSheetId="0">'Rekapitulace stavby'!$C$4:$AP$70,'Rekapitulace stavby'!$C$76:$AP$92</definedName>
    <definedName name="_xlnm.Print_Area" localSheetId="1">'Technika pr...'!$C$4:$Q$70,'Technika pr...'!$C$76:$Q$116,'Technika pr...'!$C$122:$Q$281</definedName>
  </definedNames>
  <calcPr calcId="152511"/>
</workbook>
</file>

<file path=xl/calcChain.xml><?xml version="1.0" encoding="utf-8"?>
<calcChain xmlns="http://schemas.openxmlformats.org/spreadsheetml/2006/main">
  <c r="BI194" i="2" l="1"/>
  <c r="BH194" i="2"/>
  <c r="BG194" i="2"/>
  <c r="BF194" i="2"/>
  <c r="AD194" i="2"/>
  <c r="AB194" i="2"/>
  <c r="Z194" i="2"/>
  <c r="X194" i="2"/>
  <c r="W194" i="2"/>
  <c r="V194" i="2"/>
  <c r="BK194" i="2" s="1"/>
  <c r="BI193" i="2"/>
  <c r="BH193" i="2"/>
  <c r="BG193" i="2"/>
  <c r="BF193" i="2"/>
  <c r="AD193" i="2"/>
  <c r="AB193" i="2"/>
  <c r="Z193" i="2"/>
  <c r="X193" i="2"/>
  <c r="W193" i="2"/>
  <c r="V193" i="2"/>
  <c r="BK193" i="2" s="1"/>
  <c r="P193" i="2"/>
  <c r="BE193" i="2" s="1"/>
  <c r="BI196" i="2"/>
  <c r="BH196" i="2"/>
  <c r="BG196" i="2"/>
  <c r="BF196" i="2"/>
  <c r="AD196" i="2"/>
  <c r="AB196" i="2"/>
  <c r="Z196" i="2"/>
  <c r="X196" i="2"/>
  <c r="W196" i="2"/>
  <c r="V196" i="2"/>
  <c r="BK196" i="2" s="1"/>
  <c r="BI195" i="2"/>
  <c r="BH195" i="2"/>
  <c r="BG195" i="2"/>
  <c r="BF195" i="2"/>
  <c r="AD195" i="2"/>
  <c r="AB195" i="2"/>
  <c r="Z195" i="2"/>
  <c r="X195" i="2"/>
  <c r="W195" i="2"/>
  <c r="V195" i="2"/>
  <c r="BK195" i="2" s="1"/>
  <c r="BI213" i="2"/>
  <c r="BH213" i="2"/>
  <c r="BG213" i="2"/>
  <c r="BF213" i="2"/>
  <c r="AD213" i="2"/>
  <c r="AB213" i="2"/>
  <c r="Z213" i="2"/>
  <c r="X213" i="2"/>
  <c r="W213" i="2"/>
  <c r="V213" i="2"/>
  <c r="BK213" i="2" s="1"/>
  <c r="BI147" i="2"/>
  <c r="BH147" i="2"/>
  <c r="BG147" i="2"/>
  <c r="BF147" i="2"/>
  <c r="AD147" i="2"/>
  <c r="AB147" i="2"/>
  <c r="Z147" i="2"/>
  <c r="X147" i="2"/>
  <c r="W147" i="2"/>
  <c r="V147" i="2"/>
  <c r="BK147" i="2" s="1"/>
  <c r="BI146" i="2"/>
  <c r="BH146" i="2"/>
  <c r="BG146" i="2"/>
  <c r="BF146" i="2"/>
  <c r="AD146" i="2"/>
  <c r="AB146" i="2"/>
  <c r="Z146" i="2"/>
  <c r="X146" i="2"/>
  <c r="W146" i="2"/>
  <c r="V146" i="2"/>
  <c r="BK146" i="2" s="1"/>
  <c r="BI143" i="2"/>
  <c r="BH143" i="2"/>
  <c r="BG143" i="2"/>
  <c r="BF143" i="2"/>
  <c r="AD143" i="2"/>
  <c r="AB143" i="2"/>
  <c r="Z143" i="2"/>
  <c r="X143" i="2"/>
  <c r="W143" i="2"/>
  <c r="V143" i="2"/>
  <c r="BK143" i="2" s="1"/>
  <c r="BI139" i="2"/>
  <c r="BH139" i="2"/>
  <c r="BG139" i="2"/>
  <c r="BF139" i="2"/>
  <c r="AD139" i="2"/>
  <c r="AB139" i="2"/>
  <c r="Z139" i="2"/>
  <c r="X139" i="2"/>
  <c r="W139" i="2"/>
  <c r="V139" i="2"/>
  <c r="BK139" i="2" s="1"/>
  <c r="BI138" i="2"/>
  <c r="BH138" i="2"/>
  <c r="BG138" i="2"/>
  <c r="BF138" i="2"/>
  <c r="AD138" i="2"/>
  <c r="AB138" i="2"/>
  <c r="Z138" i="2"/>
  <c r="X138" i="2"/>
  <c r="W138" i="2"/>
  <c r="V138" i="2"/>
  <c r="P138" i="2" s="1"/>
  <c r="BE138" i="2" s="1"/>
  <c r="P194" i="2" l="1"/>
  <c r="BE194" i="2" s="1"/>
  <c r="P195" i="2"/>
  <c r="BE195" i="2" s="1"/>
  <c r="P196" i="2"/>
  <c r="BE196" i="2" s="1"/>
  <c r="P213" i="2"/>
  <c r="BE213" i="2" s="1"/>
  <c r="BK138" i="2"/>
  <c r="P147" i="2"/>
  <c r="BE147" i="2" s="1"/>
  <c r="P146" i="2"/>
  <c r="BE146" i="2" s="1"/>
  <c r="P143" i="2"/>
  <c r="BE143" i="2" s="1"/>
  <c r="P139" i="2"/>
  <c r="BE139" i="2" s="1"/>
  <c r="BI140" i="2" l="1"/>
  <c r="BH140" i="2"/>
  <c r="BG140" i="2"/>
  <c r="BF140" i="2"/>
  <c r="AD140" i="2"/>
  <c r="AB140" i="2"/>
  <c r="Z140" i="2"/>
  <c r="X140" i="2"/>
  <c r="W140" i="2"/>
  <c r="V140" i="2"/>
  <c r="P140" i="2" s="1"/>
  <c r="BE140" i="2" s="1"/>
  <c r="BK140" i="2" l="1"/>
  <c r="BI164" i="2" l="1"/>
  <c r="BH164" i="2"/>
  <c r="BG164" i="2"/>
  <c r="BF164" i="2"/>
  <c r="AD164" i="2"/>
  <c r="AB164" i="2"/>
  <c r="Z164" i="2"/>
  <c r="X164" i="2"/>
  <c r="W164" i="2"/>
  <c r="V164" i="2"/>
  <c r="BK164" i="2" s="1"/>
  <c r="BI209" i="2"/>
  <c r="BH209" i="2"/>
  <c r="BG209" i="2"/>
  <c r="BF209" i="2"/>
  <c r="AD209" i="2"/>
  <c r="AB209" i="2"/>
  <c r="Z209" i="2"/>
  <c r="X209" i="2"/>
  <c r="W209" i="2"/>
  <c r="V209" i="2"/>
  <c r="BK209" i="2" s="1"/>
  <c r="BI200" i="2"/>
  <c r="BH200" i="2"/>
  <c r="BG200" i="2"/>
  <c r="BF200" i="2"/>
  <c r="AD200" i="2"/>
  <c r="AB200" i="2"/>
  <c r="Z200" i="2"/>
  <c r="X200" i="2"/>
  <c r="W200" i="2"/>
  <c r="V200" i="2"/>
  <c r="BK200" i="2" s="1"/>
  <c r="BI199" i="2"/>
  <c r="BH199" i="2"/>
  <c r="BG199" i="2"/>
  <c r="BF199" i="2"/>
  <c r="AD199" i="2"/>
  <c r="AB199" i="2"/>
  <c r="Z199" i="2"/>
  <c r="X199" i="2"/>
  <c r="W199" i="2"/>
  <c r="V199" i="2"/>
  <c r="BK199" i="2" s="1"/>
  <c r="V201" i="2"/>
  <c r="P201" i="2" s="1"/>
  <c r="BE201" i="2" s="1"/>
  <c r="W201" i="2"/>
  <c r="X201" i="2"/>
  <c r="Z201" i="2"/>
  <c r="AB201" i="2"/>
  <c r="AD201" i="2"/>
  <c r="BF201" i="2"/>
  <c r="BG201" i="2"/>
  <c r="BH201" i="2"/>
  <c r="BI201" i="2"/>
  <c r="V202" i="2"/>
  <c r="BK202" i="2" s="1"/>
  <c r="W202" i="2"/>
  <c r="X202" i="2"/>
  <c r="Z202" i="2"/>
  <c r="AB202" i="2"/>
  <c r="AD202" i="2"/>
  <c r="BF202" i="2"/>
  <c r="BG202" i="2"/>
  <c r="BH202" i="2"/>
  <c r="BI202" i="2"/>
  <c r="P199" i="2" l="1"/>
  <c r="BE199" i="2" s="1"/>
  <c r="P202" i="2"/>
  <c r="BE202" i="2" s="1"/>
  <c r="P164" i="2"/>
  <c r="BE164" i="2" s="1"/>
  <c r="P209" i="2"/>
  <c r="BE209" i="2" s="1"/>
  <c r="P200" i="2"/>
  <c r="BE200" i="2" s="1"/>
  <c r="BK201" i="2"/>
  <c r="BI172" i="2" l="1"/>
  <c r="BH172" i="2"/>
  <c r="BG172" i="2"/>
  <c r="BF172" i="2"/>
  <c r="AD172" i="2"/>
  <c r="AB172" i="2"/>
  <c r="Z172" i="2"/>
  <c r="X172" i="2"/>
  <c r="W172" i="2"/>
  <c r="V172" i="2"/>
  <c r="BK172" i="2" s="1"/>
  <c r="BI171" i="2"/>
  <c r="BH171" i="2"/>
  <c r="BG171" i="2"/>
  <c r="BF171" i="2"/>
  <c r="AD171" i="2"/>
  <c r="AB171" i="2"/>
  <c r="Z171" i="2"/>
  <c r="X171" i="2"/>
  <c r="W171" i="2"/>
  <c r="V171" i="2"/>
  <c r="BK171" i="2" s="1"/>
  <c r="BI240" i="2"/>
  <c r="BH240" i="2"/>
  <c r="BG240" i="2"/>
  <c r="BF240" i="2"/>
  <c r="AD240" i="2"/>
  <c r="AB240" i="2"/>
  <c r="Z240" i="2"/>
  <c r="X240" i="2"/>
  <c r="W240" i="2"/>
  <c r="V240" i="2"/>
  <c r="BK240" i="2" s="1"/>
  <c r="BI232" i="2"/>
  <c r="BH232" i="2"/>
  <c r="BG232" i="2"/>
  <c r="BF232" i="2"/>
  <c r="AD232" i="2"/>
  <c r="AB232" i="2"/>
  <c r="Z232" i="2"/>
  <c r="X232" i="2"/>
  <c r="W232" i="2"/>
  <c r="V232" i="2"/>
  <c r="BK232" i="2" s="1"/>
  <c r="BI242" i="2"/>
  <c r="BH242" i="2"/>
  <c r="BG242" i="2"/>
  <c r="BF242" i="2"/>
  <c r="AD242" i="2"/>
  <c r="AB242" i="2"/>
  <c r="Z242" i="2"/>
  <c r="X242" i="2"/>
  <c r="W242" i="2"/>
  <c r="V242" i="2"/>
  <c r="BK242" i="2" s="1"/>
  <c r="BI241" i="2"/>
  <c r="BH241" i="2"/>
  <c r="BG241" i="2"/>
  <c r="BF241" i="2"/>
  <c r="AD241" i="2"/>
  <c r="AB241" i="2"/>
  <c r="Z241" i="2"/>
  <c r="X241" i="2"/>
  <c r="W241" i="2"/>
  <c r="V241" i="2"/>
  <c r="BK241" i="2" s="1"/>
  <c r="BI239" i="2"/>
  <c r="BH239" i="2"/>
  <c r="BG239" i="2"/>
  <c r="BF239" i="2"/>
  <c r="AD239" i="2"/>
  <c r="AB239" i="2"/>
  <c r="Z239" i="2"/>
  <c r="X239" i="2"/>
  <c r="W239" i="2"/>
  <c r="V239" i="2"/>
  <c r="BK239" i="2" s="1"/>
  <c r="BI238" i="2"/>
  <c r="BH238" i="2"/>
  <c r="BG238" i="2"/>
  <c r="BF238" i="2"/>
  <c r="AD238" i="2"/>
  <c r="AB238" i="2"/>
  <c r="Z238" i="2"/>
  <c r="W238" i="2"/>
  <c r="BI237" i="2"/>
  <c r="BH237" i="2"/>
  <c r="BG237" i="2"/>
  <c r="BF237" i="2"/>
  <c r="AD237" i="2"/>
  <c r="AB237" i="2"/>
  <c r="Z237" i="2"/>
  <c r="X237" i="2"/>
  <c r="W237" i="2"/>
  <c r="V237" i="2"/>
  <c r="BK237" i="2" s="1"/>
  <c r="BI227" i="2"/>
  <c r="BH227" i="2"/>
  <c r="BG227" i="2"/>
  <c r="BF227" i="2"/>
  <c r="AD227" i="2"/>
  <c r="AB227" i="2"/>
  <c r="Z227" i="2"/>
  <c r="X227" i="2"/>
  <c r="W227" i="2"/>
  <c r="V227" i="2"/>
  <c r="BK227" i="2" s="1"/>
  <c r="BI219" i="2"/>
  <c r="BH219" i="2"/>
  <c r="BG219" i="2"/>
  <c r="BF219" i="2"/>
  <c r="AD219" i="2"/>
  <c r="AB219" i="2"/>
  <c r="Z219" i="2"/>
  <c r="X219" i="2"/>
  <c r="W219" i="2"/>
  <c r="V219" i="2"/>
  <c r="BK219" i="2" s="1"/>
  <c r="BI218" i="2"/>
  <c r="BH218" i="2"/>
  <c r="BG218" i="2"/>
  <c r="BF218" i="2"/>
  <c r="AD218" i="2"/>
  <c r="AB218" i="2"/>
  <c r="Z218" i="2"/>
  <c r="X218" i="2"/>
  <c r="W218" i="2"/>
  <c r="V218" i="2"/>
  <c r="BK218" i="2" s="1"/>
  <c r="BI217" i="2"/>
  <c r="BH217" i="2"/>
  <c r="BG217" i="2"/>
  <c r="BF217" i="2"/>
  <c r="AD217" i="2"/>
  <c r="AB217" i="2"/>
  <c r="Z217" i="2"/>
  <c r="X217" i="2"/>
  <c r="W217" i="2"/>
  <c r="V217" i="2"/>
  <c r="BK217" i="2" s="1"/>
  <c r="BI216" i="2"/>
  <c r="BH216" i="2"/>
  <c r="BG216" i="2"/>
  <c r="BF216" i="2"/>
  <c r="AD216" i="2"/>
  <c r="AB216" i="2"/>
  <c r="Z216" i="2"/>
  <c r="X216" i="2"/>
  <c r="W216" i="2"/>
  <c r="V216" i="2"/>
  <c r="BK216" i="2" s="1"/>
  <c r="BI208" i="2"/>
  <c r="BH208" i="2"/>
  <c r="BG208" i="2"/>
  <c r="BF208" i="2"/>
  <c r="AD208" i="2"/>
  <c r="AB208" i="2"/>
  <c r="Z208" i="2"/>
  <c r="X208" i="2"/>
  <c r="W208" i="2"/>
  <c r="V208" i="2"/>
  <c r="BK208" i="2" s="1"/>
  <c r="V210" i="2"/>
  <c r="P210" i="2" s="1"/>
  <c r="BE210" i="2" s="1"/>
  <c r="W210" i="2"/>
  <c r="X210" i="2"/>
  <c r="Z210" i="2"/>
  <c r="AB210" i="2"/>
  <c r="AD210" i="2"/>
  <c r="BF210" i="2"/>
  <c r="BG210" i="2"/>
  <c r="BH210" i="2"/>
  <c r="BI210" i="2"/>
  <c r="BI190" i="2"/>
  <c r="BH190" i="2"/>
  <c r="BG190" i="2"/>
  <c r="BF190" i="2"/>
  <c r="V190" i="2"/>
  <c r="BK190" i="2" s="1"/>
  <c r="AB190" i="2"/>
  <c r="BI192" i="2"/>
  <c r="BH192" i="2"/>
  <c r="BG192" i="2"/>
  <c r="BF192" i="2"/>
  <c r="AD192" i="2"/>
  <c r="AB192" i="2"/>
  <c r="Z192" i="2"/>
  <c r="X192" i="2"/>
  <c r="W192" i="2"/>
  <c r="V192" i="2"/>
  <c r="BK192" i="2" s="1"/>
  <c r="BI191" i="2"/>
  <c r="BH191" i="2"/>
  <c r="BG191" i="2"/>
  <c r="BF191" i="2"/>
  <c r="AD191" i="2"/>
  <c r="AB191" i="2"/>
  <c r="Z191" i="2"/>
  <c r="X191" i="2"/>
  <c r="W191" i="2"/>
  <c r="V191" i="2"/>
  <c r="BK191" i="2" s="1"/>
  <c r="BI186" i="2"/>
  <c r="BH186" i="2"/>
  <c r="BG186" i="2"/>
  <c r="BF186" i="2"/>
  <c r="AD186" i="2"/>
  <c r="AB186" i="2"/>
  <c r="Z186" i="2"/>
  <c r="X186" i="2"/>
  <c r="W186" i="2"/>
  <c r="V186" i="2"/>
  <c r="BK186" i="2" s="1"/>
  <c r="BI185" i="2"/>
  <c r="BH185" i="2"/>
  <c r="BG185" i="2"/>
  <c r="BF185" i="2"/>
  <c r="AD185" i="2"/>
  <c r="AB185" i="2"/>
  <c r="Z185" i="2"/>
  <c r="X185" i="2"/>
  <c r="W185" i="2"/>
  <c r="V185" i="2"/>
  <c r="BK185" i="2" s="1"/>
  <c r="BI184" i="2"/>
  <c r="BH184" i="2"/>
  <c r="BG184" i="2"/>
  <c r="BF184" i="2"/>
  <c r="AD184" i="2"/>
  <c r="AB184" i="2"/>
  <c r="Z184" i="2"/>
  <c r="X184" i="2"/>
  <c r="W184" i="2"/>
  <c r="V184" i="2"/>
  <c r="BK184" i="2" s="1"/>
  <c r="BI183" i="2"/>
  <c r="BH183" i="2"/>
  <c r="BG183" i="2"/>
  <c r="BF183" i="2"/>
  <c r="AD183" i="2"/>
  <c r="AB183" i="2"/>
  <c r="Z183" i="2"/>
  <c r="X183" i="2"/>
  <c r="W183" i="2"/>
  <c r="V183" i="2"/>
  <c r="BK183" i="2" s="1"/>
  <c r="BI182" i="2"/>
  <c r="BH182" i="2"/>
  <c r="BG182" i="2"/>
  <c r="BF182" i="2"/>
  <c r="AD182" i="2"/>
  <c r="AB182" i="2"/>
  <c r="Z182" i="2"/>
  <c r="X182" i="2"/>
  <c r="W182" i="2"/>
  <c r="V182" i="2"/>
  <c r="BK182" i="2" s="1"/>
  <c r="BI181" i="2"/>
  <c r="BH181" i="2"/>
  <c r="BG181" i="2"/>
  <c r="BF181" i="2"/>
  <c r="AD181" i="2"/>
  <c r="AB181" i="2"/>
  <c r="Z181" i="2"/>
  <c r="X181" i="2"/>
  <c r="W181" i="2"/>
  <c r="V181" i="2"/>
  <c r="BK181" i="2" s="1"/>
  <c r="BI177" i="2"/>
  <c r="BH177" i="2"/>
  <c r="BG177" i="2"/>
  <c r="BF177" i="2"/>
  <c r="AD177" i="2"/>
  <c r="AB177" i="2"/>
  <c r="Z177" i="2"/>
  <c r="X177" i="2"/>
  <c r="W177" i="2"/>
  <c r="V177" i="2"/>
  <c r="BK177" i="2" s="1"/>
  <c r="BI174" i="2"/>
  <c r="BH174" i="2"/>
  <c r="BG174" i="2"/>
  <c r="BF174" i="2"/>
  <c r="AD174" i="2"/>
  <c r="AB174" i="2"/>
  <c r="Z174" i="2"/>
  <c r="X174" i="2"/>
  <c r="W174" i="2"/>
  <c r="V174" i="2"/>
  <c r="BK174" i="2" s="1"/>
  <c r="P241" i="2" l="1"/>
  <c r="BE241" i="2" s="1"/>
  <c r="P171" i="2"/>
  <c r="BE171" i="2" s="1"/>
  <c r="P172" i="2"/>
  <c r="BE172" i="2" s="1"/>
  <c r="P240" i="2"/>
  <c r="P232" i="2"/>
  <c r="BE232" i="2" s="1"/>
  <c r="P242" i="2"/>
  <c r="BE242" i="2" s="1"/>
  <c r="P239" i="2"/>
  <c r="P237" i="2"/>
  <c r="BE237" i="2" s="1"/>
  <c r="P227" i="2"/>
  <c r="BE227" i="2" s="1"/>
  <c r="BK210" i="2"/>
  <c r="P219" i="2"/>
  <c r="BE219" i="2" s="1"/>
  <c r="P218" i="2"/>
  <c r="BE218" i="2" s="1"/>
  <c r="P216" i="2"/>
  <c r="BE216" i="2" s="1"/>
  <c r="P217" i="2"/>
  <c r="BE217" i="2" s="1"/>
  <c r="P174" i="2"/>
  <c r="BE174" i="2" s="1"/>
  <c r="P191" i="2"/>
  <c r="BE191" i="2" s="1"/>
  <c r="P181" i="2"/>
  <c r="BE181" i="2" s="1"/>
  <c r="P177" i="2"/>
  <c r="BE177" i="2" s="1"/>
  <c r="P208" i="2"/>
  <c r="BE208" i="2" s="1"/>
  <c r="P190" i="2"/>
  <c r="BE190" i="2" s="1"/>
  <c r="Z190" i="2"/>
  <c r="X190" i="2"/>
  <c r="W190" i="2"/>
  <c r="AD190" i="2"/>
  <c r="P192" i="2"/>
  <c r="BE192" i="2" s="1"/>
  <c r="P182" i="2"/>
  <c r="BE182" i="2" s="1"/>
  <c r="P185" i="2"/>
  <c r="BE185" i="2" s="1"/>
  <c r="P184" i="2"/>
  <c r="BE184" i="2" s="1"/>
  <c r="P186" i="2"/>
  <c r="BE186" i="2" s="1"/>
  <c r="P183" i="2"/>
  <c r="BE183" i="2" s="1"/>
  <c r="BE240" i="2" l="1"/>
  <c r="BE239" i="2"/>
  <c r="E21" i="2"/>
  <c r="X238" i="2" l="1"/>
  <c r="V238" i="2"/>
  <c r="BK238" i="2" l="1"/>
  <c r="P238" i="2"/>
  <c r="BE238" i="2" s="1"/>
  <c r="O12" i="2"/>
  <c r="O11" i="2"/>
  <c r="E12" i="2"/>
  <c r="F129" i="2" s="1"/>
  <c r="F9" i="2"/>
  <c r="F127" i="2" s="1"/>
  <c r="BA88" i="1"/>
  <c r="AZ88" i="1"/>
  <c r="BI281" i="2"/>
  <c r="BH281" i="2"/>
  <c r="BG281" i="2"/>
  <c r="BF281" i="2"/>
  <c r="X281" i="2"/>
  <c r="W281" i="2"/>
  <c r="AD281" i="2"/>
  <c r="AB281" i="2"/>
  <c r="Z281" i="2"/>
  <c r="V281" i="2"/>
  <c r="BE281" i="2" s="1"/>
  <c r="BI280" i="2"/>
  <c r="BH280" i="2"/>
  <c r="BG280" i="2"/>
  <c r="BF280" i="2"/>
  <c r="X280" i="2"/>
  <c r="W280" i="2"/>
  <c r="AD280" i="2"/>
  <c r="AB280" i="2"/>
  <c r="Z280" i="2"/>
  <c r="V280" i="2"/>
  <c r="BE280" i="2" s="1"/>
  <c r="BI279" i="2"/>
  <c r="BH279" i="2"/>
  <c r="BG279" i="2"/>
  <c r="BF279" i="2"/>
  <c r="X279" i="2"/>
  <c r="W279" i="2"/>
  <c r="AD279" i="2"/>
  <c r="AB279" i="2"/>
  <c r="Z279" i="2"/>
  <c r="V279" i="2"/>
  <c r="BE279" i="2" s="1"/>
  <c r="BI278" i="2"/>
  <c r="BH278" i="2"/>
  <c r="BG278" i="2"/>
  <c r="BF278" i="2"/>
  <c r="X278" i="2"/>
  <c r="W278" i="2"/>
  <c r="AD278" i="2"/>
  <c r="AB278" i="2"/>
  <c r="Z278" i="2"/>
  <c r="V278" i="2"/>
  <c r="BK278" i="2" s="1"/>
  <c r="BI277" i="2"/>
  <c r="BH277" i="2"/>
  <c r="BG277" i="2"/>
  <c r="BF277" i="2"/>
  <c r="X277" i="2"/>
  <c r="W277" i="2"/>
  <c r="AD277" i="2"/>
  <c r="AB277" i="2"/>
  <c r="Z277" i="2"/>
  <c r="V277" i="2"/>
  <c r="BE277" i="2" s="1"/>
  <c r="BI276" i="2"/>
  <c r="BH276" i="2"/>
  <c r="BG276" i="2"/>
  <c r="BF276" i="2"/>
  <c r="X276" i="2"/>
  <c r="W276" i="2"/>
  <c r="AD276" i="2"/>
  <c r="AB276" i="2"/>
  <c r="Z276" i="2"/>
  <c r="V276" i="2"/>
  <c r="BK276" i="2" s="1"/>
  <c r="BI275" i="2"/>
  <c r="BH275" i="2"/>
  <c r="BG275" i="2"/>
  <c r="BF275" i="2"/>
  <c r="X275" i="2"/>
  <c r="W275" i="2"/>
  <c r="AD275" i="2"/>
  <c r="AB275" i="2"/>
  <c r="Z275" i="2"/>
  <c r="V275" i="2"/>
  <c r="BE275" i="2" s="1"/>
  <c r="BI273" i="2"/>
  <c r="BH273" i="2"/>
  <c r="BG273" i="2"/>
  <c r="BF273" i="2"/>
  <c r="X273" i="2"/>
  <c r="W273" i="2"/>
  <c r="AD273" i="2"/>
  <c r="AB273" i="2"/>
  <c r="Z273" i="2"/>
  <c r="V273" i="2"/>
  <c r="P273" i="2" s="1"/>
  <c r="BE273" i="2" s="1"/>
  <c r="BI272" i="2"/>
  <c r="BH272" i="2"/>
  <c r="BG272" i="2"/>
  <c r="BF272" i="2"/>
  <c r="X272" i="2"/>
  <c r="W272" i="2"/>
  <c r="AD272" i="2"/>
  <c r="AB272" i="2"/>
  <c r="Z272" i="2"/>
  <c r="V272" i="2"/>
  <c r="BK272" i="2" s="1"/>
  <c r="BI271" i="2"/>
  <c r="BH271" i="2"/>
  <c r="BG271" i="2"/>
  <c r="BF271" i="2"/>
  <c r="X271" i="2"/>
  <c r="W271" i="2"/>
  <c r="AD271" i="2"/>
  <c r="AB271" i="2"/>
  <c r="Z271" i="2"/>
  <c r="V271" i="2"/>
  <c r="P271" i="2" s="1"/>
  <c r="BE271" i="2" s="1"/>
  <c r="BI270" i="2"/>
  <c r="BH270" i="2"/>
  <c r="BG270" i="2"/>
  <c r="BF270" i="2"/>
  <c r="X270" i="2"/>
  <c r="W270" i="2"/>
  <c r="AD270" i="2"/>
  <c r="AB270" i="2"/>
  <c r="Z270" i="2"/>
  <c r="V270" i="2"/>
  <c r="BK270" i="2" s="1"/>
  <c r="BI268" i="2"/>
  <c r="BH268" i="2"/>
  <c r="BG268" i="2"/>
  <c r="BF268" i="2"/>
  <c r="X268" i="2"/>
  <c r="X267" i="2" s="1"/>
  <c r="K110" i="2" s="1"/>
  <c r="W268" i="2"/>
  <c r="W267" i="2" s="1"/>
  <c r="H110" i="2" s="1"/>
  <c r="AD268" i="2"/>
  <c r="AD267" i="2" s="1"/>
  <c r="AB268" i="2"/>
  <c r="AB267" i="2" s="1"/>
  <c r="Z268" i="2"/>
  <c r="Z267" i="2" s="1"/>
  <c r="V268" i="2"/>
  <c r="BK268" i="2" s="1"/>
  <c r="BK267" i="2" s="1"/>
  <c r="M267" i="2" s="1"/>
  <c r="M110" i="2" s="1"/>
  <c r="BI266" i="2"/>
  <c r="BH266" i="2"/>
  <c r="BG266" i="2"/>
  <c r="BF266" i="2"/>
  <c r="X266" i="2"/>
  <c r="X265" i="2" s="1"/>
  <c r="K109" i="2" s="1"/>
  <c r="W266" i="2"/>
  <c r="W265" i="2" s="1"/>
  <c r="H109" i="2" s="1"/>
  <c r="AD266" i="2"/>
  <c r="AD265" i="2" s="1"/>
  <c r="AB266" i="2"/>
  <c r="AB265" i="2" s="1"/>
  <c r="Z266" i="2"/>
  <c r="Z265" i="2" s="1"/>
  <c r="V266" i="2"/>
  <c r="BK266" i="2" s="1"/>
  <c r="BK265" i="2" s="1"/>
  <c r="M265" i="2" s="1"/>
  <c r="M109" i="2" s="1"/>
  <c r="BI263" i="2"/>
  <c r="BH263" i="2"/>
  <c r="BG263" i="2"/>
  <c r="BF263" i="2"/>
  <c r="X263" i="2"/>
  <c r="X262" i="2" s="1"/>
  <c r="K108" i="2" s="1"/>
  <c r="W263" i="2"/>
  <c r="W262" i="2" s="1"/>
  <c r="H108" i="2" s="1"/>
  <c r="AD263" i="2"/>
  <c r="AD262" i="2" s="1"/>
  <c r="AB263" i="2"/>
  <c r="AB262" i="2" s="1"/>
  <c r="Z263" i="2"/>
  <c r="Z262" i="2" s="1"/>
  <c r="V263" i="2"/>
  <c r="BK263" i="2" s="1"/>
  <c r="BK262" i="2" s="1"/>
  <c r="M262" i="2" s="1"/>
  <c r="M108" i="2" s="1"/>
  <c r="BI261" i="2"/>
  <c r="BH261" i="2"/>
  <c r="BG261" i="2"/>
  <c r="BF261" i="2"/>
  <c r="X261" i="2"/>
  <c r="W261" i="2"/>
  <c r="AD261" i="2"/>
  <c r="AB261" i="2"/>
  <c r="Z261" i="2"/>
  <c r="V261" i="2"/>
  <c r="BK261" i="2" s="1"/>
  <c r="BI260" i="2"/>
  <c r="BH260" i="2"/>
  <c r="BG260" i="2"/>
  <c r="BF260" i="2"/>
  <c r="X260" i="2"/>
  <c r="W260" i="2"/>
  <c r="AD260" i="2"/>
  <c r="AB260" i="2"/>
  <c r="Z260" i="2"/>
  <c r="V260" i="2"/>
  <c r="P260" i="2" s="1"/>
  <c r="BE260" i="2" s="1"/>
  <c r="BI257" i="2"/>
  <c r="BH257" i="2"/>
  <c r="BG257" i="2"/>
  <c r="BF257" i="2"/>
  <c r="X257" i="2"/>
  <c r="W257" i="2"/>
  <c r="AD257" i="2"/>
  <c r="AB257" i="2"/>
  <c r="Z257" i="2"/>
  <c r="V257" i="2"/>
  <c r="BK257" i="2" s="1"/>
  <c r="BI256" i="2"/>
  <c r="BH256" i="2"/>
  <c r="BG256" i="2"/>
  <c r="BF256" i="2"/>
  <c r="X256" i="2"/>
  <c r="W256" i="2"/>
  <c r="AD256" i="2"/>
  <c r="AB256" i="2"/>
  <c r="Z256" i="2"/>
  <c r="V256" i="2"/>
  <c r="P256" i="2" s="1"/>
  <c r="BE256" i="2" s="1"/>
  <c r="BI255" i="2"/>
  <c r="BH255" i="2"/>
  <c r="BG255" i="2"/>
  <c r="BF255" i="2"/>
  <c r="X255" i="2"/>
  <c r="W255" i="2"/>
  <c r="AD255" i="2"/>
  <c r="AB255" i="2"/>
  <c r="Z255" i="2"/>
  <c r="V255" i="2"/>
  <c r="P255" i="2" s="1"/>
  <c r="BE255" i="2" s="1"/>
  <c r="BI254" i="2"/>
  <c r="BH254" i="2"/>
  <c r="BG254" i="2"/>
  <c r="BF254" i="2"/>
  <c r="X254" i="2"/>
  <c r="W254" i="2"/>
  <c r="AD254" i="2"/>
  <c r="AB254" i="2"/>
  <c r="Z254" i="2"/>
  <c r="V254" i="2"/>
  <c r="P254" i="2" s="1"/>
  <c r="BE254" i="2" s="1"/>
  <c r="BI253" i="2"/>
  <c r="BH253" i="2"/>
  <c r="BG253" i="2"/>
  <c r="BF253" i="2"/>
  <c r="X253" i="2"/>
  <c r="W253" i="2"/>
  <c r="AD253" i="2"/>
  <c r="AB253" i="2"/>
  <c r="Z253" i="2"/>
  <c r="V253" i="2"/>
  <c r="BK253" i="2" s="1"/>
  <c r="BI251" i="2"/>
  <c r="BH251" i="2"/>
  <c r="BG251" i="2"/>
  <c r="BF251" i="2"/>
  <c r="X251" i="2"/>
  <c r="W251" i="2"/>
  <c r="AD251" i="2"/>
  <c r="AB251" i="2"/>
  <c r="Z251" i="2"/>
  <c r="V251" i="2"/>
  <c r="BK251" i="2" s="1"/>
  <c r="BI250" i="2"/>
  <c r="BH250" i="2"/>
  <c r="BG250" i="2"/>
  <c r="BF250" i="2"/>
  <c r="X250" i="2"/>
  <c r="W250" i="2"/>
  <c r="AD250" i="2"/>
  <c r="AB250" i="2"/>
  <c r="Z250" i="2"/>
  <c r="V250" i="2"/>
  <c r="P250" i="2" s="1"/>
  <c r="BE250" i="2" s="1"/>
  <c r="BI249" i="2"/>
  <c r="BH249" i="2"/>
  <c r="BG249" i="2"/>
  <c r="BF249" i="2"/>
  <c r="X249" i="2"/>
  <c r="W249" i="2"/>
  <c r="AD249" i="2"/>
  <c r="AB249" i="2"/>
  <c r="Z249" i="2"/>
  <c r="V249" i="2"/>
  <c r="BK249" i="2" s="1"/>
  <c r="BI248" i="2"/>
  <c r="BH248" i="2"/>
  <c r="BG248" i="2"/>
  <c r="BF248" i="2"/>
  <c r="X248" i="2"/>
  <c r="W248" i="2"/>
  <c r="AD248" i="2"/>
  <c r="AB248" i="2"/>
  <c r="Z248" i="2"/>
  <c r="V248" i="2"/>
  <c r="P248" i="2" s="1"/>
  <c r="BE248" i="2" s="1"/>
  <c r="BI247" i="2"/>
  <c r="BH247" i="2"/>
  <c r="BG247" i="2"/>
  <c r="BF247" i="2"/>
  <c r="X247" i="2"/>
  <c r="W247" i="2"/>
  <c r="AD247" i="2"/>
  <c r="AB247" i="2"/>
  <c r="Z247" i="2"/>
  <c r="V247" i="2"/>
  <c r="BK247" i="2" s="1"/>
  <c r="BI244" i="2"/>
  <c r="BH244" i="2"/>
  <c r="BG244" i="2"/>
  <c r="BF244" i="2"/>
  <c r="X244" i="2"/>
  <c r="X243" i="2" s="1"/>
  <c r="K102" i="2" s="1"/>
  <c r="W244" i="2"/>
  <c r="W243" i="2" s="1"/>
  <c r="H102" i="2" s="1"/>
  <c r="AD244" i="2"/>
  <c r="AD243" i="2" s="1"/>
  <c r="AB244" i="2"/>
  <c r="AB243" i="2" s="1"/>
  <c r="Z244" i="2"/>
  <c r="Z243" i="2" s="1"/>
  <c r="V244" i="2"/>
  <c r="P244" i="2" s="1"/>
  <c r="BE244" i="2" s="1"/>
  <c r="BI236" i="2"/>
  <c r="BH236" i="2"/>
  <c r="BG236" i="2"/>
  <c r="BF236" i="2"/>
  <c r="X236" i="2"/>
  <c r="W236" i="2"/>
  <c r="AD236" i="2"/>
  <c r="AB236" i="2"/>
  <c r="Z236" i="2"/>
  <c r="V236" i="2"/>
  <c r="P236" i="2" s="1"/>
  <c r="BE236" i="2" s="1"/>
  <c r="BI235" i="2"/>
  <c r="BH235" i="2"/>
  <c r="BG235" i="2"/>
  <c r="BF235" i="2"/>
  <c r="X235" i="2"/>
  <c r="W235" i="2"/>
  <c r="AD235" i="2"/>
  <c r="AB235" i="2"/>
  <c r="Z235" i="2"/>
  <c r="V235" i="2"/>
  <c r="P235" i="2" s="1"/>
  <c r="BE235" i="2" s="1"/>
  <c r="BI234" i="2"/>
  <c r="BH234" i="2"/>
  <c r="BG234" i="2"/>
  <c r="BF234" i="2"/>
  <c r="X234" i="2"/>
  <c r="W234" i="2"/>
  <c r="AD234" i="2"/>
  <c r="AB234" i="2"/>
  <c r="Z234" i="2"/>
  <c r="V234" i="2"/>
  <c r="BK234" i="2" s="1"/>
  <c r="BI233" i="2"/>
  <c r="BH233" i="2"/>
  <c r="BG233" i="2"/>
  <c r="BF233" i="2"/>
  <c r="X233" i="2"/>
  <c r="W233" i="2"/>
  <c r="AD233" i="2"/>
  <c r="AB233" i="2"/>
  <c r="Z233" i="2"/>
  <c r="V233" i="2"/>
  <c r="P233" i="2" s="1"/>
  <c r="BE233" i="2" s="1"/>
  <c r="BI231" i="2"/>
  <c r="BH231" i="2"/>
  <c r="BG231" i="2"/>
  <c r="BF231" i="2"/>
  <c r="X231" i="2"/>
  <c r="W231" i="2"/>
  <c r="AD231" i="2"/>
  <c r="AB231" i="2"/>
  <c r="Z231" i="2"/>
  <c r="V231" i="2"/>
  <c r="BK231" i="2" s="1"/>
  <c r="BI230" i="2"/>
  <c r="BH230" i="2"/>
  <c r="BG230" i="2"/>
  <c r="BF230" i="2"/>
  <c r="W230" i="2"/>
  <c r="AD230" i="2"/>
  <c r="AB230" i="2"/>
  <c r="Z230" i="2"/>
  <c r="BI229" i="2"/>
  <c r="BH229" i="2"/>
  <c r="BG229" i="2"/>
  <c r="BF229" i="2"/>
  <c r="X229" i="2"/>
  <c r="W229" i="2"/>
  <c r="AD229" i="2"/>
  <c r="AB229" i="2"/>
  <c r="Z229" i="2"/>
  <c r="V229" i="2"/>
  <c r="P229" i="2" s="1"/>
  <c r="BE229" i="2" s="1"/>
  <c r="BI226" i="2"/>
  <c r="BH226" i="2"/>
  <c r="BG226" i="2"/>
  <c r="BF226" i="2"/>
  <c r="X226" i="2"/>
  <c r="W226" i="2"/>
  <c r="AD226" i="2"/>
  <c r="AB226" i="2"/>
  <c r="Z226" i="2"/>
  <c r="V226" i="2"/>
  <c r="BK226" i="2" s="1"/>
  <c r="BI225" i="2"/>
  <c r="BH225" i="2"/>
  <c r="BG225" i="2"/>
  <c r="BF225" i="2"/>
  <c r="X225" i="2"/>
  <c r="W225" i="2"/>
  <c r="W224" i="2" s="1"/>
  <c r="AD225" i="2"/>
  <c r="AB225" i="2"/>
  <c r="Z225" i="2"/>
  <c r="V225" i="2"/>
  <c r="P225" i="2" s="1"/>
  <c r="BE225" i="2" s="1"/>
  <c r="BI223" i="2"/>
  <c r="BH223" i="2"/>
  <c r="BG223" i="2"/>
  <c r="BF223" i="2"/>
  <c r="X223" i="2"/>
  <c r="W223" i="2"/>
  <c r="W222" i="2" s="1"/>
  <c r="AD223" i="2"/>
  <c r="AD222" i="2" s="1"/>
  <c r="AB223" i="2"/>
  <c r="Z223" i="2"/>
  <c r="V223" i="2"/>
  <c r="P223" i="2" s="1"/>
  <c r="BE223" i="2" s="1"/>
  <c r="BI220" i="2"/>
  <c r="BH220" i="2"/>
  <c r="BG220" i="2"/>
  <c r="BF220" i="2"/>
  <c r="X220" i="2"/>
  <c r="W220" i="2"/>
  <c r="AD220" i="2"/>
  <c r="AB220" i="2"/>
  <c r="Z220" i="2"/>
  <c r="V220" i="2"/>
  <c r="BK220" i="2" s="1"/>
  <c r="BI211" i="2"/>
  <c r="BH211" i="2"/>
  <c r="BG211" i="2"/>
  <c r="BF211" i="2"/>
  <c r="X211" i="2"/>
  <c r="W211" i="2"/>
  <c r="AD211" i="2"/>
  <c r="AB211" i="2"/>
  <c r="Z211" i="2"/>
  <c r="V211" i="2"/>
  <c r="P211" i="2" s="1"/>
  <c r="BE211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4" i="2"/>
  <c r="BH214" i="2"/>
  <c r="BG214" i="2"/>
  <c r="BF214" i="2"/>
  <c r="X214" i="2"/>
  <c r="W214" i="2"/>
  <c r="AD214" i="2"/>
  <c r="AB214" i="2"/>
  <c r="AB212" i="2" s="1"/>
  <c r="Z214" i="2"/>
  <c r="V214" i="2"/>
  <c r="BK214" i="2" s="1"/>
  <c r="BI207" i="2"/>
  <c r="BH207" i="2"/>
  <c r="BG207" i="2"/>
  <c r="BF207" i="2"/>
  <c r="X207" i="2"/>
  <c r="W207" i="2"/>
  <c r="AD207" i="2"/>
  <c r="AB207" i="2"/>
  <c r="Z207" i="2"/>
  <c r="V207" i="2"/>
  <c r="BK207" i="2" s="1"/>
  <c r="BI206" i="2"/>
  <c r="BH206" i="2"/>
  <c r="BG206" i="2"/>
  <c r="BF206" i="2"/>
  <c r="X206" i="2"/>
  <c r="W206" i="2"/>
  <c r="AD206" i="2"/>
  <c r="AB206" i="2"/>
  <c r="Z206" i="2"/>
  <c r="V206" i="2"/>
  <c r="P206" i="2" s="1"/>
  <c r="BE206" i="2" s="1"/>
  <c r="BI205" i="2"/>
  <c r="BH205" i="2"/>
  <c r="BG205" i="2"/>
  <c r="BF205" i="2"/>
  <c r="X205" i="2"/>
  <c r="W205" i="2"/>
  <c r="AD205" i="2"/>
  <c r="AB205" i="2"/>
  <c r="Z205" i="2"/>
  <c r="V205" i="2"/>
  <c r="P205" i="2" s="1"/>
  <c r="BE205" i="2" s="1"/>
  <c r="BI204" i="2"/>
  <c r="BH204" i="2"/>
  <c r="BG204" i="2"/>
  <c r="BF204" i="2"/>
  <c r="X204" i="2"/>
  <c r="W204" i="2"/>
  <c r="AD204" i="2"/>
  <c r="AB204" i="2"/>
  <c r="Z204" i="2"/>
  <c r="V204" i="2"/>
  <c r="P204" i="2" s="1"/>
  <c r="BE204" i="2" s="1"/>
  <c r="BI203" i="2"/>
  <c r="BH203" i="2"/>
  <c r="BG203" i="2"/>
  <c r="BF203" i="2"/>
  <c r="X203" i="2"/>
  <c r="W203" i="2"/>
  <c r="AD203" i="2"/>
  <c r="AB203" i="2"/>
  <c r="Z203" i="2"/>
  <c r="V203" i="2"/>
  <c r="BK203" i="2" s="1"/>
  <c r="BI198" i="2"/>
  <c r="BH198" i="2"/>
  <c r="BG198" i="2"/>
  <c r="BF198" i="2"/>
  <c r="X198" i="2"/>
  <c r="W198" i="2"/>
  <c r="AD198" i="2"/>
  <c r="AB198" i="2"/>
  <c r="Z198" i="2"/>
  <c r="V198" i="2"/>
  <c r="P198" i="2" s="1"/>
  <c r="BE198" i="2" s="1"/>
  <c r="BI197" i="2"/>
  <c r="BH197" i="2"/>
  <c r="BG197" i="2"/>
  <c r="BF197" i="2"/>
  <c r="X197" i="2"/>
  <c r="W197" i="2"/>
  <c r="AD197" i="2"/>
  <c r="AB197" i="2"/>
  <c r="Z197" i="2"/>
  <c r="V197" i="2"/>
  <c r="P197" i="2" s="1"/>
  <c r="BE197" i="2" s="1"/>
  <c r="BI189" i="2"/>
  <c r="BH189" i="2"/>
  <c r="BG189" i="2"/>
  <c r="BF189" i="2"/>
  <c r="X189" i="2"/>
  <c r="W189" i="2"/>
  <c r="AD189" i="2"/>
  <c r="AB189" i="2"/>
  <c r="Z189" i="2"/>
  <c r="V189" i="2"/>
  <c r="P189" i="2" s="1"/>
  <c r="BE189" i="2" s="1"/>
  <c r="BI188" i="2"/>
  <c r="BH188" i="2"/>
  <c r="BG188" i="2"/>
  <c r="BF188" i="2"/>
  <c r="X188" i="2"/>
  <c r="W188" i="2"/>
  <c r="AD188" i="2"/>
  <c r="AB188" i="2"/>
  <c r="Z188" i="2"/>
  <c r="V188" i="2"/>
  <c r="BK188" i="2" s="1"/>
  <c r="BI187" i="2"/>
  <c r="BH187" i="2"/>
  <c r="BG187" i="2"/>
  <c r="BF187" i="2"/>
  <c r="X187" i="2"/>
  <c r="W187" i="2"/>
  <c r="AD187" i="2"/>
  <c r="AB187" i="2"/>
  <c r="Z187" i="2"/>
  <c r="V187" i="2"/>
  <c r="P187" i="2" s="1"/>
  <c r="BE187" i="2" s="1"/>
  <c r="BI180" i="2"/>
  <c r="BH180" i="2"/>
  <c r="BG180" i="2"/>
  <c r="BF180" i="2"/>
  <c r="X180" i="2"/>
  <c r="W180" i="2"/>
  <c r="AD180" i="2"/>
  <c r="AB180" i="2"/>
  <c r="Z180" i="2"/>
  <c r="V180" i="2"/>
  <c r="BK180" i="2" s="1"/>
  <c r="BI179" i="2"/>
  <c r="BH179" i="2"/>
  <c r="BG179" i="2"/>
  <c r="BF179" i="2"/>
  <c r="X179" i="2"/>
  <c r="W179" i="2"/>
  <c r="AD179" i="2"/>
  <c r="AB179" i="2"/>
  <c r="Z179" i="2"/>
  <c r="V179" i="2"/>
  <c r="P179" i="2" s="1"/>
  <c r="BE179" i="2" s="1"/>
  <c r="BI178" i="2"/>
  <c r="BH178" i="2"/>
  <c r="BG178" i="2"/>
  <c r="BF178" i="2"/>
  <c r="X178" i="2"/>
  <c r="W178" i="2"/>
  <c r="AD178" i="2"/>
  <c r="AB178" i="2"/>
  <c r="Z178" i="2"/>
  <c r="V178" i="2"/>
  <c r="P178" i="2" s="1"/>
  <c r="BE178" i="2" s="1"/>
  <c r="BI176" i="2"/>
  <c r="BH176" i="2"/>
  <c r="BG176" i="2"/>
  <c r="BF176" i="2"/>
  <c r="X176" i="2"/>
  <c r="W176" i="2"/>
  <c r="AD176" i="2"/>
  <c r="AB176" i="2"/>
  <c r="Z176" i="2"/>
  <c r="V176" i="2"/>
  <c r="P176" i="2" s="1"/>
  <c r="BE176" i="2" s="1"/>
  <c r="BI175" i="2"/>
  <c r="BH175" i="2"/>
  <c r="BG175" i="2"/>
  <c r="BF175" i="2"/>
  <c r="X175" i="2"/>
  <c r="W175" i="2"/>
  <c r="AD175" i="2"/>
  <c r="AB175" i="2"/>
  <c r="Z175" i="2"/>
  <c r="V175" i="2"/>
  <c r="P175" i="2" s="1"/>
  <c r="BE175" i="2" s="1"/>
  <c r="BI173" i="2"/>
  <c r="BH173" i="2"/>
  <c r="BG173" i="2"/>
  <c r="BF173" i="2"/>
  <c r="X173" i="2"/>
  <c r="W173" i="2"/>
  <c r="AD173" i="2"/>
  <c r="AB173" i="2"/>
  <c r="Z173" i="2"/>
  <c r="V173" i="2"/>
  <c r="P173" i="2" s="1"/>
  <c r="BE173" i="2" s="1"/>
  <c r="BI170" i="2"/>
  <c r="BH170" i="2"/>
  <c r="BG170" i="2"/>
  <c r="BF170" i="2"/>
  <c r="X170" i="2"/>
  <c r="W170" i="2"/>
  <c r="AD170" i="2"/>
  <c r="AB170" i="2"/>
  <c r="Z170" i="2"/>
  <c r="V170" i="2"/>
  <c r="P170" i="2" s="1"/>
  <c r="BE170" i="2" s="1"/>
  <c r="BI169" i="2"/>
  <c r="BH169" i="2"/>
  <c r="BG169" i="2"/>
  <c r="BF169" i="2"/>
  <c r="X169" i="2"/>
  <c r="W169" i="2"/>
  <c r="AD169" i="2"/>
  <c r="AB169" i="2"/>
  <c r="Z169" i="2"/>
  <c r="V169" i="2"/>
  <c r="P169" i="2" s="1"/>
  <c r="BE169" i="2" s="1"/>
  <c r="BI168" i="2"/>
  <c r="BH168" i="2"/>
  <c r="BG168" i="2"/>
  <c r="BF168" i="2"/>
  <c r="X168" i="2"/>
  <c r="W168" i="2"/>
  <c r="AD168" i="2"/>
  <c r="AB168" i="2"/>
  <c r="Z168" i="2"/>
  <c r="V168" i="2"/>
  <c r="P168" i="2" s="1"/>
  <c r="BE168" i="2" s="1"/>
  <c r="BI167" i="2"/>
  <c r="BH167" i="2"/>
  <c r="BG167" i="2"/>
  <c r="BF167" i="2"/>
  <c r="X167" i="2"/>
  <c r="W167" i="2"/>
  <c r="AD167" i="2"/>
  <c r="AB167" i="2"/>
  <c r="Z167" i="2"/>
  <c r="V167" i="2"/>
  <c r="P167" i="2" s="1"/>
  <c r="BE167" i="2" s="1"/>
  <c r="BI166" i="2"/>
  <c r="BH166" i="2"/>
  <c r="BG166" i="2"/>
  <c r="BF166" i="2"/>
  <c r="X166" i="2"/>
  <c r="W166" i="2"/>
  <c r="AD166" i="2"/>
  <c r="AB166" i="2"/>
  <c r="Z166" i="2"/>
  <c r="V166" i="2"/>
  <c r="BK166" i="2" s="1"/>
  <c r="BI165" i="2"/>
  <c r="BH165" i="2"/>
  <c r="BG165" i="2"/>
  <c r="BF165" i="2"/>
  <c r="X165" i="2"/>
  <c r="W165" i="2"/>
  <c r="AD165" i="2"/>
  <c r="AB165" i="2"/>
  <c r="Z165" i="2"/>
  <c r="V165" i="2"/>
  <c r="P165" i="2" s="1"/>
  <c r="BE165" i="2" s="1"/>
  <c r="BI163" i="2"/>
  <c r="BH163" i="2"/>
  <c r="BG163" i="2"/>
  <c r="BF163" i="2"/>
  <c r="X163" i="2"/>
  <c r="W163" i="2"/>
  <c r="AD163" i="2"/>
  <c r="AB163" i="2"/>
  <c r="Z163" i="2"/>
  <c r="V163" i="2"/>
  <c r="P163" i="2" s="1"/>
  <c r="BE163" i="2" s="1"/>
  <c r="BI162" i="2"/>
  <c r="BH162" i="2"/>
  <c r="BG162" i="2"/>
  <c r="BF162" i="2"/>
  <c r="X162" i="2"/>
  <c r="W162" i="2"/>
  <c r="AD162" i="2"/>
  <c r="AB162" i="2"/>
  <c r="Z162" i="2"/>
  <c r="V162" i="2"/>
  <c r="P162" i="2" s="1"/>
  <c r="BE162" i="2" s="1"/>
  <c r="BI161" i="2"/>
  <c r="BH161" i="2"/>
  <c r="BG161" i="2"/>
  <c r="BF161" i="2"/>
  <c r="X161" i="2"/>
  <c r="W161" i="2"/>
  <c r="AD161" i="2"/>
  <c r="AB161" i="2"/>
  <c r="Z161" i="2"/>
  <c r="V161" i="2"/>
  <c r="BK161" i="2" s="1"/>
  <c r="BI160" i="2"/>
  <c r="BH160" i="2"/>
  <c r="BG160" i="2"/>
  <c r="BF160" i="2"/>
  <c r="X160" i="2"/>
  <c r="W160" i="2"/>
  <c r="AD160" i="2"/>
  <c r="AB160" i="2"/>
  <c r="Z160" i="2"/>
  <c r="V160" i="2"/>
  <c r="P160" i="2" s="1"/>
  <c r="BE160" i="2" s="1"/>
  <c r="BI159" i="2"/>
  <c r="BH159" i="2"/>
  <c r="BG159" i="2"/>
  <c r="BF159" i="2"/>
  <c r="X159" i="2"/>
  <c r="W159" i="2"/>
  <c r="AD159" i="2"/>
  <c r="AB159" i="2"/>
  <c r="Z159" i="2"/>
  <c r="V159" i="2"/>
  <c r="P159" i="2" s="1"/>
  <c r="BE159" i="2" s="1"/>
  <c r="BI158" i="2"/>
  <c r="BH158" i="2"/>
  <c r="BG158" i="2"/>
  <c r="BF158" i="2"/>
  <c r="X158" i="2"/>
  <c r="W158" i="2"/>
  <c r="AD158" i="2"/>
  <c r="AB158" i="2"/>
  <c r="Z158" i="2"/>
  <c r="V158" i="2"/>
  <c r="P158" i="2" s="1"/>
  <c r="BE158" i="2" s="1"/>
  <c r="BI157" i="2"/>
  <c r="BH157" i="2"/>
  <c r="BG157" i="2"/>
  <c r="BF157" i="2"/>
  <c r="X157" i="2"/>
  <c r="W157" i="2"/>
  <c r="AD157" i="2"/>
  <c r="AB157" i="2"/>
  <c r="Z157" i="2"/>
  <c r="V157" i="2"/>
  <c r="BK157" i="2" s="1"/>
  <c r="BI156" i="2"/>
  <c r="BH156" i="2"/>
  <c r="BG156" i="2"/>
  <c r="BF156" i="2"/>
  <c r="X156" i="2"/>
  <c r="W156" i="2"/>
  <c r="AD156" i="2"/>
  <c r="AB156" i="2"/>
  <c r="Z156" i="2"/>
  <c r="V156" i="2"/>
  <c r="P156" i="2" s="1"/>
  <c r="BE156" i="2" s="1"/>
  <c r="BI155" i="2"/>
  <c r="BH155" i="2"/>
  <c r="BG155" i="2"/>
  <c r="BF155" i="2"/>
  <c r="X155" i="2"/>
  <c r="W155" i="2"/>
  <c r="AD155" i="2"/>
  <c r="AB155" i="2"/>
  <c r="Z155" i="2"/>
  <c r="V155" i="2"/>
  <c r="P155" i="2" s="1"/>
  <c r="BE155" i="2" s="1"/>
  <c r="BI154" i="2"/>
  <c r="BH154" i="2"/>
  <c r="BG154" i="2"/>
  <c r="BF154" i="2"/>
  <c r="X154" i="2"/>
  <c r="W154" i="2"/>
  <c r="AD154" i="2"/>
  <c r="AB154" i="2"/>
  <c r="Z154" i="2"/>
  <c r="V154" i="2"/>
  <c r="BK154" i="2" s="1"/>
  <c r="BI153" i="2"/>
  <c r="BH153" i="2"/>
  <c r="BG153" i="2"/>
  <c r="BF153" i="2"/>
  <c r="X153" i="2"/>
  <c r="W153" i="2"/>
  <c r="AD153" i="2"/>
  <c r="AB153" i="2"/>
  <c r="Z153" i="2"/>
  <c r="V153" i="2"/>
  <c r="P153" i="2" s="1"/>
  <c r="BE153" i="2" s="1"/>
  <c r="BI151" i="2"/>
  <c r="BH151" i="2"/>
  <c r="BG151" i="2"/>
  <c r="BF151" i="2"/>
  <c r="X151" i="2"/>
  <c r="W151" i="2"/>
  <c r="AD151" i="2"/>
  <c r="AB151" i="2"/>
  <c r="Z151" i="2"/>
  <c r="V151" i="2"/>
  <c r="BK151" i="2" s="1"/>
  <c r="BI148" i="2"/>
  <c r="BH148" i="2"/>
  <c r="BG148" i="2"/>
  <c r="BF148" i="2"/>
  <c r="X148" i="2"/>
  <c r="X145" i="2" s="1"/>
  <c r="W148" i="2"/>
  <c r="W145" i="2" s="1"/>
  <c r="AD148" i="2"/>
  <c r="AD145" i="2" s="1"/>
  <c r="AB148" i="2"/>
  <c r="AB145" i="2" s="1"/>
  <c r="Z148" i="2"/>
  <c r="Z145" i="2" s="1"/>
  <c r="V148" i="2"/>
  <c r="P148" i="2" s="1"/>
  <c r="BE148" i="2" s="1"/>
  <c r="BI144" i="2"/>
  <c r="BH144" i="2"/>
  <c r="BG144" i="2"/>
  <c r="BF144" i="2"/>
  <c r="X144" i="2"/>
  <c r="W144" i="2"/>
  <c r="AD144" i="2"/>
  <c r="AB144" i="2"/>
  <c r="Z144" i="2"/>
  <c r="V144" i="2"/>
  <c r="P144" i="2" s="1"/>
  <c r="BE144" i="2" s="1"/>
  <c r="BI142" i="2"/>
  <c r="BH142" i="2"/>
  <c r="BG142" i="2"/>
  <c r="BF142" i="2"/>
  <c r="X142" i="2"/>
  <c r="W142" i="2"/>
  <c r="AD142" i="2"/>
  <c r="AB142" i="2"/>
  <c r="Z142" i="2"/>
  <c r="V142" i="2"/>
  <c r="P142" i="2" s="1"/>
  <c r="BE142" i="2" s="1"/>
  <c r="BI137" i="2"/>
  <c r="BH137" i="2"/>
  <c r="BG137" i="2"/>
  <c r="BF137" i="2"/>
  <c r="X137" i="2"/>
  <c r="X136" i="2" s="1"/>
  <c r="W137" i="2"/>
  <c r="AD137" i="2"/>
  <c r="AD136" i="2" s="1"/>
  <c r="AB137" i="2"/>
  <c r="AB136" i="2" s="1"/>
  <c r="Z137" i="2"/>
  <c r="Z136" i="2" s="1"/>
  <c r="V137" i="2"/>
  <c r="P137" i="2" s="1"/>
  <c r="BE137" i="2" s="1"/>
  <c r="M130" i="2"/>
  <c r="F130" i="2"/>
  <c r="M129" i="2"/>
  <c r="F125" i="2"/>
  <c r="M30" i="2"/>
  <c r="AU88" i="1" s="1"/>
  <c r="AU87" i="1" s="1"/>
  <c r="M84" i="2"/>
  <c r="F84" i="2"/>
  <c r="M83" i="2"/>
  <c r="F79" i="2"/>
  <c r="O9" i="2"/>
  <c r="M81" i="2" s="1"/>
  <c r="F6" i="2"/>
  <c r="F124" i="2" s="1"/>
  <c r="AK29" i="1"/>
  <c r="AM83" i="1"/>
  <c r="L83" i="1"/>
  <c r="AM82" i="1"/>
  <c r="L82" i="1"/>
  <c r="AM80" i="1"/>
  <c r="L80" i="1"/>
  <c r="L78" i="1"/>
  <c r="L77" i="1"/>
  <c r="AD212" i="2" l="1"/>
  <c r="Z224" i="2"/>
  <c r="X224" i="2"/>
  <c r="Z228" i="2"/>
  <c r="W228" i="2"/>
  <c r="Z212" i="2"/>
  <c r="X212" i="2"/>
  <c r="K97" i="2" s="1"/>
  <c r="AD224" i="2"/>
  <c r="AD228" i="2"/>
  <c r="W212" i="2"/>
  <c r="AB224" i="2"/>
  <c r="AB228" i="2"/>
  <c r="F83" i="2"/>
  <c r="BK204" i="2"/>
  <c r="H93" i="2"/>
  <c r="P161" i="2"/>
  <c r="BE161" i="2" s="1"/>
  <c r="W246" i="2"/>
  <c r="W245" i="2" s="1"/>
  <c r="H103" i="2" s="1"/>
  <c r="AD150" i="2"/>
  <c r="BE276" i="2"/>
  <c r="Z135" i="2"/>
  <c r="X135" i="2"/>
  <c r="P157" i="2"/>
  <c r="BE157" i="2" s="1"/>
  <c r="W136" i="2"/>
  <c r="H91" i="2" s="1"/>
  <c r="Z152" i="2"/>
  <c r="P188" i="2"/>
  <c r="BE188" i="2" s="1"/>
  <c r="H97" i="2"/>
  <c r="AD274" i="2"/>
  <c r="AD269" i="2" s="1"/>
  <c r="Z150" i="2"/>
  <c r="X150" i="2"/>
  <c r="P180" i="2"/>
  <c r="BE180" i="2" s="1"/>
  <c r="BK189" i="2"/>
  <c r="BK205" i="2"/>
  <c r="P207" i="2"/>
  <c r="BE207" i="2" s="1"/>
  <c r="P220" i="2"/>
  <c r="BE220" i="2" s="1"/>
  <c r="P154" i="2"/>
  <c r="BE154" i="2" s="1"/>
  <c r="P166" i="2"/>
  <c r="BE166" i="2" s="1"/>
  <c r="P214" i="2"/>
  <c r="BE214" i="2" s="1"/>
  <c r="BK223" i="2"/>
  <c r="BK222" i="2" s="1"/>
  <c r="M222" i="2" s="1"/>
  <c r="M99" i="2" s="1"/>
  <c r="BK150" i="2"/>
  <c r="P203" i="2"/>
  <c r="BE203" i="2" s="1"/>
  <c r="P247" i="2"/>
  <c r="BE247" i="2" s="1"/>
  <c r="P257" i="2"/>
  <c r="BE257" i="2" s="1"/>
  <c r="BK155" i="2"/>
  <c r="BK159" i="2"/>
  <c r="BK163" i="2"/>
  <c r="BK168" i="2"/>
  <c r="BK170" i="2"/>
  <c r="BK175" i="2"/>
  <c r="BK178" i="2"/>
  <c r="BK187" i="2"/>
  <c r="P253" i="2"/>
  <c r="BE253" i="2" s="1"/>
  <c r="AB150" i="2"/>
  <c r="BK153" i="2"/>
  <c r="BK156" i="2"/>
  <c r="BK160" i="2"/>
  <c r="BK165" i="2"/>
  <c r="BK176" i="2"/>
  <c r="BK179" i="2"/>
  <c r="Z222" i="2"/>
  <c r="X222" i="2"/>
  <c r="K99" i="2" s="1"/>
  <c r="P266" i="2"/>
  <c r="BE266" i="2" s="1"/>
  <c r="BK137" i="2"/>
  <c r="BK136" i="2" s="1"/>
  <c r="AD141" i="2"/>
  <c r="W252" i="2"/>
  <c r="H105" i="2" s="1"/>
  <c r="Z259" i="2"/>
  <c r="X259" i="2"/>
  <c r="BK197" i="2"/>
  <c r="AD135" i="2"/>
  <c r="P151" i="2"/>
  <c r="BE151" i="2" s="1"/>
  <c r="BK198" i="2"/>
  <c r="AB222" i="2"/>
  <c r="BK225" i="2"/>
  <c r="BK224" i="2" s="1"/>
  <c r="H100" i="2"/>
  <c r="W259" i="2"/>
  <c r="H107" i="2" s="1"/>
  <c r="BK275" i="2"/>
  <c r="W274" i="2"/>
  <c r="H112" i="2" s="1"/>
  <c r="BE278" i="2"/>
  <c r="BK279" i="2"/>
  <c r="AD246" i="2"/>
  <c r="AD245" i="2" s="1"/>
  <c r="Z252" i="2"/>
  <c r="X252" i="2"/>
  <c r="K105" i="2" s="1"/>
  <c r="AB274" i="2"/>
  <c r="AB269" i="2" s="1"/>
  <c r="H37" i="2"/>
  <c r="BE88" i="1" s="1"/>
  <c r="BE87" i="1" s="1"/>
  <c r="BA87" i="1" s="1"/>
  <c r="AB141" i="2"/>
  <c r="BK148" i="2"/>
  <c r="BK145" i="2" s="1"/>
  <c r="P226" i="2"/>
  <c r="BE226" i="2" s="1"/>
  <c r="BK229" i="2"/>
  <c r="H101" i="2"/>
  <c r="BK233" i="2"/>
  <c r="BK235" i="2"/>
  <c r="AB246" i="2"/>
  <c r="AB245" i="2" s="1"/>
  <c r="P249" i="2"/>
  <c r="BE249" i="2" s="1"/>
  <c r="AD252" i="2"/>
  <c r="BK260" i="2"/>
  <c r="BK259" i="2" s="1"/>
  <c r="P268" i="2"/>
  <c r="BE268" i="2" s="1"/>
  <c r="P272" i="2"/>
  <c r="BE272" i="2" s="1"/>
  <c r="AB135" i="2"/>
  <c r="BK142" i="2"/>
  <c r="W141" i="2"/>
  <c r="H92" i="2" s="1"/>
  <c r="W150" i="2"/>
  <c r="AB152" i="2"/>
  <c r="P231" i="2"/>
  <c r="P234" i="2"/>
  <c r="BE234" i="2" s="1"/>
  <c r="Z246" i="2"/>
  <c r="Z245" i="2" s="1"/>
  <c r="X246" i="2"/>
  <c r="X245" i="2" s="1"/>
  <c r="K103" i="2" s="1"/>
  <c r="BK250" i="2"/>
  <c r="AB252" i="2"/>
  <c r="BK255" i="2"/>
  <c r="AD259" i="2"/>
  <c r="P261" i="2"/>
  <c r="BE261" i="2" s="1"/>
  <c r="P270" i="2"/>
  <c r="BE270" i="2" s="1"/>
  <c r="BK273" i="2"/>
  <c r="Z274" i="2"/>
  <c r="Z269" i="2" s="1"/>
  <c r="X274" i="2"/>
  <c r="K112" i="2" s="1"/>
  <c r="BK281" i="2"/>
  <c r="BK206" i="2"/>
  <c r="K100" i="2"/>
  <c r="P251" i="2"/>
  <c r="BE251" i="2" s="1"/>
  <c r="BK256" i="2"/>
  <c r="AB259" i="2"/>
  <c r="P263" i="2"/>
  <c r="BE263" i="2" s="1"/>
  <c r="H38" i="2"/>
  <c r="BF88" i="1" s="1"/>
  <c r="BF87" i="1" s="1"/>
  <c r="W37" i="1" s="1"/>
  <c r="H35" i="2"/>
  <c r="BC88" i="1" s="1"/>
  <c r="BC87" i="1" s="1"/>
  <c r="AY87" i="1" s="1"/>
  <c r="AK34" i="1" s="1"/>
  <c r="X152" i="2"/>
  <c r="K96" i="2" s="1"/>
  <c r="H36" i="2"/>
  <c r="BD88" i="1" s="1"/>
  <c r="BD87" i="1" s="1"/>
  <c r="AZ87" i="1" s="1"/>
  <c r="AD152" i="2"/>
  <c r="W152" i="2"/>
  <c r="H96" i="2" s="1"/>
  <c r="K93" i="2"/>
  <c r="Z141" i="2"/>
  <c r="X141" i="2"/>
  <c r="K92" i="2" s="1"/>
  <c r="F81" i="2"/>
  <c r="M127" i="2"/>
  <c r="K107" i="2"/>
  <c r="H99" i="2"/>
  <c r="W269" i="2"/>
  <c r="H111" i="2" s="1"/>
  <c r="BK158" i="2"/>
  <c r="BK162" i="2"/>
  <c r="BK167" i="2"/>
  <c r="BK169" i="2"/>
  <c r="BK173" i="2"/>
  <c r="BK215" i="2"/>
  <c r="BK212" i="2" s="1"/>
  <c r="BK211" i="2"/>
  <c r="M224" i="2"/>
  <c r="M100" i="2" s="1"/>
  <c r="BK236" i="2"/>
  <c r="BK244" i="2"/>
  <c r="BK243" i="2" s="1"/>
  <c r="M243" i="2" s="1"/>
  <c r="M102" i="2" s="1"/>
  <c r="BK248" i="2"/>
  <c r="BK254" i="2"/>
  <c r="BK271" i="2"/>
  <c r="BK277" i="2"/>
  <c r="F78" i="2"/>
  <c r="BK144" i="2"/>
  <c r="BK280" i="2"/>
  <c r="M35" i="2"/>
  <c r="AY88" i="1" s="1"/>
  <c r="W135" i="2" l="1"/>
  <c r="H90" i="2" s="1"/>
  <c r="H95" i="2"/>
  <c r="M150" i="2"/>
  <c r="M95" i="2" s="1"/>
  <c r="K95" i="2"/>
  <c r="BK141" i="2"/>
  <c r="M141" i="2" s="1"/>
  <c r="M92" i="2" s="1"/>
  <c r="H104" i="2"/>
  <c r="K91" i="2"/>
  <c r="Z258" i="2"/>
  <c r="AD221" i="2"/>
  <c r="AD149" i="2" s="1"/>
  <c r="AD134" i="2"/>
  <c r="Z221" i="2"/>
  <c r="Z149" i="2" s="1"/>
  <c r="Z134" i="2"/>
  <c r="AB134" i="2"/>
  <c r="AB221" i="2"/>
  <c r="AB149" i="2" s="1"/>
  <c r="K104" i="2"/>
  <c r="AD258" i="2"/>
  <c r="BE231" i="2"/>
  <c r="BK252" i="2"/>
  <c r="M252" i="2" s="1"/>
  <c r="M105" i="2" s="1"/>
  <c r="W221" i="2"/>
  <c r="H98" i="2" s="1"/>
  <c r="AB258" i="2"/>
  <c r="X269" i="2"/>
  <c r="K111" i="2" s="1"/>
  <c r="W36" i="1"/>
  <c r="M145" i="2"/>
  <c r="M93" i="2" s="1"/>
  <c r="M212" i="2"/>
  <c r="M97" i="2" s="1"/>
  <c r="BK274" i="2"/>
  <c r="M274" i="2" s="1"/>
  <c r="M112" i="2" s="1"/>
  <c r="BK246" i="2"/>
  <c r="BK245" i="2" s="1"/>
  <c r="M245" i="2" s="1"/>
  <c r="M103" i="2" s="1"/>
  <c r="W34" i="1"/>
  <c r="W35" i="1"/>
  <c r="BK152" i="2"/>
  <c r="M152" i="2" s="1"/>
  <c r="M96" i="2" s="1"/>
  <c r="M136" i="2"/>
  <c r="M91" i="2" s="1"/>
  <c r="BK135" i="2"/>
  <c r="M259" i="2"/>
  <c r="M107" i="2" s="1"/>
  <c r="K90" i="2"/>
  <c r="X134" i="2"/>
  <c r="W134" i="2"/>
  <c r="W258" i="2"/>
  <c r="H106" i="2" s="1"/>
  <c r="W149" i="2" l="1"/>
  <c r="H94" i="2" s="1"/>
  <c r="Z133" i="2"/>
  <c r="AW88" i="1" s="1"/>
  <c r="AW87" i="1" s="1"/>
  <c r="AD133" i="2"/>
  <c r="M246" i="2"/>
  <c r="M104" i="2" s="1"/>
  <c r="X258" i="2"/>
  <c r="K106" i="2" s="1"/>
  <c r="AB133" i="2"/>
  <c r="BK269" i="2"/>
  <c r="H89" i="2"/>
  <c r="K89" i="2"/>
  <c r="M135" i="2"/>
  <c r="M90" i="2" s="1"/>
  <c r="BK134" i="2"/>
  <c r="W133" i="2" l="1"/>
  <c r="H88" i="2" s="1"/>
  <c r="M28" i="2" s="1"/>
  <c r="AS88" i="1" s="1"/>
  <c r="AS87" i="1" s="1"/>
  <c r="AK27" i="1" s="1"/>
  <c r="M269" i="2"/>
  <c r="M111" i="2" s="1"/>
  <c r="BK258" i="2"/>
  <c r="M258" i="2" s="1"/>
  <c r="M106" i="2" s="1"/>
  <c r="M134" i="2"/>
  <c r="M89" i="2" s="1"/>
  <c r="X230" i="2" l="1"/>
  <c r="X228" i="2" s="1"/>
  <c r="V230" i="2" l="1"/>
  <c r="P230" i="2" s="1"/>
  <c r="BE230" i="2" s="1"/>
  <c r="M34" i="2" s="1"/>
  <c r="AX88" i="1" s="1"/>
  <c r="AV88" i="1" s="1"/>
  <c r="X221" i="2"/>
  <c r="X149" i="2" s="1"/>
  <c r="K101" i="2"/>
  <c r="BK230" i="2" l="1"/>
  <c r="H34" i="2"/>
  <c r="BB88" i="1" s="1"/>
  <c r="BB87" i="1" s="1"/>
  <c r="AX87" i="1" s="1"/>
  <c r="K98" i="2"/>
  <c r="BK228" i="2" l="1"/>
  <c r="M228" i="2" s="1"/>
  <c r="M101" i="2" s="1"/>
  <c r="W33" i="1"/>
  <c r="K94" i="2"/>
  <c r="X133" i="2"/>
  <c r="K88" i="2" s="1"/>
  <c r="M29" i="2" s="1"/>
  <c r="AT88" i="1" s="1"/>
  <c r="AT87" i="1" s="1"/>
  <c r="AK28" i="1" s="1"/>
  <c r="AV87" i="1"/>
  <c r="AK33" i="1"/>
  <c r="BK221" i="2" l="1"/>
  <c r="BK149" i="2" l="1"/>
  <c r="M221" i="2"/>
  <c r="M98" i="2" s="1"/>
  <c r="M149" i="2" l="1"/>
  <c r="M94" i="2" s="1"/>
  <c r="BK133" i="2"/>
  <c r="M133" i="2" s="1"/>
  <c r="M88" i="2" s="1"/>
  <c r="M27" i="2" l="1"/>
  <c r="M32" i="2" s="1"/>
  <c r="L116" i="2"/>
  <c r="AG88" i="1" l="1"/>
  <c r="L40" i="2"/>
  <c r="AN88" i="1" l="1"/>
  <c r="AG87" i="1"/>
  <c r="AK26" i="1" l="1"/>
  <c r="AK31" i="1" s="1"/>
  <c r="AK39" i="1" s="1"/>
  <c r="AN87" i="1"/>
  <c r="AN92" i="1" s="1"/>
  <c r="AG92" i="1"/>
</calcChain>
</file>

<file path=xl/sharedStrings.xml><?xml version="1.0" encoding="utf-8"?>
<sst xmlns="http://schemas.openxmlformats.org/spreadsheetml/2006/main" count="2019" uniqueCount="488">
  <si>
    <t>2012</t>
  </si>
  <si>
    <t>List obsahuje:</t>
  </si>
  <si>
    <t>1) Souhrnný list stavby</t>
  </si>
  <si>
    <t>2) Rekapitulace objektů</t>
  </si>
  <si>
    <t>2.0</t>
  </si>
  <si>
    <t/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</si>
  <si>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</si>
  <si>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</si>
  <si>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</si>
  <si>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</si>
  <si>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</si>
  <si>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</si>
  <si>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</si>
  <si>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</si>
  <si>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</si>
  <si>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</si>
  <si>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</si>
  <si>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</si>
  <si>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</si>
  <si>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</si>
  <si>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</si>
  <si>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>Datum:</t>
  </si>
  <si>
    <t>Objednatel:</t>
  </si>
  <si>
    <t>IČ:</t>
  </si>
  <si>
    <t>DIČ:</t>
  </si>
  <si>
    <t>Zhotovitel:</t>
  </si>
  <si>
    <t>Bude vybrán ve výběrovém řízení</t>
  </si>
  <si>
    <t>Projektant:</t>
  </si>
  <si>
    <t>28647084</t>
  </si>
  <si>
    <t>PRO M&amp;P Excel s.r.o.</t>
  </si>
  <si>
    <t>CZ28647084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</si>
  <si>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</si>
  <si>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</si>
  <si>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</si>
  <si>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</si>
  <si>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</si>
  <si>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</si>
  <si>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</si>
  <si>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</si>
  <si>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</si>
  <si>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</si>
  <si>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</si>
  <si>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</si>
  <si>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</si>
  <si>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</si>
  <si>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</si>
  <si>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</si>
  <si>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</si>
  <si>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</si>
  <si>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</si>
  <si>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</si>
  <si>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</si>
  <si>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</si>
  <si>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</si>
  <si>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</si>
  <si>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</si>
  <si>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</si>
  <si>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</si>
  <si>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</si>
  <si>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</si>
  <si>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</si>
  <si>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</si>
  <si>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</si>
  <si>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</si>
  <si>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</si>
  <si>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</si>
  <si>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</si>
  <si>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</si>
  <si>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</si>
  <si>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</si>
  <si>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</si>
  <si>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</si>
  <si>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</si>
  <si>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</si>
  <si>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</si>
  <si>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</si>
  <si>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</si>
  <si>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</si>
  <si>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</si>
  <si>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{cf78c299-6fee-4cbe-afb1-deae806e364e}</t>
  </si>
  <si>
    <t>{00000000-0000-0000-0000-000000000000}</t>
  </si>
  <si>
    <t>/</t>
  </si>
  <si>
    <t>01</t>
  </si>
  <si>
    <t>1</t>
  </si>
  <si>
    <t>{f2403009-3600-4f49-b52c-f4f3715c8179}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</si>
  <si>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</si>
  <si>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</si>
  <si>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</si>
  <si>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</si>
  <si>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</si>
  <si>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</si>
  <si>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</si>
  <si>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</si>
  <si>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</si>
  <si>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</si>
  <si>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</si>
  <si>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</si>
  <si>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</si>
  <si>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</si>
  <si>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</si>
  <si>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</si>
  <si>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</si>
  <si>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</si>
  <si>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</si>
  <si>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</si>
  <si>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</si>
  <si>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</si>
  <si>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</si>
  <si>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</si>
  <si>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</si>
  <si>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998 - Přesun hmot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</si>
  <si>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</si>
  <si>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</si>
  <si>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</si>
  <si>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748 - Elektromontáže - osvětlovací zařízení a svítidla</t>
  </si>
  <si>
    <t xml:space="preserve">    750 - Elektromontáže - rozvaděče</t>
  </si>
  <si>
    <t xml:space="preserve">      001 - HOP, POP</t>
  </si>
  <si>
    <t xml:space="preserve">      002 - Úprava a doplnění rozvaděče RE</t>
  </si>
  <si>
    <t xml:space="preserve">      003 - Nový rozvaděč RH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</si>
  <si>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</si>
  <si>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</si>
  <si>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</si>
  <si>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</si>
  <si>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</si>
  <si>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</si>
  <si>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</si>
  <si>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</si>
  <si>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</si>
  <si>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 xml:space="preserve">    VRN9 - Ostatní náklady</t>
  </si>
  <si>
    <t xml:space="preserve">      Text - </t>
  </si>
  <si>
    <t>2) Ostatní náklady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</si>
  <si>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</si>
  <si>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</si>
  <si>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</si>
  <si>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</si>
  <si>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</si>
  <si>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</si>
  <si>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</si>
  <si>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</si>
  <si>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</si>
  <si>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</si>
  <si>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</si>
  <si>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</si>
  <si>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</si>
  <si>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</si>
  <si>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</si>
  <si>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</si>
  <si>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</si>
  <si>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</si>
  <si>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</si>
  <si>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</si>
  <si>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m2</t>
  </si>
  <si>
    <t>4</t>
  </si>
  <si>
    <t>3</t>
  </si>
  <si>
    <t>612325403</t>
  </si>
  <si>
    <t>Oprava vnitřní vápenocementové hrubé omítky stěn v rozsahu plochy do 50%</t>
  </si>
  <si>
    <t>1857536770</t>
  </si>
  <si>
    <t>kus</t>
  </si>
  <si>
    <t>113459342</t>
  </si>
  <si>
    <t>5</t>
  </si>
  <si>
    <t>49514790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</si>
  <si>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</si>
  <si>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</si>
  <si>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t</t>
  </si>
  <si>
    <t>-348452739</t>
  </si>
  <si>
    <t>hod</t>
  </si>
  <si>
    <t>741810003</t>
  </si>
  <si>
    <t>Celková prohlídka elektrického rozvodu a zařízení do 1 milionu Kč</t>
  </si>
  <si>
    <t>16</t>
  </si>
  <si>
    <t>-746831982</t>
  </si>
  <si>
    <t>P</t>
  </si>
  <si>
    <t>741110511</t>
  </si>
  <si>
    <t>Montáž lišta a kanálek vkládací šířky do 60 mm s víčkem</t>
  </si>
  <si>
    <t>m</t>
  </si>
  <si>
    <t>1204125809</t>
  </si>
  <si>
    <t>M</t>
  </si>
  <si>
    <t>99920012338</t>
  </si>
  <si>
    <t>32</t>
  </si>
  <si>
    <t>-803856683</t>
  </si>
  <si>
    <t>741112001</t>
  </si>
  <si>
    <t>Montáž krabice zapuštěná plastová kruhová</t>
  </si>
  <si>
    <t>-1290204586</t>
  </si>
  <si>
    <t>99924010030</t>
  </si>
  <si>
    <t>krabice KU 68-1902-KA</t>
  </si>
  <si>
    <t>ks</t>
  </si>
  <si>
    <t>-1818626393</t>
  </si>
  <si>
    <t>99912060160</t>
  </si>
  <si>
    <t>571745979</t>
  </si>
  <si>
    <t>741112061</t>
  </si>
  <si>
    <t>Montáž krabice přístrojová zapuštěná plastová kruhová</t>
  </si>
  <si>
    <t>2144417658</t>
  </si>
  <si>
    <t>99924010085</t>
  </si>
  <si>
    <t>krabice KPR 68-KA hluboká</t>
  </si>
  <si>
    <t>766172350</t>
  </si>
  <si>
    <t>741112111</t>
  </si>
  <si>
    <t>Montáž rozvodka nástěnná plastová čtyřhranná vodič D do 4mm2</t>
  </si>
  <si>
    <t>-1322914284</t>
  </si>
  <si>
    <t>99924020240</t>
  </si>
  <si>
    <t>krabice 6455-11 P/S rozvodná šedá 5pól</t>
  </si>
  <si>
    <t>-267490633</t>
  </si>
  <si>
    <t>741122611</t>
  </si>
  <si>
    <t>Montáž kabel Cu plný kulatý žíla 3x1,5 až 6 mm2 uložený pevně (CYKY)</t>
  </si>
  <si>
    <t>-1701487909</t>
  </si>
  <si>
    <t>99903000175</t>
  </si>
  <si>
    <t>kabel CYKY-J 3x1,5</t>
  </si>
  <si>
    <t>-467079056</t>
  </si>
  <si>
    <t>-1002645870</t>
  </si>
  <si>
    <t>99903000195</t>
  </si>
  <si>
    <t>kabel CYKY-J 3x2,5</t>
  </si>
  <si>
    <t>-1518706027</t>
  </si>
  <si>
    <t>741122641</t>
  </si>
  <si>
    <t>Montáž kabel Cu plný kulatý žíla 5x1,5 až 2,5 mm2 uložený pevně (CYKY)</t>
  </si>
  <si>
    <t>-1471389072</t>
  </si>
  <si>
    <t>99903000365</t>
  </si>
  <si>
    <t>kabel CYKY-J 5x2,5</t>
  </si>
  <si>
    <t>-912078771</t>
  </si>
  <si>
    <t>741122642</t>
  </si>
  <si>
    <t>Montáž kabel Cu plný kulatý žíla 5x4 až 6 mm2 uložený pevně (CYKY)</t>
  </si>
  <si>
    <t>189843596</t>
  </si>
  <si>
    <t>99903000370</t>
  </si>
  <si>
    <t>kabel CYKY-J 5x4</t>
  </si>
  <si>
    <t>-173561217</t>
  </si>
  <si>
    <t>741210001</t>
  </si>
  <si>
    <t>Montáž rozvodnice oceloplechová nebo plastová běžná do 20 kg</t>
  </si>
  <si>
    <t>553507760</t>
  </si>
  <si>
    <t>741310101</t>
  </si>
  <si>
    <t>Montáž vypínač (polo)zapuštěný bezšroubové připojení 1-jednopólový</t>
  </si>
  <si>
    <t>1437196420</t>
  </si>
  <si>
    <t>1924359069</t>
  </si>
  <si>
    <t>2138172006</t>
  </si>
  <si>
    <t>858713802</t>
  </si>
  <si>
    <t>345364900</t>
  </si>
  <si>
    <t>426658077</t>
  </si>
  <si>
    <t>345367000</t>
  </si>
  <si>
    <t>1393143395</t>
  </si>
  <si>
    <t>741313004</t>
  </si>
  <si>
    <t>1876249903</t>
  </si>
  <si>
    <t>99952012251</t>
  </si>
  <si>
    <t>-43811600</t>
  </si>
  <si>
    <t>741330371</t>
  </si>
  <si>
    <t>Montáž ovladač tlačítkový ve skříni1 tlačítkový</t>
  </si>
  <si>
    <t>1358349026</t>
  </si>
  <si>
    <t>99995322913</t>
  </si>
  <si>
    <t>-1354945461</t>
  </si>
  <si>
    <t>741330731</t>
  </si>
  <si>
    <t>Montáž relé pomocné ventilátorové</t>
  </si>
  <si>
    <t>-1756637329</t>
  </si>
  <si>
    <t>99956009988</t>
  </si>
  <si>
    <t>relé časové SMR-x</t>
  </si>
  <si>
    <t>2078910815</t>
  </si>
  <si>
    <t>741410072</t>
  </si>
  <si>
    <t>Montáž pospojování ochranné konstrukce ostatní vodičem do 16 mm2 uloženým pevně</t>
  </si>
  <si>
    <t>-639764641</t>
  </si>
  <si>
    <t>64</t>
  </si>
  <si>
    <t>99900000630</t>
  </si>
  <si>
    <t>vodič H07V-U 4 zelenožlutý (CY)</t>
  </si>
  <si>
    <t>1484949643</t>
  </si>
  <si>
    <t>741420031</t>
  </si>
  <si>
    <t>Montáž svorka hromosvodná na potrubí D do 200 mm se zhotovením</t>
  </si>
  <si>
    <t>763917280</t>
  </si>
  <si>
    <t>741811021</t>
  </si>
  <si>
    <t>Oživení rozvaděče se složitou výstrojí</t>
  </si>
  <si>
    <t>-702452689</t>
  </si>
  <si>
    <t>741811023</t>
  </si>
  <si>
    <t>Zapojení skříně HOP/POP</t>
  </si>
  <si>
    <t>-440902334</t>
  </si>
  <si>
    <t>K006</t>
  </si>
  <si>
    <t>1951776753</t>
  </si>
  <si>
    <t>Technologický vývod 400V bez určení zdroje</t>
  </si>
  <si>
    <t>-1563043973</t>
  </si>
  <si>
    <t>soub</t>
  </si>
  <si>
    <t>998741202</t>
  </si>
  <si>
    <t>Přesun hmot procentní pro silnoproud v objektech v do 12 m</t>
  </si>
  <si>
    <t>%</t>
  </si>
  <si>
    <t>-1807856495</t>
  </si>
  <si>
    <t>998741300</t>
  </si>
  <si>
    <t>Podružný materiál</t>
  </si>
  <si>
    <t>-322779321</t>
  </si>
  <si>
    <t>M030</t>
  </si>
  <si>
    <t>NOUZOVÉ SVÍTIDLO LED W4 s piktogramem, přisazeno na zeď, 3W, 1 hod</t>
  </si>
  <si>
    <t>-17868586</t>
  </si>
  <si>
    <t>999HOP</t>
  </si>
  <si>
    <t>skříň hlavního ochranného pospojování, vč. svorkovnice - komplet</t>
  </si>
  <si>
    <t>-1679385800</t>
  </si>
  <si>
    <t>K002</t>
  </si>
  <si>
    <t>612303990</t>
  </si>
  <si>
    <t>K003</t>
  </si>
  <si>
    <t>montáž výzbroje</t>
  </si>
  <si>
    <t>1252549743</t>
  </si>
  <si>
    <t>-2052204610</t>
  </si>
  <si>
    <t>K005</t>
  </si>
  <si>
    <t>-1079064642</t>
  </si>
  <si>
    <t>000276272</t>
  </si>
  <si>
    <t>1276805535</t>
  </si>
  <si>
    <t>899703717</t>
  </si>
  <si>
    <t>000170711</t>
  </si>
  <si>
    <t>828815557</t>
  </si>
  <si>
    <t>248852</t>
  </si>
  <si>
    <t>Instalační stykač, 230V~, 40A, 4zap. kont.</t>
  </si>
  <si>
    <t>1910345885</t>
  </si>
  <si>
    <t>278847</t>
  </si>
  <si>
    <t>1996548750</t>
  </si>
  <si>
    <t>278531</t>
  </si>
  <si>
    <t>1274585505</t>
  </si>
  <si>
    <t>784221101</t>
  </si>
  <si>
    <t>Dvojnásobné bílé malby  ze směsí za sucha dobře otěruvzdorných v místnostech do 3,80 m</t>
  </si>
  <si>
    <t>-312458447</t>
  </si>
  <si>
    <t>460680182</t>
  </si>
  <si>
    <t>Vybourání otvorů ve zdivu cihelném plochy do 0,25 m2, tloušťky do 30 cm</t>
  </si>
  <si>
    <t>-2086126772</t>
  </si>
  <si>
    <t>460680452</t>
  </si>
  <si>
    <t>Vysekání kapes a výklenků ve zdivu cihelném pro krabice 10x10x8 cm</t>
  </si>
  <si>
    <t>1057912072</t>
  </si>
  <si>
    <t>460680582</t>
  </si>
  <si>
    <t>Vysekání rýh pro montáž trubek a kabelů v cihelných zdech hloubky do 3 cm a šířky do 5 cm</t>
  </si>
  <si>
    <t>1657977071</t>
  </si>
  <si>
    <t>460680584</t>
  </si>
  <si>
    <t>Vysekání rýh pro montáž trubek a kabelů v cihelných zdech hloubky do 3 cm a šířky do 10 cm</t>
  </si>
  <si>
    <t>1612485123</t>
  </si>
  <si>
    <t>PPV</t>
  </si>
  <si>
    <t>Podíl přidružených výkonů</t>
  </si>
  <si>
    <t>-1799040530</t>
  </si>
  <si>
    <t>091003001</t>
  </si>
  <si>
    <t>Bez rozlišení - demontáže stávající elektroinstalace</t>
  </si>
  <si>
    <t>512</t>
  </si>
  <si>
    <t>-2021563925</t>
  </si>
  <si>
    <t>091003004</t>
  </si>
  <si>
    <t>Bez rozlišení - spolupráce s revizním technikem při revizi</t>
  </si>
  <si>
    <t>185348535</t>
  </si>
  <si>
    <t>091003005</t>
  </si>
  <si>
    <t>Bez rozlišení - spolupráce s ostatními profesemi, koordinace na stavbě</t>
  </si>
  <si>
    <t>270052194</t>
  </si>
  <si>
    <t>091003006</t>
  </si>
  <si>
    <t>Bez rozlišení - práce nespecifikované ceníkem</t>
  </si>
  <si>
    <t>191784864</t>
  </si>
  <si>
    <t>091003007</t>
  </si>
  <si>
    <t>Bez rozlišení - úklid pracoviště</t>
  </si>
  <si>
    <t>-11095937</t>
  </si>
  <si>
    <t>011464000</t>
  </si>
  <si>
    <t>Měření (monitoring) úrovně osvětlení</t>
  </si>
  <si>
    <t>1024</t>
  </si>
  <si>
    <t>1392273522</t>
  </si>
  <si>
    <t>013254000</t>
  </si>
  <si>
    <t>Dokumentace skutečného provedení stavby</t>
  </si>
  <si>
    <t>-410871442</t>
  </si>
  <si>
    <t>041903000</t>
  </si>
  <si>
    <t>Dozor jiné osoby</t>
  </si>
  <si>
    <t>-28472559</t>
  </si>
  <si>
    <t>kontrola TIČR po provední díla</t>
  </si>
  <si>
    <t>065002000</t>
  </si>
  <si>
    <t>Mimostaveništní doprava materiálů</t>
  </si>
  <si>
    <t>-1404127844</t>
  </si>
  <si>
    <t>081103000</t>
  </si>
  <si>
    <t>Denní doprava pracovníků na pracoviště</t>
  </si>
  <si>
    <t>den</t>
  </si>
  <si>
    <t>1488405598</t>
  </si>
  <si>
    <t>091704003</t>
  </si>
  <si>
    <t>Ekologická likvidace odpadu (doprava + poplatky za uskladnění)</t>
  </si>
  <si>
    <t>-131856553</t>
  </si>
  <si>
    <t>091704004</t>
  </si>
  <si>
    <t>Ověření návrhu rozvaděče, dle ČSN EN 61439-1, ed. 2 z 05/2012 + opr.1 07/2015 - Rozváděče nízkého napětí - část 1: Všeobecná ustanovení a souvisejících v platném znění</t>
  </si>
  <si>
    <t>-161795202</t>
  </si>
  <si>
    <t>092103001</t>
  </si>
  <si>
    <t>Náklady na zkušební provoz</t>
  </si>
  <si>
    <t>-1747673234</t>
  </si>
  <si>
    <t>092203000</t>
  </si>
  <si>
    <t>Náklady na zaškolení</t>
  </si>
  <si>
    <t>803781729</t>
  </si>
  <si>
    <t>094000001</t>
  </si>
  <si>
    <t>Zhotovitel provede kontrolu tohoto seznamu prací a dle své odbornosti provede jeho doplnění, popř. jeho úpravu tak, aby byl kompletní a obsahoval všechny položky pro kompletní realizaci díla</t>
  </si>
  <si>
    <t>text</t>
  </si>
  <si>
    <t>-1809152381</t>
  </si>
  <si>
    <t>094000002</t>
  </si>
  <si>
    <t>Doporučuji zejména délkové míry fakturovat dle skutečného provedení stavby. V tomto seznamu prací jsou délkové míry uvedeny jako orientační, dle výpisu nástavby AutoCad.</t>
  </si>
  <si>
    <t>-358673271</t>
  </si>
  <si>
    <t>094000003</t>
  </si>
  <si>
    <t>Veškerá svítidla budou oceněna včetně světelných zdrojů a poplatků za recyklaci</t>
  </si>
  <si>
    <t>-766937390</t>
  </si>
  <si>
    <t>094000004</t>
  </si>
  <si>
    <t xml:space="preserve">KONKRÉTNÍ MATERIÁLY A VÝROBKY UVEDNÉ V PROJEKTOVÉ DOKUMENTACI URČUJÍ SPECIFIKACI POŽADOVANÝCH FYZIKÁLNÍCH, TECHNICKÝCH, ESTETICKÝCH A KVALITATIVNÍCH VLASTNOSTÍ (VIZ. TECHNICKÉ LISTY VÝROBKŮ), 
JEŽ MUSÍ SPLŇOVAT I PŘÍPADNÉ ALTERNATIVY. </t>
  </si>
  <si>
    <t>454670016</t>
  </si>
  <si>
    <t>094000005</t>
  </si>
  <si>
    <t xml:space="preserve">ZÁMĚNY MATERIÁLŮ A VÝROBKŮ JSOU AKCEPTOVATELNÉ ZA PŘEDPOKLADU, ŽE BUDOU TYTO VLASTNOSTI DODRŽENY BEZ VYVOLÁNÍ ZÁSADNÍ ZMĚNY V PROJEKTOVANÉM ŘEŠENÍ (bod 11) §44 ZÁKONA č.137/2006 Sb. DOPLNĚNÉ ZÁKONEM č.55/2012 Sb. </t>
  </si>
  <si>
    <t>-795540963</t>
  </si>
  <si>
    <t>094000006</t>
  </si>
  <si>
    <t xml:space="preserve">PŘIPOUŠTÍ SE POUŽITÍ I JINÝCH, KVALITATIVNĚ A TECHNICKY OBDOBNÝCH ŘEŠENÍ.
ZÁMĚNY JE NUTNÉ KONZULTOVAT S PROJEKTANTEM A AUTOREM ARCHITEKTONICKÉHO NÁVRHU A INVESTOREM.
</t>
  </si>
  <si>
    <t>652912278</t>
  </si>
  <si>
    <t>094000006.1</t>
  </si>
  <si>
    <t>Obchodní názvy uvedené u položek v rozpočtu, jsou výrobky na trhu běžné a slouží pouze k upřesnění požadovaného standardu.</t>
  </si>
  <si>
    <t>-633171579</t>
  </si>
  <si>
    <t xml:space="preserve">Montáž zásuvka (polo)zapuštěná bezšroubové připojení (2P+PE) </t>
  </si>
  <si>
    <t>Technika prostředí staveb, zařízení silnoproudé elektrotechniky</t>
  </si>
  <si>
    <t>Michal Prokeš / František Eichler</t>
  </si>
  <si>
    <t>741210005</t>
  </si>
  <si>
    <t>Montáž rozvodnice oceloplechová nebo plastová běžná do 200 kg</t>
  </si>
  <si>
    <t>1554930662</t>
  </si>
  <si>
    <t>Montáž přepínač (polo)zapuštěný bezšroubové připojení 6-střídavý</t>
  </si>
  <si>
    <t xml:space="preserve">kryt spínače jednopáčkový jednoduchý pro spínače řazení 1,2,6,7,1/0 </t>
  </si>
  <si>
    <t>přístroj spínače jednopólového 10A bezšroubový</t>
  </si>
  <si>
    <t>přístroj přepínače střídavého 10A bezšroubový</t>
  </si>
  <si>
    <t>741310105</t>
  </si>
  <si>
    <t>741310106</t>
  </si>
  <si>
    <t>Montáž přepínač (polo)zapuštěný bezšroubové připojení 5-seriový</t>
  </si>
  <si>
    <t>345354010</t>
  </si>
  <si>
    <t>345354060</t>
  </si>
  <si>
    <t>kryt spínače jednopáčkový jednoduchý pro spínače řazení 1,2,6,7,1/0</t>
  </si>
  <si>
    <t>345354050</t>
  </si>
  <si>
    <t>přístroj přepínače sériového 10A bezšroubový</t>
  </si>
  <si>
    <t>345364901</t>
  </si>
  <si>
    <t>Montáž přepínač (polo)zapuštěný bezšroubové připojení 6+6-střídavý dvojitý</t>
  </si>
  <si>
    <t>přístroj přepínače střídavého dvojitého 10A bezšroubový</t>
  </si>
  <si>
    <t>kryt spínače dvojpáčkový půlený pro spínače řazení 5,6+6</t>
  </si>
  <si>
    <t>rámeček pro spínače a zásuvky  jednonásobný</t>
  </si>
  <si>
    <t>741313005</t>
  </si>
  <si>
    <t xml:space="preserve">Montáž zásuvka dvojnásobná (polo)zapuštěná bezšroubové připojení (2P+PE) </t>
  </si>
  <si>
    <t>zásuvka 2x230V/16A</t>
  </si>
  <si>
    <t>99952012252</t>
  </si>
  <si>
    <t>zásuvka 1x230V/16A</t>
  </si>
  <si>
    <t>K001</t>
  </si>
  <si>
    <t>K004</t>
  </si>
  <si>
    <r>
      <t>Světelný vývod 230V bez určení zdroje strop / svítidlo IP20</t>
    </r>
    <r>
      <rPr>
        <i/>
        <sz val="8"/>
        <rFont val="Trebuchet MS"/>
        <family val="2"/>
        <charset val="238"/>
      </rPr>
      <t xml:space="preserve"> + </t>
    </r>
    <r>
      <rPr>
        <sz val="8"/>
        <rFont val="Trebuchet MS"/>
        <family val="2"/>
        <charset val="238"/>
      </rPr>
      <t>IP44</t>
    </r>
  </si>
  <si>
    <t>Světelný vývod 230V bez určení zdroje stěna / svítidlo IP20 + IP44</t>
  </si>
  <si>
    <t>99900020630</t>
  </si>
  <si>
    <t>svítidlo IP44 venkovní</t>
  </si>
  <si>
    <t>svítidlo IP20 společné prostory</t>
  </si>
  <si>
    <t>99900020632</t>
  </si>
  <si>
    <t>99900020633</t>
  </si>
  <si>
    <t>99900020634</t>
  </si>
  <si>
    <t>světelný vývod ukončený svorkou</t>
  </si>
  <si>
    <t>Proudový chránič s jističem 16B-1N-030AC 16A 30mA AC</t>
  </si>
  <si>
    <t>Proudový chránič s jističem 10B-1N-030AC 10A 30mA AC</t>
  </si>
  <si>
    <t xml:space="preserve">      003 - Nový rozvaděč Rx / RS</t>
  </si>
  <si>
    <t>K007</t>
  </si>
  <si>
    <t>K008</t>
  </si>
  <si>
    <t>Nová rozvodnice OCEP, 48 modulů, IP20 - RS</t>
  </si>
  <si>
    <t>Svodič přepětí třídy T2+T3, komplet, síť TN-S, 3N+1, s pomocným kontaktem</t>
  </si>
  <si>
    <t>000183186</t>
  </si>
  <si>
    <t>99995322845</t>
  </si>
  <si>
    <t>tlačítková skříňka TS / CS</t>
  </si>
  <si>
    <t>M013</t>
  </si>
  <si>
    <t>-1214072314</t>
  </si>
  <si>
    <t>vypínač na stěnu pod omítku 400V/16A</t>
  </si>
  <si>
    <t>Proudový chránič s jističem 16B-3N-030AC 16A 30mA AC</t>
  </si>
  <si>
    <t>99904000175</t>
  </si>
  <si>
    <t>Základní škola Zábřeh, Boženy Němcové 1503/15</t>
  </si>
  <si>
    <t>Zábřeh na Moravě</t>
  </si>
  <si>
    <t>Město Zábřeh, Masarykovo náměstí 510/6, Zábřeh 789 01, IČ:00303640</t>
  </si>
  <si>
    <t>lišta LHD20x25-HD 2m</t>
  </si>
  <si>
    <t>Montáž ovladač tlačítkový senzorický</t>
  </si>
  <si>
    <t>hlásič kouře lokální bateriový detektor</t>
  </si>
  <si>
    <t>ZV</t>
  </si>
  <si>
    <t>Zednické výpomoci</t>
  </si>
  <si>
    <t>582435340</t>
  </si>
  <si>
    <t>h</t>
  </si>
  <si>
    <t>619991011</t>
  </si>
  <si>
    <t>Zakrytí vnitřních ploch před znečištěním včetně pozdějšího odkrytí konstrukcí a prvků obalením fólií a přelepením páskou</t>
  </si>
  <si>
    <t>Montáž pojízdných věží trubkových nebo dílcových s maximálním zatížením podlahy do 200 kg/m2 Příplatek za první a každý další den použití pojízdného lešení k ceně -1112</t>
  </si>
  <si>
    <t>Demontáž pojízdných věží trubkových nebo dílcových s maximálním zatížením podlahy do 200 kg/m2 šířky od 0,6 do 0,9 m, délky do 3,2 m, výšky přes 1,5 m do 2,5 m</t>
  </si>
  <si>
    <t>Montáž pojízdných věží trubkových nebo dílcových s maximálním zatížením podlahy do 200 kg/m2 šířky od 0,6 do 0,9 m, délky do 3,2 m, výšky přes 1,5 m do 9 m</t>
  </si>
  <si>
    <t>946111112r</t>
  </si>
  <si>
    <t>952901111</t>
  </si>
  <si>
    <t>Vyčištění budov nebo objektů před předáním do užívání budov bytové nebo občanské výstavby, světlé výšky podlaží do 4 m</t>
  </si>
  <si>
    <t>99805-R</t>
  </si>
  <si>
    <t>Přesuny a přemístění nábytku v rámci stavby</t>
  </si>
  <si>
    <t>Montáž kabel Al 4x35 uložený pevně (AYKY)</t>
  </si>
  <si>
    <t>kabel AYKY 4x35</t>
  </si>
  <si>
    <t>741372061</t>
  </si>
  <si>
    <t>Montáž svítidel LED se zapojením vodičů bytových nebo společenských místností přisazených stropních panelových, obsahu do 0,09 m2 ve výšce nad 6m</t>
  </si>
  <si>
    <t>Hlavní vypínač, 3-pól, In=80As vyrážecí cívkou</t>
  </si>
  <si>
    <t>Nová rozvodnice OCEP, 96 modulů, IP20 - Rx</t>
  </si>
  <si>
    <t>Hlavní vypínač, 3-pól, In=25A</t>
  </si>
  <si>
    <t>741313006</t>
  </si>
  <si>
    <t>99952012256</t>
  </si>
  <si>
    <t>Montáž zásuvková skříň na povrch IP44, 2x 230V/16A, 1x 400V/16A</t>
  </si>
  <si>
    <t>Zásuvková skříň IP44, 2x230V/16A + 1x400V/16A</t>
  </si>
  <si>
    <t>svítidlo IP44 společné prostory</t>
  </si>
  <si>
    <t>741313009</t>
  </si>
  <si>
    <t>99952013255</t>
  </si>
  <si>
    <t>Montáž zásuvka (polo)zapuštěná bezšroubové připojení (4P+PE) IP44</t>
  </si>
  <si>
    <t>Zásuvka (polo)zapuštěná bezšroubové připojení (4P+PE) IP44</t>
  </si>
  <si>
    <t xml:space="preserve">      002 - ovládací rozvaděče</t>
  </si>
  <si>
    <t>nová rozvodnice pro ovládání osvětlení</t>
  </si>
  <si>
    <t>248868</t>
  </si>
  <si>
    <t>Instalační vypínač DIN, 230V~,16A, 1zap. kont.</t>
  </si>
  <si>
    <t>svorka řadová pružinová, 2,5 mm2 šedá</t>
  </si>
  <si>
    <t>kabel PRAFlaDur-J P60-R 3x1,5</t>
  </si>
  <si>
    <t>Pavilon tělocvičen na p. č. 1136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</si>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</sst>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10"/>
      <color rgb="FF003366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32" fillId="0" borderId="12" xfId="0" applyNumberFormat="1" applyFont="1" applyBorder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Border="1" applyAlignment="1">
      <alignment vertical="center"/>
    </xf>
    <xf numFmtId="0" fontId="37" fillId="0" borderId="25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4" fontId="37" fillId="0" borderId="0" xfId="0" applyNumberFormat="1" applyFont="1" applyBorder="1" applyAlignment="1">
      <alignment vertical="center"/>
    </xf>
    <xf numFmtId="166" fontId="37" fillId="0" borderId="0" xfId="0" applyNumberFormat="1" applyFont="1" applyBorder="1" applyAlignment="1">
      <alignment vertical="center"/>
    </xf>
    <xf numFmtId="166" fontId="37" fillId="0" borderId="15" xfId="0" applyNumberFormat="1" applyFont="1" applyBorder="1" applyAlignment="1">
      <alignment vertical="center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0" fontId="41" fillId="0" borderId="0" xfId="0" applyFont="1" applyBorder="1" applyAlignment="1">
      <alignment horizontal="left"/>
    </xf>
    <xf numFmtId="4" fontId="0" fillId="0" borderId="25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Border="1" applyAlignment="1">
      <alignment vertical="center"/>
    </xf>
    <xf numFmtId="0" fontId="0" fillId="0" borderId="0" xfId="0"/>
    <xf numFmtId="0" fontId="0" fillId="0" borderId="0" xfId="0" applyBorder="1"/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4" fontId="7" fillId="0" borderId="0" xfId="0" applyNumberFormat="1" applyFont="1" applyAlignment="1"/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4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left" vertical="center" wrapText="1"/>
      <protection locked="0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0" fontId="11" fillId="2" borderId="0" xfId="1" applyFont="1" applyFill="1" applyAlignment="1" applyProtection="1">
      <alignment horizontal="center" vertical="center"/>
    </xf>
    <xf numFmtId="4" fontId="7" fillId="0" borderId="12" xfId="0" applyNumberFormat="1" applyFont="1" applyBorder="1" applyAlignment="1"/>
    <xf numFmtId="4" fontId="7" fillId="0" borderId="12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4" fontId="7" fillId="0" borderId="0" xfId="0" applyNumberFormat="1" applyFont="1" applyBorder="1" applyAlignment="1">
      <alignment vertical="center"/>
    </xf>
    <xf numFmtId="0" fontId="34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4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24" xfId="0" applyFont="1" applyBorder="1" applyAlignment="1" applyProtection="1">
      <alignment vertical="center"/>
      <protection locked="0"/>
    </xf>
    <xf numFmtId="0" fontId="40" fillId="0" borderId="25" xfId="0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3"/>
  <sheetViews>
    <sheetView showGridLines="0" zoomScaleNormal="100" workbookViewId="0">
      <pane ySplit="1" topLeftCell="A10" activePane="bottomLeft" state="frozen"/>
      <selection pane="bottomLeft" activeCell="BG10" sqref="BG10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8" width="25.85546875" hidden="1" customWidth="1"/>
    <col min="49" max="49" width="25" hidden="1" customWidth="1"/>
    <col min="50" max="54" width="21.7109375" hidden="1" customWidth="1"/>
    <col min="55" max="55" width="19.140625" hidden="1" customWidth="1"/>
    <col min="56" max="56" width="25" hidden="1" customWidth="1"/>
    <col min="57" max="58" width="19.140625" hidden="1" customWidth="1"/>
    <col min="59" max="59" width="66.42578125" customWidth="1"/>
    <col min="71" max="89" width="9.28515625" hidden="1"/>
  </cols>
  <sheetData>
    <row r="1" spans="1:73" ht="21.45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" customHeight="1" x14ac:dyDescent="0.3">
      <c r="C2" s="231" t="s">
        <v>8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R2" s="200" t="s">
        <v>9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S2" s="17" t="s">
        <v>10</v>
      </c>
      <c r="BT2" s="17" t="s">
        <v>11</v>
      </c>
    </row>
    <row r="3" spans="1:73" ht="6.9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" customHeight="1" x14ac:dyDescent="0.3">
      <c r="B4" s="21"/>
      <c r="C4" s="202" t="s">
        <v>13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2"/>
      <c r="AS4" s="23" t="s">
        <v>14</v>
      </c>
      <c r="BS4" s="17" t="s">
        <v>15</v>
      </c>
    </row>
    <row r="5" spans="1:73" ht="14.4" customHeight="1" x14ac:dyDescent="0.3">
      <c r="B5" s="21"/>
      <c r="C5" s="24"/>
      <c r="D5" s="25" t="s">
        <v>16</v>
      </c>
      <c r="E5" s="24"/>
      <c r="F5" s="24"/>
      <c r="G5" s="24"/>
      <c r="H5" s="24"/>
      <c r="I5" s="24"/>
      <c r="J5" s="24"/>
      <c r="K5" s="233" t="s">
        <v>486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4"/>
      <c r="AQ5" s="22"/>
      <c r="BS5" s="17" t="s">
        <v>10</v>
      </c>
    </row>
    <row r="6" spans="1:73" ht="36.9" customHeight="1" x14ac:dyDescent="0.3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234" t="s">
        <v>444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4"/>
      <c r="AQ6" s="22"/>
      <c r="BS6" s="17" t="s">
        <v>10</v>
      </c>
    </row>
    <row r="7" spans="1:73" ht="14.4" customHeight="1" x14ac:dyDescent="0.3">
      <c r="B7" s="21"/>
      <c r="C7" s="24"/>
      <c r="D7" s="28" t="s">
        <v>18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19</v>
      </c>
      <c r="AL7" s="24"/>
      <c r="AM7" s="24"/>
      <c r="AN7" s="26" t="s">
        <v>5</v>
      </c>
      <c r="AO7" s="24"/>
      <c r="AP7" s="24"/>
      <c r="AQ7" s="22"/>
      <c r="BS7" s="17" t="s">
        <v>10</v>
      </c>
    </row>
    <row r="8" spans="1:73" ht="14.4" customHeight="1" x14ac:dyDescent="0.3">
      <c r="B8" s="21"/>
      <c r="C8" s="24"/>
      <c r="D8" s="28" t="s">
        <v>20</v>
      </c>
      <c r="E8" s="24"/>
      <c r="F8" s="24"/>
      <c r="G8" s="24"/>
      <c r="H8" s="24"/>
      <c r="I8" s="24"/>
      <c r="J8" s="24"/>
      <c r="K8" s="186" t="s">
        <v>445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61">
        <v>43893</v>
      </c>
      <c r="AO8" s="24"/>
      <c r="AP8" s="24"/>
      <c r="AQ8" s="22"/>
      <c r="BS8" s="17" t="s">
        <v>10</v>
      </c>
    </row>
    <row r="9" spans="1:73" ht="14.4" customHeight="1" x14ac:dyDescent="0.3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10</v>
      </c>
    </row>
    <row r="10" spans="1:73" ht="14.4" customHeight="1" x14ac:dyDescent="0.3">
      <c r="B10" s="21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/>
      <c r="AO10" s="24"/>
      <c r="AP10" s="24"/>
      <c r="AQ10" s="22"/>
      <c r="BS10" s="17" t="s">
        <v>10</v>
      </c>
    </row>
    <row r="11" spans="1:73" ht="18.45" customHeight="1" x14ac:dyDescent="0.3">
      <c r="B11" s="21"/>
      <c r="C11" s="24"/>
      <c r="D11" s="24"/>
      <c r="E11" s="186" t="s">
        <v>446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/>
      <c r="AO11" s="24"/>
      <c r="AP11" s="24"/>
      <c r="AQ11" s="22"/>
      <c r="BS11" s="17" t="s">
        <v>10</v>
      </c>
    </row>
    <row r="12" spans="1:73" ht="6.9" customHeight="1" x14ac:dyDescent="0.3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10</v>
      </c>
    </row>
    <row r="13" spans="1:73" ht="14.4" customHeight="1" x14ac:dyDescent="0.3">
      <c r="B13" s="21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2"/>
      <c r="BS13" s="17" t="s">
        <v>10</v>
      </c>
    </row>
    <row r="14" spans="1:73" ht="13.2" x14ac:dyDescent="0.3">
      <c r="B14" s="21"/>
      <c r="C14" s="24"/>
      <c r="D14" s="24"/>
      <c r="E14" s="26" t="s">
        <v>26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2"/>
      <c r="BS14" s="17" t="s">
        <v>10</v>
      </c>
    </row>
    <row r="15" spans="1:73" ht="6.9" customHeight="1" x14ac:dyDescent="0.3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" customHeight="1" x14ac:dyDescent="0.3">
      <c r="B16" s="21"/>
      <c r="C16" s="24"/>
      <c r="D16" s="28" t="s">
        <v>27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28</v>
      </c>
      <c r="AO16" s="24"/>
      <c r="AP16" s="24"/>
      <c r="AQ16" s="22"/>
      <c r="BS16" s="17" t="s">
        <v>6</v>
      </c>
    </row>
    <row r="17" spans="2:71" ht="18.45" customHeight="1" x14ac:dyDescent="0.3">
      <c r="B17" s="21"/>
      <c r="C17" s="24"/>
      <c r="D17" s="24"/>
      <c r="E17" s="26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30</v>
      </c>
      <c r="AO17" s="24"/>
      <c r="AP17" s="24"/>
      <c r="AQ17" s="22"/>
      <c r="BS17" s="17" t="s">
        <v>7</v>
      </c>
    </row>
    <row r="18" spans="2:71" ht="6.9" customHeight="1" x14ac:dyDescent="0.3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10</v>
      </c>
    </row>
    <row r="19" spans="2:71" ht="14.4" customHeight="1" x14ac:dyDescent="0.3">
      <c r="B19" s="21"/>
      <c r="C19" s="24"/>
      <c r="D19" s="28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2"/>
      <c r="BS19" s="17" t="s">
        <v>10</v>
      </c>
    </row>
    <row r="20" spans="2:71" ht="18.45" customHeight="1" x14ac:dyDescent="0.3">
      <c r="B20" s="21"/>
      <c r="C20" s="24"/>
      <c r="D20" s="24"/>
      <c r="E20" s="158" t="s">
        <v>392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2"/>
    </row>
    <row r="21" spans="2:71" ht="6.9" customHeight="1" x14ac:dyDescent="0.3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3.2" x14ac:dyDescent="0.3">
      <c r="B22" s="21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16.5" customHeight="1" x14ac:dyDescent="0.3">
      <c r="B23" s="21"/>
      <c r="C23" s="24"/>
      <c r="D23" s="24"/>
      <c r="E23" s="235" t="s">
        <v>5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4"/>
      <c r="AP23" s="24"/>
      <c r="AQ23" s="22"/>
    </row>
    <row r="24" spans="2:71" ht="6.9" customHeight="1" x14ac:dyDescent="0.3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" customHeight="1" x14ac:dyDescent="0.3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" customHeight="1" x14ac:dyDescent="0.3">
      <c r="B26" s="21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26">
        <f>ROUND(AG87,2)</f>
        <v>0</v>
      </c>
      <c r="AL26" s="227"/>
      <c r="AM26" s="227"/>
      <c r="AN26" s="227"/>
      <c r="AO26" s="227"/>
      <c r="AP26" s="24"/>
      <c r="AQ26" s="22"/>
    </row>
    <row r="27" spans="2:71" ht="13.2" x14ac:dyDescent="0.3">
      <c r="B27" s="21"/>
      <c r="C27" s="24"/>
      <c r="D27" s="24"/>
      <c r="E27" s="28" t="s">
        <v>34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28">
        <f>AS87</f>
        <v>0</v>
      </c>
      <c r="AL27" s="228"/>
      <c r="AM27" s="228"/>
      <c r="AN27" s="228"/>
      <c r="AO27" s="228"/>
      <c r="AP27" s="24"/>
      <c r="AQ27" s="22"/>
    </row>
    <row r="28" spans="2:71" s="1" customFormat="1" ht="13.2" x14ac:dyDescent="0.3">
      <c r="B28" s="31"/>
      <c r="C28" s="32"/>
      <c r="D28" s="32"/>
      <c r="E28" s="28" t="s">
        <v>35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228">
        <f>ROUND(AT87,2)</f>
        <v>0</v>
      </c>
      <c r="AL28" s="228"/>
      <c r="AM28" s="228"/>
      <c r="AN28" s="228"/>
      <c r="AO28" s="228"/>
      <c r="AP28" s="32"/>
      <c r="AQ28" s="33"/>
    </row>
    <row r="29" spans="2:71" s="1" customFormat="1" ht="14.4" customHeight="1" x14ac:dyDescent="0.3">
      <c r="B29" s="31"/>
      <c r="C29" s="32"/>
      <c r="D29" s="30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26">
        <f>ROUND(AG90,2)</f>
        <v>0</v>
      </c>
      <c r="AL29" s="226"/>
      <c r="AM29" s="226"/>
      <c r="AN29" s="226"/>
      <c r="AO29" s="226"/>
      <c r="AP29" s="32"/>
      <c r="AQ29" s="33"/>
    </row>
    <row r="30" spans="2:71" s="1" customFormat="1" ht="6.9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5" customHeight="1" x14ac:dyDescent="0.3">
      <c r="B31" s="31"/>
      <c r="C31" s="32"/>
      <c r="D31" s="34" t="s">
        <v>37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229">
        <f>ROUND(AK26+AK29,2)</f>
        <v>0</v>
      </c>
      <c r="AL31" s="230"/>
      <c r="AM31" s="230"/>
      <c r="AN31" s="230"/>
      <c r="AO31" s="230"/>
      <c r="AP31" s="32"/>
      <c r="AQ31" s="33"/>
    </row>
    <row r="32" spans="2:71" s="1" customFormat="1" ht="6.9" customHeight="1" x14ac:dyDescent="0.3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" customHeight="1" x14ac:dyDescent="0.3">
      <c r="B33" s="36"/>
      <c r="C33" s="37"/>
      <c r="D33" s="38" t="s">
        <v>38</v>
      </c>
      <c r="E33" s="37"/>
      <c r="F33" s="38" t="s">
        <v>39</v>
      </c>
      <c r="G33" s="37"/>
      <c r="H33" s="37"/>
      <c r="I33" s="37"/>
      <c r="J33" s="37"/>
      <c r="K33" s="37"/>
      <c r="L33" s="211">
        <v>0.21</v>
      </c>
      <c r="M33" s="212"/>
      <c r="N33" s="212"/>
      <c r="O33" s="212"/>
      <c r="P33" s="37"/>
      <c r="Q33" s="37"/>
      <c r="R33" s="37"/>
      <c r="S33" s="37"/>
      <c r="T33" s="40" t="s">
        <v>40</v>
      </c>
      <c r="U33" s="37"/>
      <c r="V33" s="37"/>
      <c r="W33" s="213">
        <f>ROUND(BB87+SUM(CD91),2)</f>
        <v>0</v>
      </c>
      <c r="X33" s="212"/>
      <c r="Y33" s="212"/>
      <c r="Z33" s="212"/>
      <c r="AA33" s="212"/>
      <c r="AB33" s="212"/>
      <c r="AC33" s="212"/>
      <c r="AD33" s="212"/>
      <c r="AE33" s="212"/>
      <c r="AF33" s="37"/>
      <c r="AG33" s="37"/>
      <c r="AH33" s="37"/>
      <c r="AI33" s="37"/>
      <c r="AJ33" s="37"/>
      <c r="AK33" s="213">
        <f>ROUND(AX87+SUM(BY91),2)</f>
        <v>0</v>
      </c>
      <c r="AL33" s="212"/>
      <c r="AM33" s="212"/>
      <c r="AN33" s="212"/>
      <c r="AO33" s="212"/>
      <c r="AP33" s="37"/>
      <c r="AQ33" s="41"/>
    </row>
    <row r="34" spans="2:43" s="2" customFormat="1" ht="14.4" customHeight="1" x14ac:dyDescent="0.3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211">
        <v>0.15</v>
      </c>
      <c r="M34" s="212"/>
      <c r="N34" s="212"/>
      <c r="O34" s="212"/>
      <c r="P34" s="37"/>
      <c r="Q34" s="37"/>
      <c r="R34" s="37"/>
      <c r="S34" s="37"/>
      <c r="T34" s="40" t="s">
        <v>40</v>
      </c>
      <c r="U34" s="37"/>
      <c r="V34" s="37"/>
      <c r="W34" s="213">
        <f>ROUND(BC87+SUM(CE91),2)</f>
        <v>0</v>
      </c>
      <c r="X34" s="212"/>
      <c r="Y34" s="212"/>
      <c r="Z34" s="212"/>
      <c r="AA34" s="212"/>
      <c r="AB34" s="212"/>
      <c r="AC34" s="212"/>
      <c r="AD34" s="212"/>
      <c r="AE34" s="212"/>
      <c r="AF34" s="37"/>
      <c r="AG34" s="37"/>
      <c r="AH34" s="37"/>
      <c r="AI34" s="37"/>
      <c r="AJ34" s="37"/>
      <c r="AK34" s="213">
        <f>ROUND(AY87+SUM(BZ91),2)</f>
        <v>0</v>
      </c>
      <c r="AL34" s="212"/>
      <c r="AM34" s="212"/>
      <c r="AN34" s="212"/>
      <c r="AO34" s="212"/>
      <c r="AP34" s="37"/>
      <c r="AQ34" s="41"/>
    </row>
    <row r="35" spans="2:43" s="2" customFormat="1" ht="14.4" hidden="1" customHeight="1" x14ac:dyDescent="0.3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211">
        <v>0.21</v>
      </c>
      <c r="M35" s="212"/>
      <c r="N35" s="212"/>
      <c r="O35" s="212"/>
      <c r="P35" s="37"/>
      <c r="Q35" s="37"/>
      <c r="R35" s="37"/>
      <c r="S35" s="37"/>
      <c r="T35" s="40" t="s">
        <v>40</v>
      </c>
      <c r="U35" s="37"/>
      <c r="V35" s="37"/>
      <c r="W35" s="213">
        <f>ROUND(BD87+SUM(CF91),2)</f>
        <v>0</v>
      </c>
      <c r="X35" s="212"/>
      <c r="Y35" s="212"/>
      <c r="Z35" s="212"/>
      <c r="AA35" s="212"/>
      <c r="AB35" s="212"/>
      <c r="AC35" s="212"/>
      <c r="AD35" s="212"/>
      <c r="AE35" s="212"/>
      <c r="AF35" s="37"/>
      <c r="AG35" s="37"/>
      <c r="AH35" s="37"/>
      <c r="AI35" s="37"/>
      <c r="AJ35" s="37"/>
      <c r="AK35" s="213">
        <v>0</v>
      </c>
      <c r="AL35" s="212"/>
      <c r="AM35" s="212"/>
      <c r="AN35" s="212"/>
      <c r="AO35" s="212"/>
      <c r="AP35" s="37"/>
      <c r="AQ35" s="41"/>
    </row>
    <row r="36" spans="2:43" s="2" customFormat="1" ht="14.4" hidden="1" customHeight="1" x14ac:dyDescent="0.3">
      <c r="B36" s="36"/>
      <c r="C36" s="37"/>
      <c r="D36" s="37"/>
      <c r="E36" s="37"/>
      <c r="F36" s="38" t="s">
        <v>43</v>
      </c>
      <c r="G36" s="37"/>
      <c r="H36" s="37"/>
      <c r="I36" s="37"/>
      <c r="J36" s="37"/>
      <c r="K36" s="37"/>
      <c r="L36" s="211">
        <v>0.15</v>
      </c>
      <c r="M36" s="212"/>
      <c r="N36" s="212"/>
      <c r="O36" s="212"/>
      <c r="P36" s="37"/>
      <c r="Q36" s="37"/>
      <c r="R36" s="37"/>
      <c r="S36" s="37"/>
      <c r="T36" s="40" t="s">
        <v>40</v>
      </c>
      <c r="U36" s="37"/>
      <c r="V36" s="37"/>
      <c r="W36" s="213">
        <f>ROUND(BE87+SUM(CG91),2)</f>
        <v>0</v>
      </c>
      <c r="X36" s="212"/>
      <c r="Y36" s="212"/>
      <c r="Z36" s="212"/>
      <c r="AA36" s="212"/>
      <c r="AB36" s="212"/>
      <c r="AC36" s="212"/>
      <c r="AD36" s="212"/>
      <c r="AE36" s="212"/>
      <c r="AF36" s="37"/>
      <c r="AG36" s="37"/>
      <c r="AH36" s="37"/>
      <c r="AI36" s="37"/>
      <c r="AJ36" s="37"/>
      <c r="AK36" s="213">
        <v>0</v>
      </c>
      <c r="AL36" s="212"/>
      <c r="AM36" s="212"/>
      <c r="AN36" s="212"/>
      <c r="AO36" s="212"/>
      <c r="AP36" s="37"/>
      <c r="AQ36" s="41"/>
    </row>
    <row r="37" spans="2:43" s="2" customFormat="1" ht="14.4" hidden="1" customHeight="1" x14ac:dyDescent="0.3">
      <c r="B37" s="36"/>
      <c r="C37" s="37"/>
      <c r="D37" s="37"/>
      <c r="E37" s="37"/>
      <c r="F37" s="38" t="s">
        <v>44</v>
      </c>
      <c r="G37" s="37"/>
      <c r="H37" s="37"/>
      <c r="I37" s="37"/>
      <c r="J37" s="37"/>
      <c r="K37" s="37"/>
      <c r="L37" s="211">
        <v>0</v>
      </c>
      <c r="M37" s="212"/>
      <c r="N37" s="212"/>
      <c r="O37" s="212"/>
      <c r="P37" s="37"/>
      <c r="Q37" s="37"/>
      <c r="R37" s="37"/>
      <c r="S37" s="37"/>
      <c r="T37" s="40" t="s">
        <v>40</v>
      </c>
      <c r="U37" s="37"/>
      <c r="V37" s="37"/>
      <c r="W37" s="213">
        <f>ROUND(BF87+SUM(CH91),2)</f>
        <v>0</v>
      </c>
      <c r="X37" s="212"/>
      <c r="Y37" s="212"/>
      <c r="Z37" s="212"/>
      <c r="AA37" s="212"/>
      <c r="AB37" s="212"/>
      <c r="AC37" s="212"/>
      <c r="AD37" s="212"/>
      <c r="AE37" s="212"/>
      <c r="AF37" s="37"/>
      <c r="AG37" s="37"/>
      <c r="AH37" s="37"/>
      <c r="AI37" s="37"/>
      <c r="AJ37" s="37"/>
      <c r="AK37" s="213">
        <v>0</v>
      </c>
      <c r="AL37" s="212"/>
      <c r="AM37" s="212"/>
      <c r="AN37" s="212"/>
      <c r="AO37" s="212"/>
      <c r="AP37" s="37"/>
      <c r="AQ37" s="41"/>
    </row>
    <row r="38" spans="2:43" s="1" customFormat="1" ht="6.9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5" customHeight="1" x14ac:dyDescent="0.3">
      <c r="B39" s="31"/>
      <c r="C39" s="42"/>
      <c r="D39" s="43" t="s">
        <v>45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46</v>
      </c>
      <c r="U39" s="44"/>
      <c r="V39" s="44"/>
      <c r="W39" s="44"/>
      <c r="X39" s="214" t="s">
        <v>47</v>
      </c>
      <c r="Y39" s="215"/>
      <c r="Z39" s="215"/>
      <c r="AA39" s="215"/>
      <c r="AB39" s="215"/>
      <c r="AC39" s="44"/>
      <c r="AD39" s="44"/>
      <c r="AE39" s="44"/>
      <c r="AF39" s="44"/>
      <c r="AG39" s="44"/>
      <c r="AH39" s="44"/>
      <c r="AI39" s="44"/>
      <c r="AJ39" s="44"/>
      <c r="AK39" s="216">
        <f>SUM(AK31:AK37)</f>
        <v>0</v>
      </c>
      <c r="AL39" s="215"/>
      <c r="AM39" s="215"/>
      <c r="AN39" s="215"/>
      <c r="AO39" s="217"/>
      <c r="AP39" s="42"/>
      <c r="AQ39" s="33"/>
    </row>
    <row r="40" spans="2:43" s="1" customFormat="1" ht="14.4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x14ac:dyDescent="0.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x14ac:dyDescent="0.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x14ac:dyDescent="0.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x14ac:dyDescent="0.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x14ac:dyDescent="0.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x14ac:dyDescent="0.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x14ac:dyDescent="0.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x14ac:dyDescent="0.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4.4" x14ac:dyDescent="0.3">
      <c r="B49" s="31"/>
      <c r="C49" s="32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49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x14ac:dyDescent="0.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x14ac:dyDescent="0.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x14ac:dyDescent="0.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x14ac:dyDescent="0.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x14ac:dyDescent="0.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x14ac:dyDescent="0.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x14ac:dyDescent="0.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x14ac:dyDescent="0.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4.4" x14ac:dyDescent="0.3">
      <c r="B58" s="31"/>
      <c r="C58" s="32"/>
      <c r="D58" s="51" t="s">
        <v>50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51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50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51</v>
      </c>
      <c r="AN58" s="52"/>
      <c r="AO58" s="54"/>
      <c r="AP58" s="32"/>
      <c r="AQ58" s="33"/>
    </row>
    <row r="59" spans="2:43" x14ac:dyDescent="0.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4.4" x14ac:dyDescent="0.3">
      <c r="B60" s="31"/>
      <c r="C60" s="32"/>
      <c r="D60" s="46" t="s">
        <v>52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53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x14ac:dyDescent="0.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x14ac:dyDescent="0.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x14ac:dyDescent="0.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x14ac:dyDescent="0.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x14ac:dyDescent="0.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x14ac:dyDescent="0.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x14ac:dyDescent="0.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x14ac:dyDescent="0.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4.4" x14ac:dyDescent="0.3">
      <c r="B69" s="31"/>
      <c r="C69" s="32"/>
      <c r="D69" s="51" t="s">
        <v>50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51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50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51</v>
      </c>
      <c r="AN69" s="52"/>
      <c r="AO69" s="54"/>
      <c r="AP69" s="32"/>
      <c r="AQ69" s="33"/>
    </row>
    <row r="70" spans="2:43" s="1" customFormat="1" ht="6.9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" customHeight="1" x14ac:dyDescent="0.3">
      <c r="B76" s="31"/>
      <c r="C76" s="202" t="s">
        <v>54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3"/>
    </row>
    <row r="77" spans="2:43" s="3" customFormat="1" ht="14.4" customHeight="1" x14ac:dyDescent="0.3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Pavilon tělocvičen na p. č. 1136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" customHeight="1" x14ac:dyDescent="0.3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204" t="str">
        <f>K6</f>
        <v>Základní škola Zábřeh, Boženy Němcové 1503/15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6"/>
      <c r="AQ78" s="67"/>
    </row>
    <row r="79" spans="2:43" s="1" customFormat="1" ht="6.9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3.2" x14ac:dyDescent="0.3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Zábřeh na Moravě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>
        <f>IF(AN8= "","",AN8)</f>
        <v>43893</v>
      </c>
      <c r="AN80" s="32"/>
      <c r="AO80" s="32"/>
      <c r="AP80" s="32"/>
      <c r="AQ80" s="33"/>
    </row>
    <row r="81" spans="1:76" s="1" customFormat="1" ht="6.9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3.2" x14ac:dyDescent="0.3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Zábřeh, Masarykovo náměstí 510/6, Zábřeh 789 01, IČ:00303640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27</v>
      </c>
      <c r="AJ82" s="32"/>
      <c r="AK82" s="32"/>
      <c r="AL82" s="32"/>
      <c r="AM82" s="206" t="str">
        <f>IF(E17="","",E17)</f>
        <v>PRO M&amp;P Excel s.r.o.</v>
      </c>
      <c r="AN82" s="206"/>
      <c r="AO82" s="206"/>
      <c r="AP82" s="206"/>
      <c r="AQ82" s="33"/>
      <c r="AS82" s="207" t="s">
        <v>55</v>
      </c>
      <c r="AT82" s="208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8"/>
    </row>
    <row r="83" spans="1:76" s="1" customFormat="1" ht="13.2" x14ac:dyDescent="0.3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>Bude vybrán ve výběrovém řízení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206" t="str">
        <f>IF(E20="","",E20)</f>
        <v>Michal Prokeš / František Eichler</v>
      </c>
      <c r="AN83" s="206"/>
      <c r="AO83" s="206"/>
      <c r="AP83" s="206"/>
      <c r="AQ83" s="33"/>
      <c r="AS83" s="209"/>
      <c r="AT83" s="210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70"/>
    </row>
    <row r="84" spans="1:76" s="1" customFormat="1" ht="10.95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209"/>
      <c r="AT84" s="210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0"/>
    </row>
    <row r="85" spans="1:76" s="1" customFormat="1" ht="29.25" customHeight="1" x14ac:dyDescent="0.3">
      <c r="B85" s="31"/>
      <c r="C85" s="218" t="s">
        <v>56</v>
      </c>
      <c r="D85" s="219"/>
      <c r="E85" s="219"/>
      <c r="F85" s="219"/>
      <c r="G85" s="219"/>
      <c r="H85" s="71"/>
      <c r="I85" s="220" t="s">
        <v>57</v>
      </c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20" t="s">
        <v>58</v>
      </c>
      <c r="AH85" s="219"/>
      <c r="AI85" s="219"/>
      <c r="AJ85" s="219"/>
      <c r="AK85" s="219"/>
      <c r="AL85" s="219"/>
      <c r="AM85" s="219"/>
      <c r="AN85" s="220" t="s">
        <v>59</v>
      </c>
      <c r="AO85" s="219"/>
      <c r="AP85" s="221"/>
      <c r="AQ85" s="33"/>
      <c r="AS85" s="72" t="s">
        <v>60</v>
      </c>
      <c r="AT85" s="73" t="s">
        <v>61</v>
      </c>
      <c r="AU85" s="73" t="s">
        <v>62</v>
      </c>
      <c r="AV85" s="73" t="s">
        <v>63</v>
      </c>
      <c r="AW85" s="73" t="s">
        <v>64</v>
      </c>
      <c r="AX85" s="73" t="s">
        <v>65</v>
      </c>
      <c r="AY85" s="73" t="s">
        <v>66</v>
      </c>
      <c r="AZ85" s="73" t="s">
        <v>67</v>
      </c>
      <c r="BA85" s="73" t="s">
        <v>68</v>
      </c>
      <c r="BB85" s="73" t="s">
        <v>69</v>
      </c>
      <c r="BC85" s="73" t="s">
        <v>70</v>
      </c>
      <c r="BD85" s="73" t="s">
        <v>71</v>
      </c>
      <c r="BE85" s="73" t="s">
        <v>72</v>
      </c>
      <c r="BF85" s="74" t="s">
        <v>73</v>
      </c>
    </row>
    <row r="86" spans="1:76" s="1" customFormat="1" ht="10.95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" customHeight="1" x14ac:dyDescent="0.3">
      <c r="B87" s="64"/>
      <c r="C87" s="76" t="s">
        <v>74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25">
        <f>ROUND(AG88,2)</f>
        <v>0</v>
      </c>
      <c r="AH87" s="225"/>
      <c r="AI87" s="225"/>
      <c r="AJ87" s="225"/>
      <c r="AK87" s="225"/>
      <c r="AL87" s="225"/>
      <c r="AM87" s="225"/>
      <c r="AN87" s="198">
        <f>SUM(AG87,AV87)</f>
        <v>0</v>
      </c>
      <c r="AO87" s="198"/>
      <c r="AP87" s="198"/>
      <c r="AQ87" s="67"/>
      <c r="AS87" s="78">
        <f>ROUND(AS88,2)</f>
        <v>0</v>
      </c>
      <c r="AT87" s="79">
        <f>ROUND(AT88,2)</f>
        <v>0</v>
      </c>
      <c r="AU87" s="80">
        <f>ROUND(AU88,2)</f>
        <v>0</v>
      </c>
      <c r="AV87" s="80">
        <f>ROUND(SUM(AX87:AY87),2)</f>
        <v>0</v>
      </c>
      <c r="AW87" s="81">
        <f>ROUND(AW88,5)</f>
        <v>624.17499999999995</v>
      </c>
      <c r="AX87" s="80">
        <f>ROUND(BB87*L33,2)</f>
        <v>0</v>
      </c>
      <c r="AY87" s="80">
        <f>ROUND(BC87*L34,2)</f>
        <v>0</v>
      </c>
      <c r="AZ87" s="80">
        <f>ROUND(BD87*L33,2)</f>
        <v>0</v>
      </c>
      <c r="BA87" s="80">
        <f>ROUND(BE87*L34,2)</f>
        <v>0</v>
      </c>
      <c r="BB87" s="80">
        <f>ROUND(BB88,2)</f>
        <v>0</v>
      </c>
      <c r="BC87" s="80">
        <f>ROUND(BC88,2)</f>
        <v>0</v>
      </c>
      <c r="BD87" s="80">
        <f>ROUND(BD88,2)</f>
        <v>0</v>
      </c>
      <c r="BE87" s="80">
        <f>ROUND(BE88,2)</f>
        <v>0</v>
      </c>
      <c r="BF87" s="82">
        <f>ROUND(BF88,2)</f>
        <v>0</v>
      </c>
      <c r="BS87" s="83" t="s">
        <v>75</v>
      </c>
      <c r="BT87" s="83" t="s">
        <v>76</v>
      </c>
      <c r="BU87" s="84" t="s">
        <v>77</v>
      </c>
      <c r="BV87" s="83" t="s">
        <v>78</v>
      </c>
      <c r="BW87" s="83" t="s">
        <v>79</v>
      </c>
      <c r="BX87" s="83" t="s">
        <v>80</v>
      </c>
    </row>
    <row r="88" spans="1:76" s="5" customFormat="1" ht="47.25" customHeight="1" x14ac:dyDescent="0.3">
      <c r="A88" s="85" t="s">
        <v>81</v>
      </c>
      <c r="B88" s="86"/>
      <c r="C88" s="87"/>
      <c r="D88" s="224" t="s">
        <v>82</v>
      </c>
      <c r="E88" s="224"/>
      <c r="F88" s="224"/>
      <c r="G88" s="224"/>
      <c r="H88" s="224"/>
      <c r="I88" s="88"/>
      <c r="J88" s="224" t="s">
        <v>391</v>
      </c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2">
        <f>'Technika pr...'!M32</f>
        <v>0</v>
      </c>
      <c r="AH88" s="223"/>
      <c r="AI88" s="223"/>
      <c r="AJ88" s="223"/>
      <c r="AK88" s="223"/>
      <c r="AL88" s="223"/>
      <c r="AM88" s="223"/>
      <c r="AN88" s="222">
        <f>SUM(AG88,AV88)</f>
        <v>0</v>
      </c>
      <c r="AO88" s="223"/>
      <c r="AP88" s="223"/>
      <c r="AQ88" s="89"/>
      <c r="AS88" s="90">
        <f>'Technika pr...'!M28</f>
        <v>0</v>
      </c>
      <c r="AT88" s="91">
        <f>'Technika pr...'!M29</f>
        <v>0</v>
      </c>
      <c r="AU88" s="91">
        <f>'Technika pr...'!M30</f>
        <v>0</v>
      </c>
      <c r="AV88" s="91">
        <f>ROUND(SUM(AX88:AY88),2)</f>
        <v>0</v>
      </c>
      <c r="AW88" s="92">
        <f>'Technika pr...'!Z133</f>
        <v>624.17500000000007</v>
      </c>
      <c r="AX88" s="91">
        <f>'Technika pr...'!M34</f>
        <v>0</v>
      </c>
      <c r="AY88" s="91">
        <f>'Technika pr...'!M35</f>
        <v>0</v>
      </c>
      <c r="AZ88" s="91">
        <f>'Technika pr...'!M36</f>
        <v>0</v>
      </c>
      <c r="BA88" s="91">
        <f>'Technika pr...'!M37</f>
        <v>0</v>
      </c>
      <c r="BB88" s="91">
        <f>'Technika pr...'!H34</f>
        <v>0</v>
      </c>
      <c r="BC88" s="91">
        <f>'Technika pr...'!H35</f>
        <v>0</v>
      </c>
      <c r="BD88" s="91">
        <f>'Technika pr...'!H36</f>
        <v>0</v>
      </c>
      <c r="BE88" s="91">
        <f>'Technika pr...'!H37</f>
        <v>0</v>
      </c>
      <c r="BF88" s="93">
        <f>'Technika pr...'!H38</f>
        <v>0</v>
      </c>
      <c r="BT88" s="94" t="s">
        <v>83</v>
      </c>
      <c r="BV88" s="94" t="s">
        <v>78</v>
      </c>
      <c r="BW88" s="94" t="s">
        <v>84</v>
      </c>
      <c r="BX88" s="94" t="s">
        <v>79</v>
      </c>
    </row>
    <row r="89" spans="1:76" x14ac:dyDescent="0.3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 x14ac:dyDescent="0.3">
      <c r="B90" s="31"/>
      <c r="C90" s="76" t="s">
        <v>85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98">
        <v>0</v>
      </c>
      <c r="AH90" s="198"/>
      <c r="AI90" s="198"/>
      <c r="AJ90" s="198"/>
      <c r="AK90" s="198"/>
      <c r="AL90" s="198"/>
      <c r="AM90" s="198"/>
      <c r="AN90" s="198">
        <v>0</v>
      </c>
      <c r="AO90" s="198"/>
      <c r="AP90" s="198"/>
      <c r="AQ90" s="33"/>
      <c r="AS90" s="72" t="s">
        <v>86</v>
      </c>
      <c r="AT90" s="73" t="s">
        <v>87</v>
      </c>
      <c r="AU90" s="73" t="s">
        <v>38</v>
      </c>
      <c r="AV90" s="74" t="s">
        <v>63</v>
      </c>
    </row>
    <row r="91" spans="1:76" s="1" customFormat="1" ht="10.95" customHeight="1" x14ac:dyDescent="0.3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5"/>
      <c r="AT91" s="52"/>
      <c r="AU91" s="52"/>
      <c r="AV91" s="54"/>
    </row>
    <row r="92" spans="1:76" s="1" customFormat="1" ht="30" customHeight="1" x14ac:dyDescent="0.3">
      <c r="B92" s="31"/>
      <c r="C92" s="96" t="s">
        <v>88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99">
        <f>ROUND(AG87+AG90,2)</f>
        <v>0</v>
      </c>
      <c r="AH92" s="199"/>
      <c r="AI92" s="199"/>
      <c r="AJ92" s="199"/>
      <c r="AK92" s="199"/>
      <c r="AL92" s="199"/>
      <c r="AM92" s="199"/>
      <c r="AN92" s="199">
        <f>AN87+AN90</f>
        <v>0</v>
      </c>
      <c r="AO92" s="199"/>
      <c r="AP92" s="199"/>
      <c r="AQ92" s="33"/>
    </row>
    <row r="93" spans="1:76" s="1" customFormat="1" ht="6.9" customHeight="1" x14ac:dyDescent="0.3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7">
    <mergeCell ref="C2:AP2"/>
    <mergeCell ref="C4:AP4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W35:AE35"/>
    <mergeCell ref="AK35:AO35"/>
    <mergeCell ref="L36:O36"/>
    <mergeCell ref="W36:AE36"/>
    <mergeCell ref="AK36:AO36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G2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</mergeCells>
  <hyperlinks>
    <hyperlink ref="K1:S1" location="C2" display="1) Souhrnný list stavby"/>
    <hyperlink ref="W1:AF1" location="C87" display="2) Rekapitulace objektů"/>
    <hyperlink ref="A88" location="'01 - D1.3.d - Technika pr...'!C2" display="/"/>
  </hyperlinks>
  <pageMargins left="0.58333330000000005" right="0.58333330000000005" top="0.5" bottom="0.4666666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2"/>
  <sheetViews>
    <sheetView showGridLines="0" tabSelected="1" zoomScaleNormal="100" workbookViewId="0">
      <pane ySplit="1" topLeftCell="A223" activePane="bottomLeft" state="frozen"/>
      <selection pane="bottomLeft" activeCell="BN227" sqref="BN227"/>
    </sheetView>
  </sheetViews>
  <sheetFormatPr defaultRowHeight="12" x14ac:dyDescent="0.3"/>
  <cols>
    <col min="1" max="1" width="8.28515625" customWidth="1"/>
    <col min="2" max="2" width="1.7109375" customWidth="1"/>
    <col min="3" max="3" width="4.140625" style="17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32" max="62" width="9.28515625" hidden="1" customWidth="1"/>
    <col min="63" max="63" width="11.7109375" hidden="1" customWidth="1"/>
    <col min="64" max="65" width="9.28515625" hidden="1" customWidth="1"/>
    <col min="66" max="66" width="10.28515625" bestFit="1" customWidth="1"/>
  </cols>
  <sheetData>
    <row r="1" spans="1:66" ht="21.75" customHeight="1" x14ac:dyDescent="0.3">
      <c r="A1" s="98"/>
      <c r="B1" s="11"/>
      <c r="C1" s="11"/>
      <c r="D1" s="12" t="s">
        <v>1</v>
      </c>
      <c r="E1" s="11"/>
      <c r="F1" s="13" t="s">
        <v>89</v>
      </c>
      <c r="G1" s="13"/>
      <c r="H1" s="247" t="s">
        <v>90</v>
      </c>
      <c r="I1" s="247"/>
      <c r="J1" s="247"/>
      <c r="K1" s="247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98"/>
      <c r="V1" s="9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231" t="s">
        <v>8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S2" s="200" t="s">
        <v>9</v>
      </c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T2" s="17" t="s">
        <v>84</v>
      </c>
    </row>
    <row r="3" spans="1:66" ht="6.9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94</v>
      </c>
    </row>
    <row r="4" spans="1:66" ht="36.9" customHeight="1" x14ac:dyDescent="0.3">
      <c r="B4" s="21"/>
      <c r="C4" s="202" t="s">
        <v>95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2"/>
      <c r="T4" s="23" t="s">
        <v>14</v>
      </c>
      <c r="AT4" s="17" t="s">
        <v>6</v>
      </c>
    </row>
    <row r="5" spans="1:66" ht="6.9" customHeight="1" x14ac:dyDescent="0.3">
      <c r="B5" s="21"/>
      <c r="C5" s="17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 x14ac:dyDescent="0.3">
      <c r="B6" s="21"/>
      <c r="C6" s="176"/>
      <c r="D6" s="28" t="s">
        <v>17</v>
      </c>
      <c r="E6" s="24"/>
      <c r="F6" s="271" t="str">
        <f>'Rekapitulace stavby'!K6</f>
        <v>Základní škola Zábřeh, Boženy Němcové 1503/15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4"/>
      <c r="R6" s="22"/>
    </row>
    <row r="7" spans="1:66" s="1" customFormat="1" ht="32.85" customHeight="1" x14ac:dyDescent="0.3">
      <c r="B7" s="31"/>
      <c r="C7" s="177"/>
      <c r="D7" s="27" t="s">
        <v>96</v>
      </c>
      <c r="E7" s="32"/>
      <c r="F7" s="234" t="s">
        <v>391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32"/>
      <c r="R7" s="33"/>
    </row>
    <row r="8" spans="1:66" s="1" customFormat="1" ht="14.4" customHeight="1" x14ac:dyDescent="0.3">
      <c r="B8" s="31"/>
      <c r="C8" s="177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" customHeight="1" x14ac:dyDescent="0.3">
      <c r="B9" s="31"/>
      <c r="C9" s="177"/>
      <c r="D9" s="28" t="s">
        <v>20</v>
      </c>
      <c r="E9" s="32"/>
      <c r="F9" s="26" t="str">
        <f>'Rekapitulace stavby'!K8</f>
        <v>Zábřeh na Moravě</v>
      </c>
      <c r="G9" s="32"/>
      <c r="H9" s="32"/>
      <c r="I9" s="32"/>
      <c r="J9" s="32"/>
      <c r="K9" s="32"/>
      <c r="L9" s="32"/>
      <c r="M9" s="28" t="s">
        <v>21</v>
      </c>
      <c r="N9" s="32"/>
      <c r="O9" s="273">
        <f>'Rekapitulace stavby'!AN8</f>
        <v>43893</v>
      </c>
      <c r="P9" s="273"/>
      <c r="Q9" s="32"/>
      <c r="R9" s="33"/>
    </row>
    <row r="10" spans="1:66" s="1" customFormat="1" ht="10.95" customHeight="1" x14ac:dyDescent="0.3">
      <c r="B10" s="31"/>
      <c r="C10" s="177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 x14ac:dyDescent="0.3">
      <c r="B11" s="31"/>
      <c r="C11" s="177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233">
        <f>'Rekapitulace stavby'!AN10</f>
        <v>0</v>
      </c>
      <c r="P11" s="233"/>
      <c r="Q11" s="32"/>
      <c r="R11" s="33"/>
    </row>
    <row r="12" spans="1:66" s="1" customFormat="1" ht="18" customHeight="1" x14ac:dyDescent="0.3">
      <c r="B12" s="31"/>
      <c r="C12" s="177"/>
      <c r="D12" s="32"/>
      <c r="E12" s="26" t="str">
        <f>'Rekapitulace stavby'!E11</f>
        <v>Město Zábřeh, Masarykovo náměstí 510/6, Zábřeh 789 01, IČ:00303640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233">
        <f>'Rekapitulace stavby'!AN11</f>
        <v>0</v>
      </c>
      <c r="P12" s="233"/>
      <c r="Q12" s="32"/>
      <c r="R12" s="33"/>
    </row>
    <row r="13" spans="1:66" s="1" customFormat="1" ht="6.9" customHeight="1" x14ac:dyDescent="0.3">
      <c r="B13" s="31"/>
      <c r="C13" s="177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 x14ac:dyDescent="0.3">
      <c r="B14" s="31"/>
      <c r="C14" s="177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233" t="s">
        <v>5</v>
      </c>
      <c r="P14" s="233"/>
      <c r="Q14" s="32"/>
      <c r="R14" s="33"/>
    </row>
    <row r="15" spans="1:66" s="1" customFormat="1" ht="18" customHeight="1" x14ac:dyDescent="0.3">
      <c r="B15" s="31"/>
      <c r="C15" s="177"/>
      <c r="D15" s="32"/>
      <c r="E15" s="26" t="s">
        <v>26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233" t="s">
        <v>5</v>
      </c>
      <c r="P15" s="233"/>
      <c r="Q15" s="32"/>
      <c r="R15" s="33"/>
    </row>
    <row r="16" spans="1:66" s="1" customFormat="1" ht="6.9" customHeight="1" x14ac:dyDescent="0.3">
      <c r="B16" s="31"/>
      <c r="C16" s="177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 x14ac:dyDescent="0.3">
      <c r="B17" s="31"/>
      <c r="C17" s="177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233" t="s">
        <v>28</v>
      </c>
      <c r="P17" s="233"/>
      <c r="Q17" s="32"/>
      <c r="R17" s="33"/>
    </row>
    <row r="18" spans="2:18" s="1" customFormat="1" ht="18" customHeight="1" x14ac:dyDescent="0.3">
      <c r="B18" s="31"/>
      <c r="C18" s="177"/>
      <c r="D18" s="32"/>
      <c r="E18" s="26" t="s">
        <v>29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233" t="s">
        <v>30</v>
      </c>
      <c r="P18" s="233"/>
      <c r="Q18" s="32"/>
      <c r="R18" s="33"/>
    </row>
    <row r="19" spans="2:18" s="1" customFormat="1" ht="6.9" customHeight="1" x14ac:dyDescent="0.3">
      <c r="B19" s="31"/>
      <c r="C19" s="177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 x14ac:dyDescent="0.3">
      <c r="B20" s="31"/>
      <c r="C20" s="177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233" t="s">
        <v>5</v>
      </c>
      <c r="P20" s="233"/>
      <c r="Q20" s="32"/>
      <c r="R20" s="33"/>
    </row>
    <row r="21" spans="2:18" s="1" customFormat="1" ht="18" customHeight="1" x14ac:dyDescent="0.3">
      <c r="B21" s="31"/>
      <c r="C21" s="177"/>
      <c r="D21" s="32"/>
      <c r="E21" s="26" t="str">
        <f>'Rekapitulace stavby'!E20</f>
        <v>Michal Prokeš / František Eichler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233" t="s">
        <v>5</v>
      </c>
      <c r="P21" s="233"/>
      <c r="Q21" s="32"/>
      <c r="R21" s="33"/>
    </row>
    <row r="22" spans="2:18" s="1" customFormat="1" ht="6.9" customHeight="1" x14ac:dyDescent="0.3">
      <c r="B22" s="31"/>
      <c r="C22" s="177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 x14ac:dyDescent="0.3">
      <c r="B23" s="31"/>
      <c r="C23" s="177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 x14ac:dyDescent="0.3">
      <c r="B24" s="31"/>
      <c r="C24" s="177"/>
      <c r="D24" s="32"/>
      <c r="E24" s="235" t="s">
        <v>5</v>
      </c>
      <c r="F24" s="235"/>
      <c r="G24" s="235"/>
      <c r="H24" s="235"/>
      <c r="I24" s="235"/>
      <c r="J24" s="235"/>
      <c r="K24" s="235"/>
      <c r="L24" s="235"/>
      <c r="M24" s="32"/>
      <c r="N24" s="32"/>
      <c r="O24" s="32"/>
      <c r="P24" s="32"/>
      <c r="Q24" s="32"/>
      <c r="R24" s="33"/>
    </row>
    <row r="25" spans="2:18" s="1" customFormat="1" ht="6.9" customHeight="1" x14ac:dyDescent="0.3">
      <c r="B25" s="31"/>
      <c r="C25" s="17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 x14ac:dyDescent="0.3">
      <c r="B26" s="31"/>
      <c r="C26" s="17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 x14ac:dyDescent="0.3">
      <c r="B27" s="31"/>
      <c r="C27" s="177"/>
      <c r="D27" s="99" t="s">
        <v>97</v>
      </c>
      <c r="E27" s="32"/>
      <c r="F27" s="32"/>
      <c r="G27" s="32"/>
      <c r="H27" s="32"/>
      <c r="I27" s="32"/>
      <c r="J27" s="32"/>
      <c r="K27" s="32"/>
      <c r="L27" s="32"/>
      <c r="M27" s="226">
        <f>M88</f>
        <v>0</v>
      </c>
      <c r="N27" s="226"/>
      <c r="O27" s="226"/>
      <c r="P27" s="226"/>
      <c r="Q27" s="32"/>
      <c r="R27" s="33"/>
    </row>
    <row r="28" spans="2:18" s="1" customFormat="1" ht="13.2" x14ac:dyDescent="0.3">
      <c r="B28" s="31"/>
      <c r="C28" s="177"/>
      <c r="D28" s="32"/>
      <c r="E28" s="28" t="s">
        <v>34</v>
      </c>
      <c r="F28" s="32"/>
      <c r="G28" s="32"/>
      <c r="H28" s="32"/>
      <c r="I28" s="32"/>
      <c r="J28" s="32"/>
      <c r="K28" s="32"/>
      <c r="L28" s="32"/>
      <c r="M28" s="228">
        <f>H88</f>
        <v>0</v>
      </c>
      <c r="N28" s="228"/>
      <c r="O28" s="228"/>
      <c r="P28" s="228"/>
      <c r="Q28" s="32"/>
      <c r="R28" s="33"/>
    </row>
    <row r="29" spans="2:18" s="1" customFormat="1" ht="13.2" x14ac:dyDescent="0.3">
      <c r="B29" s="31"/>
      <c r="C29" s="177"/>
      <c r="D29" s="32"/>
      <c r="E29" s="28" t="s">
        <v>35</v>
      </c>
      <c r="F29" s="32"/>
      <c r="G29" s="32"/>
      <c r="H29" s="32"/>
      <c r="I29" s="32"/>
      <c r="J29" s="32"/>
      <c r="K29" s="32"/>
      <c r="L29" s="32"/>
      <c r="M29" s="228">
        <f>K88</f>
        <v>0</v>
      </c>
      <c r="N29" s="228"/>
      <c r="O29" s="228"/>
      <c r="P29" s="228"/>
      <c r="Q29" s="32"/>
      <c r="R29" s="33"/>
    </row>
    <row r="30" spans="2:18" s="1" customFormat="1" ht="14.4" customHeight="1" x14ac:dyDescent="0.3">
      <c r="B30" s="31"/>
      <c r="C30" s="177"/>
      <c r="D30" s="30" t="s">
        <v>98</v>
      </c>
      <c r="E30" s="32"/>
      <c r="F30" s="32"/>
      <c r="G30" s="32"/>
      <c r="H30" s="32"/>
      <c r="I30" s="32"/>
      <c r="J30" s="32"/>
      <c r="K30" s="32"/>
      <c r="L30" s="32"/>
      <c r="M30" s="226">
        <f>M114</f>
        <v>0</v>
      </c>
      <c r="N30" s="226"/>
      <c r="O30" s="226"/>
      <c r="P30" s="226"/>
      <c r="Q30" s="32"/>
      <c r="R30" s="33"/>
    </row>
    <row r="31" spans="2:18" s="1" customFormat="1" ht="6.9" customHeight="1" x14ac:dyDescent="0.3">
      <c r="B31" s="31"/>
      <c r="C31" s="177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 x14ac:dyDescent="0.3">
      <c r="B32" s="31"/>
      <c r="C32" s="177"/>
      <c r="D32" s="100" t="s">
        <v>37</v>
      </c>
      <c r="E32" s="32"/>
      <c r="F32" s="32"/>
      <c r="G32" s="32"/>
      <c r="H32" s="32"/>
      <c r="I32" s="32"/>
      <c r="J32" s="32"/>
      <c r="K32" s="32"/>
      <c r="L32" s="32"/>
      <c r="M32" s="285">
        <f>ROUND(M27+M30,2)</f>
        <v>0</v>
      </c>
      <c r="N32" s="270"/>
      <c r="O32" s="270"/>
      <c r="P32" s="270"/>
      <c r="Q32" s="32"/>
      <c r="R32" s="33"/>
    </row>
    <row r="33" spans="2:18" s="1" customFormat="1" ht="6.9" customHeight="1" x14ac:dyDescent="0.3">
      <c r="B33" s="31"/>
      <c r="C33" s="17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" customHeight="1" x14ac:dyDescent="0.3">
      <c r="B34" s="31"/>
      <c r="C34" s="177"/>
      <c r="D34" s="38" t="s">
        <v>38</v>
      </c>
      <c r="E34" s="38" t="s">
        <v>39</v>
      </c>
      <c r="F34" s="39">
        <v>0.21</v>
      </c>
      <c r="G34" s="101" t="s">
        <v>40</v>
      </c>
      <c r="H34" s="282">
        <f>ROUND((SUM(BE114:BE115)+SUM(BE133:BE281)), 2)</f>
        <v>0</v>
      </c>
      <c r="I34" s="270"/>
      <c r="J34" s="270"/>
      <c r="K34" s="32"/>
      <c r="L34" s="32"/>
      <c r="M34" s="282">
        <f>ROUND(ROUND((SUM(BE114:BE115)+SUM(BE133:BE281)), 2)*F34, 2)</f>
        <v>0</v>
      </c>
      <c r="N34" s="270"/>
      <c r="O34" s="270"/>
      <c r="P34" s="270"/>
      <c r="Q34" s="32"/>
      <c r="R34" s="33"/>
    </row>
    <row r="35" spans="2:18" s="1" customFormat="1" ht="14.4" customHeight="1" x14ac:dyDescent="0.3">
      <c r="B35" s="31"/>
      <c r="C35" s="177"/>
      <c r="D35" s="32"/>
      <c r="E35" s="38" t="s">
        <v>41</v>
      </c>
      <c r="F35" s="39">
        <v>0.15</v>
      </c>
      <c r="G35" s="101" t="s">
        <v>40</v>
      </c>
      <c r="H35" s="282">
        <f>ROUND((SUM(BF114:BF115)+SUM(BF133:BF281)), 2)</f>
        <v>0</v>
      </c>
      <c r="I35" s="270"/>
      <c r="J35" s="270"/>
      <c r="K35" s="32"/>
      <c r="L35" s="32"/>
      <c r="M35" s="282">
        <f>ROUND(ROUND((SUM(BF114:BF115)+SUM(BF133:BF281)), 2)*F35, 2)</f>
        <v>0</v>
      </c>
      <c r="N35" s="270"/>
      <c r="O35" s="270"/>
      <c r="P35" s="270"/>
      <c r="Q35" s="32"/>
      <c r="R35" s="33"/>
    </row>
    <row r="36" spans="2:18" s="1" customFormat="1" ht="14.4" hidden="1" customHeight="1" x14ac:dyDescent="0.3">
      <c r="B36" s="31"/>
      <c r="C36" s="177"/>
      <c r="D36" s="32"/>
      <c r="E36" s="38" t="s">
        <v>42</v>
      </c>
      <c r="F36" s="39">
        <v>0.21</v>
      </c>
      <c r="G36" s="101" t="s">
        <v>40</v>
      </c>
      <c r="H36" s="282">
        <f>ROUND((SUM(BG114:BG115)+SUM(BG133:BG281)), 2)</f>
        <v>0</v>
      </c>
      <c r="I36" s="270"/>
      <c r="J36" s="270"/>
      <c r="K36" s="32"/>
      <c r="L36" s="32"/>
      <c r="M36" s="282">
        <v>0</v>
      </c>
      <c r="N36" s="270"/>
      <c r="O36" s="270"/>
      <c r="P36" s="270"/>
      <c r="Q36" s="32"/>
      <c r="R36" s="33"/>
    </row>
    <row r="37" spans="2:18" s="1" customFormat="1" ht="14.4" hidden="1" customHeight="1" x14ac:dyDescent="0.3">
      <c r="B37" s="31"/>
      <c r="C37" s="177"/>
      <c r="D37" s="32"/>
      <c r="E37" s="38" t="s">
        <v>43</v>
      </c>
      <c r="F37" s="39">
        <v>0.15</v>
      </c>
      <c r="G37" s="101" t="s">
        <v>40</v>
      </c>
      <c r="H37" s="282">
        <f>ROUND((SUM(BH114:BH115)+SUM(BH133:BH281)), 2)</f>
        <v>0</v>
      </c>
      <c r="I37" s="270"/>
      <c r="J37" s="270"/>
      <c r="K37" s="32"/>
      <c r="L37" s="32"/>
      <c r="M37" s="282">
        <v>0</v>
      </c>
      <c r="N37" s="270"/>
      <c r="O37" s="270"/>
      <c r="P37" s="270"/>
      <c r="Q37" s="32"/>
      <c r="R37" s="33"/>
    </row>
    <row r="38" spans="2:18" s="1" customFormat="1" ht="14.4" hidden="1" customHeight="1" x14ac:dyDescent="0.3">
      <c r="B38" s="31"/>
      <c r="C38" s="177"/>
      <c r="D38" s="32"/>
      <c r="E38" s="38" t="s">
        <v>44</v>
      </c>
      <c r="F38" s="39">
        <v>0</v>
      </c>
      <c r="G38" s="101" t="s">
        <v>40</v>
      </c>
      <c r="H38" s="282">
        <f>ROUND((SUM(BI114:BI115)+SUM(BI133:BI281)), 2)</f>
        <v>0</v>
      </c>
      <c r="I38" s="270"/>
      <c r="J38" s="270"/>
      <c r="K38" s="32"/>
      <c r="L38" s="32"/>
      <c r="M38" s="282">
        <v>0</v>
      </c>
      <c r="N38" s="270"/>
      <c r="O38" s="270"/>
      <c r="P38" s="270"/>
      <c r="Q38" s="32"/>
      <c r="R38" s="33"/>
    </row>
    <row r="39" spans="2:18" s="1" customFormat="1" ht="6.9" customHeight="1" x14ac:dyDescent="0.3">
      <c r="B39" s="31"/>
      <c r="C39" s="177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 x14ac:dyDescent="0.3">
      <c r="B40" s="31"/>
      <c r="C40" s="181"/>
      <c r="D40" s="103" t="s">
        <v>45</v>
      </c>
      <c r="E40" s="71"/>
      <c r="F40" s="71"/>
      <c r="G40" s="104" t="s">
        <v>46</v>
      </c>
      <c r="H40" s="105" t="s">
        <v>47</v>
      </c>
      <c r="I40" s="71"/>
      <c r="J40" s="71"/>
      <c r="K40" s="71"/>
      <c r="L40" s="283">
        <f>SUM(M32:M38)</f>
        <v>0</v>
      </c>
      <c r="M40" s="283"/>
      <c r="N40" s="283"/>
      <c r="O40" s="283"/>
      <c r="P40" s="284"/>
      <c r="Q40" s="97"/>
      <c r="R40" s="33"/>
    </row>
    <row r="41" spans="2:18" s="1" customFormat="1" ht="14.4" customHeight="1" x14ac:dyDescent="0.3">
      <c r="B41" s="31"/>
      <c r="C41" s="17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" customHeight="1" x14ac:dyDescent="0.3">
      <c r="B42" s="31"/>
      <c r="C42" s="17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x14ac:dyDescent="0.3">
      <c r="B43" s="21"/>
      <c r="C43" s="176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x14ac:dyDescent="0.3">
      <c r="B44" s="21"/>
      <c r="C44" s="176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x14ac:dyDescent="0.3">
      <c r="B45" s="21"/>
      <c r="C45" s="176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x14ac:dyDescent="0.3">
      <c r="B46" s="21"/>
      <c r="C46" s="176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x14ac:dyDescent="0.3">
      <c r="B47" s="21"/>
      <c r="C47" s="176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x14ac:dyDescent="0.3">
      <c r="B48" s="21"/>
      <c r="C48" s="176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x14ac:dyDescent="0.3">
      <c r="B49" s="21"/>
      <c r="C49" s="176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4.4" x14ac:dyDescent="0.3">
      <c r="B50" s="31"/>
      <c r="C50" s="177"/>
      <c r="D50" s="46" t="s">
        <v>48</v>
      </c>
      <c r="E50" s="47"/>
      <c r="F50" s="47"/>
      <c r="G50" s="47"/>
      <c r="H50" s="48"/>
      <c r="I50" s="32"/>
      <c r="J50" s="46" t="s">
        <v>49</v>
      </c>
      <c r="K50" s="47"/>
      <c r="L50" s="47"/>
      <c r="M50" s="47"/>
      <c r="N50" s="47"/>
      <c r="O50" s="47"/>
      <c r="P50" s="48"/>
      <c r="Q50" s="32"/>
      <c r="R50" s="33"/>
    </row>
    <row r="51" spans="2:18" x14ac:dyDescent="0.3">
      <c r="B51" s="21"/>
      <c r="C51" s="176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x14ac:dyDescent="0.3">
      <c r="B52" s="21"/>
      <c r="C52" s="176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x14ac:dyDescent="0.3">
      <c r="B53" s="21"/>
      <c r="C53" s="176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x14ac:dyDescent="0.3">
      <c r="B54" s="21"/>
      <c r="C54" s="176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x14ac:dyDescent="0.3">
      <c r="B55" s="21"/>
      <c r="C55" s="176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x14ac:dyDescent="0.3">
      <c r="B56" s="21"/>
      <c r="C56" s="176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x14ac:dyDescent="0.3">
      <c r="B57" s="21"/>
      <c r="C57" s="176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x14ac:dyDescent="0.3">
      <c r="B58" s="21"/>
      <c r="C58" s="176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4.4" x14ac:dyDescent="0.3">
      <c r="B59" s="31"/>
      <c r="C59" s="177"/>
      <c r="D59" s="51" t="s">
        <v>50</v>
      </c>
      <c r="E59" s="52"/>
      <c r="F59" s="52"/>
      <c r="G59" s="53" t="s">
        <v>51</v>
      </c>
      <c r="H59" s="54"/>
      <c r="I59" s="32"/>
      <c r="J59" s="51" t="s">
        <v>50</v>
      </c>
      <c r="K59" s="52"/>
      <c r="L59" s="52"/>
      <c r="M59" s="52"/>
      <c r="N59" s="53" t="s">
        <v>51</v>
      </c>
      <c r="O59" s="52"/>
      <c r="P59" s="54"/>
      <c r="Q59" s="32"/>
      <c r="R59" s="33"/>
    </row>
    <row r="60" spans="2:18" x14ac:dyDescent="0.3">
      <c r="B60" s="21"/>
      <c r="C60" s="176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4.4" x14ac:dyDescent="0.3">
      <c r="B61" s="31"/>
      <c r="C61" s="177"/>
      <c r="D61" s="46" t="s">
        <v>52</v>
      </c>
      <c r="E61" s="47"/>
      <c r="F61" s="47"/>
      <c r="G61" s="47"/>
      <c r="H61" s="48"/>
      <c r="I61" s="32"/>
      <c r="J61" s="46" t="s">
        <v>53</v>
      </c>
      <c r="K61" s="47"/>
      <c r="L61" s="47"/>
      <c r="M61" s="47"/>
      <c r="N61" s="47"/>
      <c r="O61" s="47"/>
      <c r="P61" s="48"/>
      <c r="Q61" s="32"/>
      <c r="R61" s="33"/>
    </row>
    <row r="62" spans="2:18" x14ac:dyDescent="0.3">
      <c r="B62" s="21"/>
      <c r="C62" s="176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x14ac:dyDescent="0.3">
      <c r="B63" s="21"/>
      <c r="C63" s="176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x14ac:dyDescent="0.3">
      <c r="B64" s="21"/>
      <c r="C64" s="176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 x14ac:dyDescent="0.3">
      <c r="B65" s="21"/>
      <c r="C65" s="176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 x14ac:dyDescent="0.3">
      <c r="B66" s="21"/>
      <c r="C66" s="176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 x14ac:dyDescent="0.3">
      <c r="B67" s="21"/>
      <c r="C67" s="176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 x14ac:dyDescent="0.3">
      <c r="B68" s="21"/>
      <c r="C68" s="176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 x14ac:dyDescent="0.3">
      <c r="B69" s="21"/>
      <c r="C69" s="176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4.4" x14ac:dyDescent="0.3">
      <c r="B70" s="31"/>
      <c r="C70" s="177"/>
      <c r="D70" s="51" t="s">
        <v>50</v>
      </c>
      <c r="E70" s="52"/>
      <c r="F70" s="52"/>
      <c r="G70" s="53" t="s">
        <v>51</v>
      </c>
      <c r="H70" s="54"/>
      <c r="I70" s="32"/>
      <c r="J70" s="51" t="s">
        <v>50</v>
      </c>
      <c r="K70" s="52"/>
      <c r="L70" s="52"/>
      <c r="M70" s="52"/>
      <c r="N70" s="53" t="s">
        <v>51</v>
      </c>
      <c r="O70" s="52"/>
      <c r="P70" s="54"/>
      <c r="Q70" s="32"/>
      <c r="R70" s="33"/>
    </row>
    <row r="71" spans="2:18" s="1" customFormat="1" ht="14.4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 x14ac:dyDescent="0.3">
      <c r="B76" s="31"/>
      <c r="C76" s="202" t="s">
        <v>99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3"/>
    </row>
    <row r="77" spans="2:18" s="1" customFormat="1" ht="6.9" customHeight="1" x14ac:dyDescent="0.3">
      <c r="B77" s="31"/>
      <c r="C77" s="177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 x14ac:dyDescent="0.3">
      <c r="B78" s="31"/>
      <c r="C78" s="178" t="s">
        <v>17</v>
      </c>
      <c r="D78" s="32"/>
      <c r="E78" s="32"/>
      <c r="F78" s="271" t="str">
        <f>F6</f>
        <v>Základní škola Zábřeh, Boženy Němcové 1503/15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2"/>
      <c r="R78" s="33"/>
    </row>
    <row r="79" spans="2:18" s="1" customFormat="1" ht="36.9" customHeight="1" x14ac:dyDescent="0.3">
      <c r="B79" s="31"/>
      <c r="C79" s="65" t="s">
        <v>96</v>
      </c>
      <c r="D79" s="32"/>
      <c r="E79" s="32"/>
      <c r="F79" s="204" t="str">
        <f>F7</f>
        <v>Technika prostředí staveb, zařízení silnoproudé elektrotechniky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32"/>
      <c r="R79" s="33"/>
    </row>
    <row r="80" spans="2:18" s="1" customFormat="1" ht="6.9" customHeight="1" x14ac:dyDescent="0.3">
      <c r="B80" s="31"/>
      <c r="C80" s="17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 x14ac:dyDescent="0.3">
      <c r="B81" s="31"/>
      <c r="C81" s="178" t="s">
        <v>20</v>
      </c>
      <c r="D81" s="32"/>
      <c r="E81" s="32"/>
      <c r="F81" s="26" t="str">
        <f>F9</f>
        <v>Zábřeh na Moravě</v>
      </c>
      <c r="G81" s="32"/>
      <c r="H81" s="32"/>
      <c r="I81" s="32"/>
      <c r="J81" s="32"/>
      <c r="K81" s="28" t="s">
        <v>21</v>
      </c>
      <c r="L81" s="32"/>
      <c r="M81" s="273">
        <f>IF(O9="","",O9)</f>
        <v>43893</v>
      </c>
      <c r="N81" s="273"/>
      <c r="O81" s="273"/>
      <c r="P81" s="273"/>
      <c r="Q81" s="32"/>
      <c r="R81" s="33"/>
    </row>
    <row r="82" spans="2:47" s="1" customFormat="1" ht="6.9" customHeight="1" x14ac:dyDescent="0.3">
      <c r="B82" s="31"/>
      <c r="C82" s="177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3.2" x14ac:dyDescent="0.3">
      <c r="B83" s="31"/>
      <c r="C83" s="178" t="s">
        <v>22</v>
      </c>
      <c r="D83" s="32"/>
      <c r="E83" s="32"/>
      <c r="F83" s="26" t="str">
        <f>E12</f>
        <v>Město Zábřeh, Masarykovo náměstí 510/6, Zábřeh 789 01, IČ:00303640</v>
      </c>
      <c r="G83" s="32"/>
      <c r="H83" s="32"/>
      <c r="I83" s="32"/>
      <c r="J83" s="32"/>
      <c r="K83" s="28" t="s">
        <v>27</v>
      </c>
      <c r="L83" s="32"/>
      <c r="M83" s="233" t="str">
        <f>E18</f>
        <v>PRO M&amp;P Excel s.r.o.</v>
      </c>
      <c r="N83" s="233"/>
      <c r="O83" s="233"/>
      <c r="P83" s="233"/>
      <c r="Q83" s="233"/>
      <c r="R83" s="33"/>
    </row>
    <row r="84" spans="2:47" s="1" customFormat="1" ht="14.4" customHeight="1" x14ac:dyDescent="0.3">
      <c r="B84" s="31"/>
      <c r="C84" s="178" t="s">
        <v>25</v>
      </c>
      <c r="D84" s="32"/>
      <c r="E84" s="32"/>
      <c r="F84" s="26" t="str">
        <f>IF(E15="","",E15)</f>
        <v>Bude vybrán ve výběrovém řízení</v>
      </c>
      <c r="G84" s="32"/>
      <c r="H84" s="32"/>
      <c r="I84" s="32"/>
      <c r="J84" s="32"/>
      <c r="K84" s="28" t="s">
        <v>31</v>
      </c>
      <c r="L84" s="32"/>
      <c r="M84" s="233" t="str">
        <f>E21</f>
        <v>Michal Prokeš / František Eichler</v>
      </c>
      <c r="N84" s="233"/>
      <c r="O84" s="233"/>
      <c r="P84" s="233"/>
      <c r="Q84" s="233"/>
      <c r="R84" s="33"/>
    </row>
    <row r="85" spans="2:47" s="1" customFormat="1" ht="10.35" customHeight="1" x14ac:dyDescent="0.3">
      <c r="B85" s="31"/>
      <c r="C85" s="17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 x14ac:dyDescent="0.3">
      <c r="B86" s="31"/>
      <c r="C86" s="279" t="s">
        <v>100</v>
      </c>
      <c r="D86" s="280"/>
      <c r="E86" s="280"/>
      <c r="F86" s="280"/>
      <c r="G86" s="280"/>
      <c r="H86" s="279" t="s">
        <v>101</v>
      </c>
      <c r="I86" s="281"/>
      <c r="J86" s="281"/>
      <c r="K86" s="279" t="s">
        <v>102</v>
      </c>
      <c r="L86" s="280"/>
      <c r="M86" s="279" t="s">
        <v>103</v>
      </c>
      <c r="N86" s="280"/>
      <c r="O86" s="280"/>
      <c r="P86" s="280"/>
      <c r="Q86" s="280"/>
      <c r="R86" s="33"/>
    </row>
    <row r="87" spans="2:47" s="1" customFormat="1" ht="10.35" customHeight="1" x14ac:dyDescent="0.3">
      <c r="B87" s="31"/>
      <c r="C87" s="177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 x14ac:dyDescent="0.3">
      <c r="B88" s="31"/>
      <c r="C88" s="106" t="s">
        <v>104</v>
      </c>
      <c r="D88" s="32"/>
      <c r="E88" s="32"/>
      <c r="F88" s="32"/>
      <c r="G88" s="32"/>
      <c r="H88" s="198">
        <f>W133</f>
        <v>0</v>
      </c>
      <c r="I88" s="270"/>
      <c r="J88" s="270"/>
      <c r="K88" s="198">
        <f>X133</f>
        <v>0</v>
      </c>
      <c r="L88" s="270"/>
      <c r="M88" s="198">
        <f>M133</f>
        <v>0</v>
      </c>
      <c r="N88" s="268"/>
      <c r="O88" s="268"/>
      <c r="P88" s="268"/>
      <c r="Q88" s="268"/>
      <c r="R88" s="33"/>
      <c r="AU88" s="17" t="s">
        <v>105</v>
      </c>
    </row>
    <row r="89" spans="2:47" s="6" customFormat="1" ht="24.9" customHeight="1" x14ac:dyDescent="0.3">
      <c r="B89" s="107"/>
      <c r="C89" s="180"/>
      <c r="D89" s="109" t="s">
        <v>106</v>
      </c>
      <c r="E89" s="108"/>
      <c r="F89" s="108"/>
      <c r="G89" s="108"/>
      <c r="H89" s="257">
        <f>W134</f>
        <v>0</v>
      </c>
      <c r="I89" s="278"/>
      <c r="J89" s="278"/>
      <c r="K89" s="257">
        <f>X134</f>
        <v>0</v>
      </c>
      <c r="L89" s="278"/>
      <c r="M89" s="257">
        <f>M134</f>
        <v>0</v>
      </c>
      <c r="N89" s="278"/>
      <c r="O89" s="278"/>
      <c r="P89" s="278"/>
      <c r="Q89" s="278"/>
      <c r="R89" s="110"/>
    </row>
    <row r="90" spans="2:47" s="7" customFormat="1" ht="19.95" customHeight="1" x14ac:dyDescent="0.3">
      <c r="B90" s="111"/>
      <c r="C90" s="179"/>
      <c r="D90" s="113" t="s">
        <v>107</v>
      </c>
      <c r="E90" s="112"/>
      <c r="F90" s="112"/>
      <c r="G90" s="112"/>
      <c r="H90" s="276">
        <f>W135</f>
        <v>0</v>
      </c>
      <c r="I90" s="277"/>
      <c r="J90" s="277"/>
      <c r="K90" s="276">
        <f>X135</f>
        <v>0</v>
      </c>
      <c r="L90" s="277"/>
      <c r="M90" s="276">
        <f>M135</f>
        <v>0</v>
      </c>
      <c r="N90" s="277"/>
      <c r="O90" s="277"/>
      <c r="P90" s="277"/>
      <c r="Q90" s="277"/>
      <c r="R90" s="114"/>
    </row>
    <row r="91" spans="2:47" s="7" customFormat="1" ht="14.85" customHeight="1" x14ac:dyDescent="0.3">
      <c r="B91" s="111"/>
      <c r="C91" s="179"/>
      <c r="D91" s="113" t="s">
        <v>108</v>
      </c>
      <c r="E91" s="112"/>
      <c r="F91" s="112"/>
      <c r="G91" s="112"/>
      <c r="H91" s="276">
        <f>W136</f>
        <v>0</v>
      </c>
      <c r="I91" s="277"/>
      <c r="J91" s="277"/>
      <c r="K91" s="276">
        <f>X136</f>
        <v>0</v>
      </c>
      <c r="L91" s="277"/>
      <c r="M91" s="276">
        <f>M136</f>
        <v>0</v>
      </c>
      <c r="N91" s="277"/>
      <c r="O91" s="277"/>
      <c r="P91" s="277"/>
      <c r="Q91" s="277"/>
      <c r="R91" s="114"/>
    </row>
    <row r="92" spans="2:47" s="7" customFormat="1" ht="19.95" customHeight="1" x14ac:dyDescent="0.3">
      <c r="B92" s="111"/>
      <c r="C92" s="179"/>
      <c r="D92" s="113" t="s">
        <v>109</v>
      </c>
      <c r="E92" s="112"/>
      <c r="F92" s="112"/>
      <c r="G92" s="112"/>
      <c r="H92" s="276">
        <f>W141</f>
        <v>0</v>
      </c>
      <c r="I92" s="277"/>
      <c r="J92" s="277"/>
      <c r="K92" s="276">
        <f>X141</f>
        <v>0</v>
      </c>
      <c r="L92" s="277"/>
      <c r="M92" s="276">
        <f>M141</f>
        <v>0</v>
      </c>
      <c r="N92" s="277"/>
      <c r="O92" s="277"/>
      <c r="P92" s="277"/>
      <c r="Q92" s="277"/>
      <c r="R92" s="114"/>
    </row>
    <row r="93" spans="2:47" s="7" customFormat="1" ht="19.95" customHeight="1" x14ac:dyDescent="0.3">
      <c r="B93" s="111"/>
      <c r="C93" s="179"/>
      <c r="D93" s="113" t="s">
        <v>110</v>
      </c>
      <c r="E93" s="112"/>
      <c r="F93" s="112"/>
      <c r="G93" s="112"/>
      <c r="H93" s="276">
        <f>W145</f>
        <v>0</v>
      </c>
      <c r="I93" s="277"/>
      <c r="J93" s="277"/>
      <c r="K93" s="276">
        <f>X145</f>
        <v>0</v>
      </c>
      <c r="L93" s="277"/>
      <c r="M93" s="276">
        <f>M145</f>
        <v>0</v>
      </c>
      <c r="N93" s="277"/>
      <c r="O93" s="277"/>
      <c r="P93" s="277"/>
      <c r="Q93" s="277"/>
      <c r="R93" s="114"/>
    </row>
    <row r="94" spans="2:47" s="6" customFormat="1" ht="24.9" customHeight="1" x14ac:dyDescent="0.3">
      <c r="B94" s="107"/>
      <c r="C94" s="180"/>
      <c r="D94" s="109" t="s">
        <v>111</v>
      </c>
      <c r="E94" s="108"/>
      <c r="F94" s="108"/>
      <c r="G94" s="108"/>
      <c r="H94" s="257">
        <f>W149</f>
        <v>0</v>
      </c>
      <c r="I94" s="278"/>
      <c r="J94" s="278"/>
      <c r="K94" s="257">
        <f>X149</f>
        <v>0</v>
      </c>
      <c r="L94" s="278"/>
      <c r="M94" s="257">
        <f>M149</f>
        <v>0</v>
      </c>
      <c r="N94" s="278"/>
      <c r="O94" s="278"/>
      <c r="P94" s="278"/>
      <c r="Q94" s="278"/>
      <c r="R94" s="110"/>
    </row>
    <row r="95" spans="2:47" s="7" customFormat="1" ht="19.95" customHeight="1" x14ac:dyDescent="0.3">
      <c r="B95" s="111"/>
      <c r="C95" s="179"/>
      <c r="D95" s="113" t="s">
        <v>112</v>
      </c>
      <c r="E95" s="112"/>
      <c r="F95" s="112"/>
      <c r="G95" s="112"/>
      <c r="H95" s="276">
        <f>W150</f>
        <v>0</v>
      </c>
      <c r="I95" s="277"/>
      <c r="J95" s="277"/>
      <c r="K95" s="276">
        <f>X150</f>
        <v>0</v>
      </c>
      <c r="L95" s="277"/>
      <c r="M95" s="276">
        <f>M150</f>
        <v>0</v>
      </c>
      <c r="N95" s="277"/>
      <c r="O95" s="277"/>
      <c r="P95" s="277"/>
      <c r="Q95" s="277"/>
      <c r="R95" s="114"/>
    </row>
    <row r="96" spans="2:47" s="7" customFormat="1" ht="19.95" customHeight="1" x14ac:dyDescent="0.3">
      <c r="B96" s="111"/>
      <c r="C96" s="179"/>
      <c r="D96" s="113" t="s">
        <v>113</v>
      </c>
      <c r="E96" s="112"/>
      <c r="F96" s="112"/>
      <c r="G96" s="112"/>
      <c r="H96" s="276">
        <f>W152</f>
        <v>0</v>
      </c>
      <c r="I96" s="277"/>
      <c r="J96" s="277"/>
      <c r="K96" s="276">
        <f>X152</f>
        <v>0</v>
      </c>
      <c r="L96" s="277"/>
      <c r="M96" s="276">
        <f>M152</f>
        <v>0</v>
      </c>
      <c r="N96" s="277"/>
      <c r="O96" s="277"/>
      <c r="P96" s="277"/>
      <c r="Q96" s="277"/>
      <c r="R96" s="114"/>
    </row>
    <row r="97" spans="2:18" s="7" customFormat="1" ht="19.95" customHeight="1" x14ac:dyDescent="0.3">
      <c r="B97" s="111"/>
      <c r="C97" s="179"/>
      <c r="D97" s="113" t="s">
        <v>114</v>
      </c>
      <c r="E97" s="112"/>
      <c r="F97" s="112"/>
      <c r="G97" s="112"/>
      <c r="H97" s="276">
        <f>W212</f>
        <v>0</v>
      </c>
      <c r="I97" s="277"/>
      <c r="J97" s="277"/>
      <c r="K97" s="276">
        <f>X212</f>
        <v>0</v>
      </c>
      <c r="L97" s="277"/>
      <c r="M97" s="276">
        <f>M212</f>
        <v>0</v>
      </c>
      <c r="N97" s="277"/>
      <c r="O97" s="277"/>
      <c r="P97" s="277"/>
      <c r="Q97" s="277"/>
      <c r="R97" s="114"/>
    </row>
    <row r="98" spans="2:18" s="7" customFormat="1" ht="19.95" customHeight="1" x14ac:dyDescent="0.3">
      <c r="B98" s="111"/>
      <c r="C98" s="179"/>
      <c r="D98" s="113" t="s">
        <v>115</v>
      </c>
      <c r="E98" s="112"/>
      <c r="F98" s="112"/>
      <c r="G98" s="112"/>
      <c r="H98" s="276">
        <f>W221</f>
        <v>0</v>
      </c>
      <c r="I98" s="277"/>
      <c r="J98" s="277"/>
      <c r="K98" s="276">
        <f>X221</f>
        <v>0</v>
      </c>
      <c r="L98" s="277"/>
      <c r="M98" s="276">
        <f>M221</f>
        <v>0</v>
      </c>
      <c r="N98" s="277"/>
      <c r="O98" s="277"/>
      <c r="P98" s="277"/>
      <c r="Q98" s="277"/>
      <c r="R98" s="114"/>
    </row>
    <row r="99" spans="2:18" s="7" customFormat="1" ht="14.85" customHeight="1" x14ac:dyDescent="0.3">
      <c r="B99" s="111"/>
      <c r="C99" s="179"/>
      <c r="D99" s="113" t="s">
        <v>116</v>
      </c>
      <c r="E99" s="112"/>
      <c r="F99" s="112"/>
      <c r="G99" s="112"/>
      <c r="H99" s="276">
        <f>W222</f>
        <v>0</v>
      </c>
      <c r="I99" s="277"/>
      <c r="J99" s="277"/>
      <c r="K99" s="276">
        <f>X222</f>
        <v>0</v>
      </c>
      <c r="L99" s="277"/>
      <c r="M99" s="276">
        <f>M222</f>
        <v>0</v>
      </c>
      <c r="N99" s="277"/>
      <c r="O99" s="277"/>
      <c r="P99" s="277"/>
      <c r="Q99" s="277"/>
      <c r="R99" s="114"/>
    </row>
    <row r="100" spans="2:18" s="7" customFormat="1" ht="14.85" customHeight="1" x14ac:dyDescent="0.3">
      <c r="B100" s="111"/>
      <c r="C100" s="179"/>
      <c r="D100" s="113" t="s">
        <v>117</v>
      </c>
      <c r="E100" s="112"/>
      <c r="F100" s="112"/>
      <c r="G100" s="112"/>
      <c r="H100" s="276">
        <f>W224</f>
        <v>0</v>
      </c>
      <c r="I100" s="277"/>
      <c r="J100" s="277"/>
      <c r="K100" s="276">
        <f>X224</f>
        <v>0</v>
      </c>
      <c r="L100" s="277"/>
      <c r="M100" s="276">
        <f>M224</f>
        <v>0</v>
      </c>
      <c r="N100" s="277"/>
      <c r="O100" s="277"/>
      <c r="P100" s="277"/>
      <c r="Q100" s="277"/>
      <c r="R100" s="114"/>
    </row>
    <row r="101" spans="2:18" s="7" customFormat="1" ht="14.85" customHeight="1" x14ac:dyDescent="0.3">
      <c r="B101" s="111"/>
      <c r="C101" s="179"/>
      <c r="D101" s="113" t="s">
        <v>118</v>
      </c>
      <c r="E101" s="112"/>
      <c r="F101" s="112"/>
      <c r="G101" s="112"/>
      <c r="H101" s="276">
        <f>W228</f>
        <v>0</v>
      </c>
      <c r="I101" s="277"/>
      <c r="J101" s="277"/>
      <c r="K101" s="276">
        <f>X228</f>
        <v>0</v>
      </c>
      <c r="L101" s="277"/>
      <c r="M101" s="276">
        <f>M228</f>
        <v>0</v>
      </c>
      <c r="N101" s="277"/>
      <c r="O101" s="277"/>
      <c r="P101" s="277"/>
      <c r="Q101" s="277"/>
      <c r="R101" s="114"/>
    </row>
    <row r="102" spans="2:18" s="7" customFormat="1" ht="19.95" customHeight="1" x14ac:dyDescent="0.3">
      <c r="B102" s="111"/>
      <c r="C102" s="179"/>
      <c r="D102" s="113" t="s">
        <v>119</v>
      </c>
      <c r="E102" s="112"/>
      <c r="F102" s="112"/>
      <c r="G102" s="112"/>
      <c r="H102" s="276">
        <f>W243</f>
        <v>0</v>
      </c>
      <c r="I102" s="277"/>
      <c r="J102" s="277"/>
      <c r="K102" s="276">
        <f>X243</f>
        <v>0</v>
      </c>
      <c r="L102" s="277"/>
      <c r="M102" s="276">
        <f>M243</f>
        <v>0</v>
      </c>
      <c r="N102" s="277"/>
      <c r="O102" s="277"/>
      <c r="P102" s="277"/>
      <c r="Q102" s="277"/>
      <c r="R102" s="114"/>
    </row>
    <row r="103" spans="2:18" s="6" customFormat="1" ht="24.9" customHeight="1" x14ac:dyDescent="0.3">
      <c r="B103" s="107"/>
      <c r="C103" s="180"/>
      <c r="D103" s="109" t="s">
        <v>120</v>
      </c>
      <c r="E103" s="108"/>
      <c r="F103" s="108"/>
      <c r="G103" s="108"/>
      <c r="H103" s="257">
        <f>W245</f>
        <v>0</v>
      </c>
      <c r="I103" s="278"/>
      <c r="J103" s="278"/>
      <c r="K103" s="257">
        <f>X245</f>
        <v>0</v>
      </c>
      <c r="L103" s="278"/>
      <c r="M103" s="257">
        <f>M245</f>
        <v>0</v>
      </c>
      <c r="N103" s="278"/>
      <c r="O103" s="278"/>
      <c r="P103" s="278"/>
      <c r="Q103" s="278"/>
      <c r="R103" s="110"/>
    </row>
    <row r="104" spans="2:18" s="7" customFormat="1" ht="19.95" customHeight="1" x14ac:dyDescent="0.3">
      <c r="B104" s="111"/>
      <c r="C104" s="179"/>
      <c r="D104" s="113" t="s">
        <v>121</v>
      </c>
      <c r="E104" s="112"/>
      <c r="F104" s="112"/>
      <c r="G104" s="112"/>
      <c r="H104" s="276">
        <f>W246</f>
        <v>0</v>
      </c>
      <c r="I104" s="277"/>
      <c r="J104" s="277"/>
      <c r="K104" s="276">
        <f>X246</f>
        <v>0</v>
      </c>
      <c r="L104" s="277"/>
      <c r="M104" s="276">
        <f>M246</f>
        <v>0</v>
      </c>
      <c r="N104" s="277"/>
      <c r="O104" s="277"/>
      <c r="P104" s="277"/>
      <c r="Q104" s="277"/>
      <c r="R104" s="114"/>
    </row>
    <row r="105" spans="2:18" s="6" customFormat="1" ht="24.9" customHeight="1" x14ac:dyDescent="0.3">
      <c r="B105" s="107"/>
      <c r="C105" s="180"/>
      <c r="D105" s="109" t="s">
        <v>122</v>
      </c>
      <c r="E105" s="108"/>
      <c r="F105" s="108"/>
      <c r="G105" s="108"/>
      <c r="H105" s="257">
        <f>W252</f>
        <v>0</v>
      </c>
      <c r="I105" s="278"/>
      <c r="J105" s="278"/>
      <c r="K105" s="257">
        <f>X252</f>
        <v>0</v>
      </c>
      <c r="L105" s="278"/>
      <c r="M105" s="257">
        <f>M252</f>
        <v>0</v>
      </c>
      <c r="N105" s="278"/>
      <c r="O105" s="278"/>
      <c r="P105" s="278"/>
      <c r="Q105" s="278"/>
      <c r="R105" s="110"/>
    </row>
    <row r="106" spans="2:18" s="6" customFormat="1" ht="24.9" customHeight="1" x14ac:dyDescent="0.3">
      <c r="B106" s="107"/>
      <c r="C106" s="180"/>
      <c r="D106" s="109" t="s">
        <v>123</v>
      </c>
      <c r="E106" s="108"/>
      <c r="F106" s="108"/>
      <c r="G106" s="108"/>
      <c r="H106" s="257">
        <f>W258</f>
        <v>0</v>
      </c>
      <c r="I106" s="278"/>
      <c r="J106" s="278"/>
      <c r="K106" s="257">
        <f>X258</f>
        <v>0</v>
      </c>
      <c r="L106" s="278"/>
      <c r="M106" s="257">
        <f>M258</f>
        <v>0</v>
      </c>
      <c r="N106" s="278"/>
      <c r="O106" s="278"/>
      <c r="P106" s="278"/>
      <c r="Q106" s="278"/>
      <c r="R106" s="110"/>
    </row>
    <row r="107" spans="2:18" s="7" customFormat="1" ht="19.95" customHeight="1" x14ac:dyDescent="0.3">
      <c r="B107" s="111"/>
      <c r="C107" s="179"/>
      <c r="D107" s="113" t="s">
        <v>124</v>
      </c>
      <c r="E107" s="112"/>
      <c r="F107" s="112"/>
      <c r="G107" s="112"/>
      <c r="H107" s="276">
        <f>W259</f>
        <v>0</v>
      </c>
      <c r="I107" s="277"/>
      <c r="J107" s="277"/>
      <c r="K107" s="276">
        <f>X259</f>
        <v>0</v>
      </c>
      <c r="L107" s="277"/>
      <c r="M107" s="276">
        <f>M259</f>
        <v>0</v>
      </c>
      <c r="N107" s="277"/>
      <c r="O107" s="277"/>
      <c r="P107" s="277"/>
      <c r="Q107" s="277"/>
      <c r="R107" s="114"/>
    </row>
    <row r="108" spans="2:18" s="7" customFormat="1" ht="19.95" customHeight="1" x14ac:dyDescent="0.3">
      <c r="B108" s="111"/>
      <c r="C108" s="179"/>
      <c r="D108" s="113" t="s">
        <v>125</v>
      </c>
      <c r="E108" s="112"/>
      <c r="F108" s="112"/>
      <c r="G108" s="112"/>
      <c r="H108" s="276">
        <f>W262</f>
        <v>0</v>
      </c>
      <c r="I108" s="277"/>
      <c r="J108" s="277"/>
      <c r="K108" s="276">
        <f>X262</f>
        <v>0</v>
      </c>
      <c r="L108" s="277"/>
      <c r="M108" s="276">
        <f>M262</f>
        <v>0</v>
      </c>
      <c r="N108" s="277"/>
      <c r="O108" s="277"/>
      <c r="P108" s="277"/>
      <c r="Q108" s="277"/>
      <c r="R108" s="114"/>
    </row>
    <row r="109" spans="2:18" s="7" customFormat="1" ht="19.95" customHeight="1" x14ac:dyDescent="0.3">
      <c r="B109" s="111"/>
      <c r="C109" s="179"/>
      <c r="D109" s="113" t="s">
        <v>126</v>
      </c>
      <c r="E109" s="112"/>
      <c r="F109" s="112"/>
      <c r="G109" s="112"/>
      <c r="H109" s="276">
        <f>W265</f>
        <v>0</v>
      </c>
      <c r="I109" s="277"/>
      <c r="J109" s="277"/>
      <c r="K109" s="276">
        <f>X265</f>
        <v>0</v>
      </c>
      <c r="L109" s="277"/>
      <c r="M109" s="276">
        <f>M265</f>
        <v>0</v>
      </c>
      <c r="N109" s="277"/>
      <c r="O109" s="277"/>
      <c r="P109" s="277"/>
      <c r="Q109" s="277"/>
      <c r="R109" s="114"/>
    </row>
    <row r="110" spans="2:18" s="7" customFormat="1" ht="19.95" customHeight="1" x14ac:dyDescent="0.3">
      <c r="B110" s="111"/>
      <c r="C110" s="179"/>
      <c r="D110" s="113" t="s">
        <v>127</v>
      </c>
      <c r="E110" s="112"/>
      <c r="F110" s="112"/>
      <c r="G110" s="112"/>
      <c r="H110" s="276">
        <f>W267</f>
        <v>0</v>
      </c>
      <c r="I110" s="277"/>
      <c r="J110" s="277"/>
      <c r="K110" s="276">
        <f>X267</f>
        <v>0</v>
      </c>
      <c r="L110" s="277"/>
      <c r="M110" s="276">
        <f>M267</f>
        <v>0</v>
      </c>
      <c r="N110" s="277"/>
      <c r="O110" s="277"/>
      <c r="P110" s="277"/>
      <c r="Q110" s="277"/>
      <c r="R110" s="114"/>
    </row>
    <row r="111" spans="2:18" s="7" customFormat="1" ht="19.95" customHeight="1" x14ac:dyDescent="0.3">
      <c r="B111" s="111"/>
      <c r="C111" s="179"/>
      <c r="D111" s="113" t="s">
        <v>128</v>
      </c>
      <c r="E111" s="112"/>
      <c r="F111" s="112"/>
      <c r="G111" s="112"/>
      <c r="H111" s="276">
        <f>W269</f>
        <v>0</v>
      </c>
      <c r="I111" s="277"/>
      <c r="J111" s="277"/>
      <c r="K111" s="276">
        <f>X269</f>
        <v>0</v>
      </c>
      <c r="L111" s="277"/>
      <c r="M111" s="276">
        <f>M269</f>
        <v>0</v>
      </c>
      <c r="N111" s="277"/>
      <c r="O111" s="277"/>
      <c r="P111" s="277"/>
      <c r="Q111" s="277"/>
      <c r="R111" s="114"/>
    </row>
    <row r="112" spans="2:18" s="7" customFormat="1" ht="14.85" customHeight="1" x14ac:dyDescent="0.3">
      <c r="B112" s="111"/>
      <c r="C112" s="179"/>
      <c r="D112" s="113" t="s">
        <v>129</v>
      </c>
      <c r="E112" s="112"/>
      <c r="F112" s="112"/>
      <c r="G112" s="112"/>
      <c r="H112" s="276">
        <f>W274</f>
        <v>0</v>
      </c>
      <c r="I112" s="277"/>
      <c r="J112" s="277"/>
      <c r="K112" s="276">
        <f>X274</f>
        <v>0</v>
      </c>
      <c r="L112" s="277"/>
      <c r="M112" s="276">
        <f>M274</f>
        <v>0</v>
      </c>
      <c r="N112" s="277"/>
      <c r="O112" s="277"/>
      <c r="P112" s="277"/>
      <c r="Q112" s="277"/>
      <c r="R112" s="114"/>
    </row>
    <row r="113" spans="2:21" s="1" customFormat="1" ht="21.75" customHeight="1" x14ac:dyDescent="0.3">
      <c r="B113" s="31"/>
      <c r="C113" s="177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21" s="1" customFormat="1" ht="29.25" customHeight="1" x14ac:dyDescent="0.3">
      <c r="B114" s="31"/>
      <c r="C114" s="106" t="s">
        <v>130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268">
        <v>0</v>
      </c>
      <c r="N114" s="269"/>
      <c r="O114" s="269"/>
      <c r="P114" s="269"/>
      <c r="Q114" s="269"/>
      <c r="R114" s="33"/>
      <c r="T114" s="115"/>
      <c r="U114" s="116" t="s">
        <v>38</v>
      </c>
    </row>
    <row r="115" spans="2:21" s="1" customFormat="1" ht="18" customHeight="1" x14ac:dyDescent="0.3">
      <c r="B115" s="31"/>
      <c r="C115" s="177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21" s="1" customFormat="1" ht="29.25" customHeight="1" x14ac:dyDescent="0.3">
      <c r="B116" s="31"/>
      <c r="C116" s="96" t="s">
        <v>88</v>
      </c>
      <c r="D116" s="97"/>
      <c r="E116" s="97"/>
      <c r="F116" s="97"/>
      <c r="G116" s="97"/>
      <c r="H116" s="97"/>
      <c r="I116" s="97"/>
      <c r="J116" s="97"/>
      <c r="K116" s="97"/>
      <c r="L116" s="199">
        <f>ROUND(SUM(M88+M114),2)</f>
        <v>0</v>
      </c>
      <c r="M116" s="199"/>
      <c r="N116" s="199"/>
      <c r="O116" s="199"/>
      <c r="P116" s="199"/>
      <c r="Q116" s="199"/>
      <c r="R116" s="33"/>
    </row>
    <row r="117" spans="2:21" s="1" customFormat="1" ht="6.9" customHeight="1" x14ac:dyDescent="0.3"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7"/>
    </row>
    <row r="121" spans="2:21" s="1" customFormat="1" ht="6.9" customHeight="1" x14ac:dyDescent="0.3"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60"/>
    </row>
    <row r="122" spans="2:21" s="1" customFormat="1" ht="36.9" customHeight="1" x14ac:dyDescent="0.3">
      <c r="B122" s="31"/>
      <c r="C122" s="202" t="s">
        <v>131</v>
      </c>
      <c r="D122" s="270"/>
      <c r="E122" s="270"/>
      <c r="F122" s="270"/>
      <c r="G122" s="270"/>
      <c r="H122" s="270"/>
      <c r="I122" s="270"/>
      <c r="J122" s="270"/>
      <c r="K122" s="270"/>
      <c r="L122" s="270"/>
      <c r="M122" s="270"/>
      <c r="N122" s="270"/>
      <c r="O122" s="270"/>
      <c r="P122" s="270"/>
      <c r="Q122" s="270"/>
      <c r="R122" s="33"/>
    </row>
    <row r="123" spans="2:21" s="1" customFormat="1" ht="6.9" customHeight="1" x14ac:dyDescent="0.3">
      <c r="B123" s="31"/>
      <c r="C123" s="177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3"/>
    </row>
    <row r="124" spans="2:21" s="1" customFormat="1" ht="30" customHeight="1" x14ac:dyDescent="0.3">
      <c r="B124" s="31"/>
      <c r="C124" s="178" t="s">
        <v>17</v>
      </c>
      <c r="D124" s="32"/>
      <c r="E124" s="32"/>
      <c r="F124" s="271" t="str">
        <f>F6</f>
        <v>Základní škola Zábřeh, Boženy Němcové 1503/15</v>
      </c>
      <c r="G124" s="272"/>
      <c r="H124" s="272"/>
      <c r="I124" s="272"/>
      <c r="J124" s="272"/>
      <c r="K124" s="272"/>
      <c r="L124" s="272"/>
      <c r="M124" s="272"/>
      <c r="N124" s="272"/>
      <c r="O124" s="272"/>
      <c r="P124" s="272"/>
      <c r="Q124" s="32"/>
      <c r="R124" s="33"/>
    </row>
    <row r="125" spans="2:21" s="1" customFormat="1" ht="36.9" customHeight="1" x14ac:dyDescent="0.3">
      <c r="B125" s="31"/>
      <c r="C125" s="65" t="s">
        <v>96</v>
      </c>
      <c r="D125" s="32"/>
      <c r="E125" s="32"/>
      <c r="F125" s="204" t="str">
        <f>F7</f>
        <v>Technika prostředí staveb, zařízení silnoproudé elektrotechniky</v>
      </c>
      <c r="G125" s="270"/>
      <c r="H125" s="270"/>
      <c r="I125" s="270"/>
      <c r="J125" s="270"/>
      <c r="K125" s="270"/>
      <c r="L125" s="270"/>
      <c r="M125" s="270"/>
      <c r="N125" s="270"/>
      <c r="O125" s="270"/>
      <c r="P125" s="270"/>
      <c r="Q125" s="32"/>
      <c r="R125" s="33"/>
    </row>
    <row r="126" spans="2:21" s="1" customFormat="1" ht="6.9" customHeight="1" x14ac:dyDescent="0.3">
      <c r="B126" s="31"/>
      <c r="C126" s="177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21" s="1" customFormat="1" ht="18" customHeight="1" x14ac:dyDescent="0.3">
      <c r="B127" s="31"/>
      <c r="C127" s="178" t="s">
        <v>20</v>
      </c>
      <c r="D127" s="32"/>
      <c r="E127" s="32"/>
      <c r="F127" s="26" t="str">
        <f>F9</f>
        <v>Zábřeh na Moravě</v>
      </c>
      <c r="G127" s="32"/>
      <c r="H127" s="32"/>
      <c r="I127" s="32"/>
      <c r="J127" s="32"/>
      <c r="K127" s="28" t="s">
        <v>21</v>
      </c>
      <c r="L127" s="32"/>
      <c r="M127" s="273">
        <f>IF(O9="","",O9)</f>
        <v>43893</v>
      </c>
      <c r="N127" s="273"/>
      <c r="O127" s="273"/>
      <c r="P127" s="273"/>
      <c r="Q127" s="32"/>
      <c r="R127" s="33"/>
    </row>
    <row r="128" spans="2:21" s="1" customFormat="1" ht="6.9" customHeight="1" x14ac:dyDescent="0.3">
      <c r="B128" s="31"/>
      <c r="C128" s="177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3"/>
    </row>
    <row r="129" spans="2:66" s="1" customFormat="1" ht="13.2" x14ac:dyDescent="0.3">
      <c r="B129" s="31"/>
      <c r="C129" s="178" t="s">
        <v>22</v>
      </c>
      <c r="D129" s="32"/>
      <c r="E129" s="32"/>
      <c r="F129" s="26" t="str">
        <f>E12</f>
        <v>Město Zábřeh, Masarykovo náměstí 510/6, Zábřeh 789 01, IČ:00303640</v>
      </c>
      <c r="G129" s="32"/>
      <c r="H129" s="32"/>
      <c r="I129" s="32"/>
      <c r="J129" s="32"/>
      <c r="K129" s="28" t="s">
        <v>27</v>
      </c>
      <c r="L129" s="32"/>
      <c r="M129" s="233" t="str">
        <f>E18</f>
        <v>PRO M&amp;P Excel s.r.o.</v>
      </c>
      <c r="N129" s="233"/>
      <c r="O129" s="233"/>
      <c r="P129" s="233"/>
      <c r="Q129" s="233"/>
      <c r="R129" s="33"/>
    </row>
    <row r="130" spans="2:66" s="1" customFormat="1" ht="14.4" customHeight="1" x14ac:dyDescent="0.3">
      <c r="B130" s="31"/>
      <c r="C130" s="178" t="s">
        <v>25</v>
      </c>
      <c r="D130" s="32"/>
      <c r="E130" s="32"/>
      <c r="F130" s="26" t="str">
        <f>IF(E15="","",E15)</f>
        <v>Bude vybrán ve výběrovém řízení</v>
      </c>
      <c r="G130" s="32"/>
      <c r="H130" s="32"/>
      <c r="I130" s="32"/>
      <c r="J130" s="32"/>
      <c r="K130" s="28" t="s">
        <v>31</v>
      </c>
      <c r="L130" s="32"/>
      <c r="M130" s="233" t="str">
        <f>E21</f>
        <v>Michal Prokeš / František Eichler</v>
      </c>
      <c r="N130" s="233"/>
      <c r="O130" s="233"/>
      <c r="P130" s="233"/>
      <c r="Q130" s="233"/>
      <c r="R130" s="33"/>
    </row>
    <row r="131" spans="2:66" s="1" customFormat="1" ht="10.35" customHeight="1" x14ac:dyDescent="0.3">
      <c r="B131" s="31"/>
      <c r="C131" s="177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3"/>
    </row>
    <row r="132" spans="2:66" s="8" customFormat="1" ht="29.25" customHeight="1" x14ac:dyDescent="0.3">
      <c r="B132" s="117"/>
      <c r="C132" s="118" t="s">
        <v>132</v>
      </c>
      <c r="D132" s="119" t="s">
        <v>133</v>
      </c>
      <c r="E132" s="119" t="s">
        <v>56</v>
      </c>
      <c r="F132" s="274" t="s">
        <v>134</v>
      </c>
      <c r="G132" s="274"/>
      <c r="H132" s="274"/>
      <c r="I132" s="274"/>
      <c r="J132" s="119" t="s">
        <v>135</v>
      </c>
      <c r="K132" s="119" t="s">
        <v>136</v>
      </c>
      <c r="L132" s="119" t="s">
        <v>137</v>
      </c>
      <c r="M132" s="274" t="s">
        <v>138</v>
      </c>
      <c r="N132" s="274"/>
      <c r="O132" s="274"/>
      <c r="P132" s="274" t="s">
        <v>103</v>
      </c>
      <c r="Q132" s="275"/>
      <c r="R132" s="120"/>
      <c r="T132" s="72" t="s">
        <v>139</v>
      </c>
      <c r="U132" s="73" t="s">
        <v>38</v>
      </c>
      <c r="V132" s="73" t="s">
        <v>140</v>
      </c>
      <c r="W132" s="73" t="s">
        <v>141</v>
      </c>
      <c r="X132" s="73" t="s">
        <v>142</v>
      </c>
      <c r="Y132" s="73" t="s">
        <v>143</v>
      </c>
      <c r="Z132" s="73" t="s">
        <v>144</v>
      </c>
      <c r="AA132" s="73" t="s">
        <v>145</v>
      </c>
      <c r="AB132" s="73" t="s">
        <v>146</v>
      </c>
      <c r="AC132" s="73" t="s">
        <v>147</v>
      </c>
      <c r="AD132" s="74" t="s">
        <v>148</v>
      </c>
    </row>
    <row r="133" spans="2:66" s="1" customFormat="1" ht="29.25" customHeight="1" x14ac:dyDescent="0.35">
      <c r="B133" s="31"/>
      <c r="C133" s="76" t="s">
        <v>97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254">
        <f>BK133</f>
        <v>0</v>
      </c>
      <c r="N133" s="255"/>
      <c r="O133" s="255"/>
      <c r="P133" s="255"/>
      <c r="Q133" s="255"/>
      <c r="R133" s="33"/>
      <c r="T133" s="75"/>
      <c r="U133" s="47"/>
      <c r="V133" s="47"/>
      <c r="W133" s="121">
        <f>W134+W149+W245+W252+W258</f>
        <v>0</v>
      </c>
      <c r="X133" s="121">
        <f>X134+X149+X245+X252+X258</f>
        <v>0</v>
      </c>
      <c r="Y133" s="47"/>
      <c r="Z133" s="122">
        <f>Z134+Z149+Z245+Z252+Z258</f>
        <v>624.17500000000007</v>
      </c>
      <c r="AA133" s="47"/>
      <c r="AB133" s="122">
        <f>AB134+AB149+AB245+AB252+AB258</f>
        <v>4.2000000000000006E-3</v>
      </c>
      <c r="AC133" s="47"/>
      <c r="AD133" s="123">
        <f>AD134+AD149+AD245+AD252+AD258</f>
        <v>0</v>
      </c>
      <c r="AT133" s="17" t="s">
        <v>75</v>
      </c>
      <c r="AU133" s="17" t="s">
        <v>105</v>
      </c>
      <c r="BK133" s="124">
        <f>BK134+BK149+BK245+BK252+BK258</f>
        <v>0</v>
      </c>
    </row>
    <row r="134" spans="2:66" s="9" customFormat="1" ht="37.35" customHeight="1" x14ac:dyDescent="0.35">
      <c r="B134" s="125"/>
      <c r="C134" s="126"/>
      <c r="D134" s="127" t="s">
        <v>106</v>
      </c>
      <c r="E134" s="127"/>
      <c r="F134" s="127"/>
      <c r="G134" s="127"/>
      <c r="H134" s="127"/>
      <c r="I134" s="127"/>
      <c r="J134" s="127"/>
      <c r="K134" s="127"/>
      <c r="L134" s="127"/>
      <c r="M134" s="256">
        <f>BK134</f>
        <v>0</v>
      </c>
      <c r="N134" s="257"/>
      <c r="O134" s="257"/>
      <c r="P134" s="257"/>
      <c r="Q134" s="257"/>
      <c r="R134" s="128"/>
      <c r="T134" s="129"/>
      <c r="U134" s="126"/>
      <c r="V134" s="126"/>
      <c r="W134" s="130">
        <f>W135+W141+W145</f>
        <v>0</v>
      </c>
      <c r="X134" s="130">
        <f>X135+X141+X145</f>
        <v>0</v>
      </c>
      <c r="Y134" s="126"/>
      <c r="Z134" s="131">
        <f>Z135+Z141+Z145</f>
        <v>81.768000000000015</v>
      </c>
      <c r="AA134" s="126"/>
      <c r="AB134" s="131">
        <f>AB135+AB141+AB145</f>
        <v>0</v>
      </c>
      <c r="AC134" s="126"/>
      <c r="AD134" s="132">
        <f>AD135+AD141+AD145</f>
        <v>0</v>
      </c>
      <c r="AR134" s="133" t="s">
        <v>83</v>
      </c>
      <c r="AT134" s="134" t="s">
        <v>75</v>
      </c>
      <c r="AU134" s="134" t="s">
        <v>76</v>
      </c>
      <c r="AY134" s="133" t="s">
        <v>149</v>
      </c>
      <c r="BK134" s="135">
        <f>BK135+BK141+BK145</f>
        <v>0</v>
      </c>
    </row>
    <row r="135" spans="2:66" s="9" customFormat="1" ht="19.95" customHeight="1" x14ac:dyDescent="0.35">
      <c r="B135" s="125"/>
      <c r="C135" s="126"/>
      <c r="D135" s="136" t="s">
        <v>107</v>
      </c>
      <c r="E135" s="136"/>
      <c r="F135" s="136"/>
      <c r="G135" s="136"/>
      <c r="H135" s="136"/>
      <c r="I135" s="136"/>
      <c r="J135" s="136"/>
      <c r="K135" s="136"/>
      <c r="L135" s="136"/>
      <c r="M135" s="258">
        <f>BK135</f>
        <v>0</v>
      </c>
      <c r="N135" s="259"/>
      <c r="O135" s="259"/>
      <c r="P135" s="259"/>
      <c r="Q135" s="259"/>
      <c r="R135" s="128"/>
      <c r="T135" s="129"/>
      <c r="U135" s="126"/>
      <c r="V135" s="126"/>
      <c r="W135" s="130">
        <f>W136</f>
        <v>0</v>
      </c>
      <c r="X135" s="130">
        <f>X136</f>
        <v>0</v>
      </c>
      <c r="Y135" s="126"/>
      <c r="Z135" s="131">
        <f>Z136</f>
        <v>0</v>
      </c>
      <c r="AA135" s="126"/>
      <c r="AB135" s="131">
        <f>AB136</f>
        <v>0</v>
      </c>
      <c r="AC135" s="126"/>
      <c r="AD135" s="132">
        <f>AD136</f>
        <v>0</v>
      </c>
      <c r="AR135" s="133" t="s">
        <v>83</v>
      </c>
      <c r="AT135" s="134" t="s">
        <v>75</v>
      </c>
      <c r="AU135" s="134" t="s">
        <v>83</v>
      </c>
      <c r="AY135" s="133" t="s">
        <v>149</v>
      </c>
      <c r="BK135" s="135">
        <f>BK136</f>
        <v>0</v>
      </c>
    </row>
    <row r="136" spans="2:66" s="9" customFormat="1" ht="14.85" customHeight="1" x14ac:dyDescent="0.35">
      <c r="B136" s="125"/>
      <c r="C136" s="126"/>
      <c r="D136" s="136" t="s">
        <v>108</v>
      </c>
      <c r="E136" s="136"/>
      <c r="F136" s="136"/>
      <c r="G136" s="136"/>
      <c r="H136" s="136"/>
      <c r="I136" s="136"/>
      <c r="J136" s="136"/>
      <c r="K136" s="136"/>
      <c r="L136" s="136"/>
      <c r="M136" s="242">
        <f>BK136</f>
        <v>0</v>
      </c>
      <c r="N136" s="243"/>
      <c r="O136" s="243"/>
      <c r="P136" s="243"/>
      <c r="Q136" s="243"/>
      <c r="R136" s="128"/>
      <c r="T136" s="129"/>
      <c r="U136" s="126"/>
      <c r="V136" s="126"/>
      <c r="W136" s="130">
        <f>SUM(W137:W137)</f>
        <v>0</v>
      </c>
      <c r="X136" s="130">
        <f>SUM(X137:X140)</f>
        <v>0</v>
      </c>
      <c r="Y136" s="126"/>
      <c r="Z136" s="188">
        <f>SUM(Z137:Z140)</f>
        <v>0</v>
      </c>
      <c r="AA136" s="126"/>
      <c r="AB136" s="188">
        <f>SUM(AB137:AB140)</f>
        <v>0</v>
      </c>
      <c r="AC136" s="126"/>
      <c r="AD136" s="188">
        <f>SUM(AD137:AD140)</f>
        <v>0</v>
      </c>
      <c r="AR136" s="133" t="s">
        <v>83</v>
      </c>
      <c r="AT136" s="134" t="s">
        <v>75</v>
      </c>
      <c r="AU136" s="134" t="s">
        <v>94</v>
      </c>
      <c r="AY136" s="133" t="s">
        <v>149</v>
      </c>
      <c r="BK136" s="135">
        <f>SUM(BK137:BK140)</f>
        <v>0</v>
      </c>
      <c r="BN136" s="197"/>
    </row>
    <row r="137" spans="2:66" s="1" customFormat="1" ht="25.5" customHeight="1" x14ac:dyDescent="0.3">
      <c r="B137" s="137"/>
      <c r="C137" s="138">
        <v>1</v>
      </c>
      <c r="D137" s="138" t="s">
        <v>150</v>
      </c>
      <c r="E137" s="139" t="s">
        <v>154</v>
      </c>
      <c r="F137" s="240" t="s">
        <v>155</v>
      </c>
      <c r="G137" s="240"/>
      <c r="H137" s="240"/>
      <c r="I137" s="240"/>
      <c r="J137" s="140" t="s">
        <v>151</v>
      </c>
      <c r="K137" s="141">
        <v>92</v>
      </c>
      <c r="L137" s="142"/>
      <c r="M137" s="239"/>
      <c r="N137" s="239"/>
      <c r="O137" s="239"/>
      <c r="P137" s="239">
        <f>ROUND(V137*K137,2)</f>
        <v>0</v>
      </c>
      <c r="Q137" s="239"/>
      <c r="R137" s="143"/>
      <c r="T137" s="144" t="s">
        <v>5</v>
      </c>
      <c r="U137" s="40" t="s">
        <v>39</v>
      </c>
      <c r="V137" s="102">
        <f>L137+M137</f>
        <v>0</v>
      </c>
      <c r="W137" s="102">
        <f>ROUND(L137*K137,2)</f>
        <v>0</v>
      </c>
      <c r="X137" s="102">
        <f>ROUND(M137*K137,2)</f>
        <v>0</v>
      </c>
      <c r="Y137" s="145">
        <v>0</v>
      </c>
      <c r="Z137" s="145">
        <f>Y137*K137</f>
        <v>0</v>
      </c>
      <c r="AA137" s="145">
        <v>0</v>
      </c>
      <c r="AB137" s="145">
        <f>AA137*K137</f>
        <v>0</v>
      </c>
      <c r="AC137" s="145">
        <v>0</v>
      </c>
      <c r="AD137" s="146">
        <f>AC137*K137</f>
        <v>0</v>
      </c>
      <c r="AR137" s="17" t="s">
        <v>152</v>
      </c>
      <c r="AT137" s="17" t="s">
        <v>150</v>
      </c>
      <c r="AU137" s="17" t="s">
        <v>153</v>
      </c>
      <c r="AY137" s="17" t="s">
        <v>149</v>
      </c>
      <c r="BE137" s="147">
        <f>IF(U137="základní",P137,0)</f>
        <v>0</v>
      </c>
      <c r="BF137" s="147">
        <f>IF(U137="snížená",P137,0)</f>
        <v>0</v>
      </c>
      <c r="BG137" s="147">
        <f>IF(U137="zákl. přenesená",P137,0)</f>
        <v>0</v>
      </c>
      <c r="BH137" s="147">
        <f>IF(U137="sníž. přenesená",P137,0)</f>
        <v>0</v>
      </c>
      <c r="BI137" s="147">
        <f>IF(U137="nulová",P137,0)</f>
        <v>0</v>
      </c>
      <c r="BJ137" s="17" t="s">
        <v>83</v>
      </c>
      <c r="BK137" s="147">
        <f>ROUND(V137*K137,2)</f>
        <v>0</v>
      </c>
      <c r="BL137" s="17" t="s">
        <v>152</v>
      </c>
      <c r="BM137" s="17" t="s">
        <v>156</v>
      </c>
    </row>
    <row r="138" spans="2:66" s="1" customFormat="1" ht="25.5" customHeight="1" x14ac:dyDescent="0.3">
      <c r="B138" s="137"/>
      <c r="C138" s="138">
        <v>2</v>
      </c>
      <c r="D138" s="138" t="s">
        <v>150</v>
      </c>
      <c r="E138" s="139" t="s">
        <v>450</v>
      </c>
      <c r="F138" s="240" t="s">
        <v>451</v>
      </c>
      <c r="G138" s="240"/>
      <c r="H138" s="240"/>
      <c r="I138" s="240"/>
      <c r="J138" s="192" t="s">
        <v>453</v>
      </c>
      <c r="K138" s="141">
        <v>65</v>
      </c>
      <c r="L138" s="190"/>
      <c r="M138" s="239"/>
      <c r="N138" s="239"/>
      <c r="O138" s="239"/>
      <c r="P138" s="239">
        <f>ROUND(V138*K138,2)</f>
        <v>0</v>
      </c>
      <c r="Q138" s="239"/>
      <c r="R138" s="143"/>
      <c r="T138" s="144" t="s">
        <v>5</v>
      </c>
      <c r="U138" s="40" t="s">
        <v>39</v>
      </c>
      <c r="V138" s="191">
        <f>L138+M138</f>
        <v>0</v>
      </c>
      <c r="W138" s="191">
        <f>ROUND(L138*K138,2)</f>
        <v>0</v>
      </c>
      <c r="X138" s="191">
        <f>ROUND(M138*K138,2)</f>
        <v>0</v>
      </c>
      <c r="Y138" s="145">
        <v>0</v>
      </c>
      <c r="Z138" s="145">
        <f>Y138*K138</f>
        <v>0</v>
      </c>
      <c r="AA138" s="145">
        <v>0</v>
      </c>
      <c r="AB138" s="145">
        <f>AA138*K138</f>
        <v>0</v>
      </c>
      <c r="AC138" s="145">
        <v>0</v>
      </c>
      <c r="AD138" s="146">
        <f>AC138*K138</f>
        <v>0</v>
      </c>
      <c r="AR138" s="17" t="s">
        <v>152</v>
      </c>
      <c r="AT138" s="17" t="s">
        <v>150</v>
      </c>
      <c r="AU138" s="17" t="s">
        <v>153</v>
      </c>
      <c r="AY138" s="17" t="s">
        <v>149</v>
      </c>
      <c r="BE138" s="147">
        <f>IF(U138="základní",P138,0)</f>
        <v>0</v>
      </c>
      <c r="BF138" s="147">
        <f>IF(U138="snížená",P138,0)</f>
        <v>0</v>
      </c>
      <c r="BG138" s="147">
        <f>IF(U138="zákl. přenesená",P138,0)</f>
        <v>0</v>
      </c>
      <c r="BH138" s="147">
        <f>IF(U138="sníž. přenesená",P138,0)</f>
        <v>0</v>
      </c>
      <c r="BI138" s="147">
        <f>IF(U138="nulová",P138,0)</f>
        <v>0</v>
      </c>
      <c r="BJ138" s="17" t="s">
        <v>83</v>
      </c>
      <c r="BK138" s="147">
        <f>ROUND(V138*K138,2)</f>
        <v>0</v>
      </c>
      <c r="BL138" s="17" t="s">
        <v>152</v>
      </c>
      <c r="BM138" s="17" t="s">
        <v>156</v>
      </c>
    </row>
    <row r="139" spans="2:66" s="1" customFormat="1" ht="25.5" customHeight="1" x14ac:dyDescent="0.3">
      <c r="B139" s="137"/>
      <c r="C139" s="138" t="s">
        <v>153</v>
      </c>
      <c r="D139" s="138" t="s">
        <v>150</v>
      </c>
      <c r="E139" s="139" t="s">
        <v>454</v>
      </c>
      <c r="F139" s="240" t="s">
        <v>455</v>
      </c>
      <c r="G139" s="240"/>
      <c r="H139" s="240"/>
      <c r="I139" s="240"/>
      <c r="J139" s="140" t="s">
        <v>151</v>
      </c>
      <c r="K139" s="141">
        <v>2800</v>
      </c>
      <c r="L139" s="190"/>
      <c r="M139" s="239"/>
      <c r="N139" s="239"/>
      <c r="O139" s="239"/>
      <c r="P139" s="239">
        <f>ROUND(V139*K139,2)</f>
        <v>0</v>
      </c>
      <c r="Q139" s="239"/>
      <c r="R139" s="143"/>
      <c r="T139" s="144" t="s">
        <v>5</v>
      </c>
      <c r="U139" s="40" t="s">
        <v>39</v>
      </c>
      <c r="V139" s="191">
        <f>L139+M139</f>
        <v>0</v>
      </c>
      <c r="W139" s="191">
        <f>ROUND(L139*K139,2)</f>
        <v>0</v>
      </c>
      <c r="X139" s="191">
        <f>ROUND(M139*K139,2)</f>
        <v>0</v>
      </c>
      <c r="Y139" s="145">
        <v>0</v>
      </c>
      <c r="Z139" s="145">
        <f>Y139*K139</f>
        <v>0</v>
      </c>
      <c r="AA139" s="145">
        <v>0</v>
      </c>
      <c r="AB139" s="145">
        <f>AA139*K139</f>
        <v>0</v>
      </c>
      <c r="AC139" s="145">
        <v>0</v>
      </c>
      <c r="AD139" s="146">
        <f>AC139*K139</f>
        <v>0</v>
      </c>
      <c r="AR139" s="17" t="s">
        <v>152</v>
      </c>
      <c r="AT139" s="17" t="s">
        <v>150</v>
      </c>
      <c r="AU139" s="17" t="s">
        <v>153</v>
      </c>
      <c r="AY139" s="17" t="s">
        <v>149</v>
      </c>
      <c r="BE139" s="147">
        <f>IF(U139="základní",P139,0)</f>
        <v>0</v>
      </c>
      <c r="BF139" s="147">
        <f>IF(U139="snížená",P139,0)</f>
        <v>0</v>
      </c>
      <c r="BG139" s="147">
        <f>IF(U139="zákl. přenesená",P139,0)</f>
        <v>0</v>
      </c>
      <c r="BH139" s="147">
        <f>IF(U139="sníž. přenesená",P139,0)</f>
        <v>0</v>
      </c>
      <c r="BI139" s="147">
        <f>IF(U139="nulová",P139,0)</f>
        <v>0</v>
      </c>
      <c r="BJ139" s="17" t="s">
        <v>83</v>
      </c>
      <c r="BK139" s="147">
        <f>ROUND(V139*K139,2)</f>
        <v>0</v>
      </c>
      <c r="BL139" s="17" t="s">
        <v>152</v>
      </c>
      <c r="BM139" s="17" t="s">
        <v>156</v>
      </c>
    </row>
    <row r="140" spans="2:66" s="1" customFormat="1" ht="16.5" customHeight="1" x14ac:dyDescent="0.3">
      <c r="B140" s="137"/>
      <c r="C140" s="138">
        <v>4</v>
      </c>
      <c r="D140" s="138" t="s">
        <v>150</v>
      </c>
      <c r="E140" s="139" t="s">
        <v>450</v>
      </c>
      <c r="F140" s="240" t="s">
        <v>451</v>
      </c>
      <c r="G140" s="240"/>
      <c r="H140" s="240"/>
      <c r="I140" s="240"/>
      <c r="J140" s="192" t="s">
        <v>453</v>
      </c>
      <c r="K140" s="141">
        <v>65</v>
      </c>
      <c r="L140" s="187"/>
      <c r="M140" s="239"/>
      <c r="N140" s="239"/>
      <c r="O140" s="239"/>
      <c r="P140" s="239">
        <f>ROUND(V140*K140,2)</f>
        <v>0</v>
      </c>
      <c r="Q140" s="239"/>
      <c r="R140" s="143"/>
      <c r="T140" s="144" t="s">
        <v>5</v>
      </c>
      <c r="U140" s="40" t="s">
        <v>39</v>
      </c>
      <c r="V140" s="189">
        <f>L140+M140</f>
        <v>0</v>
      </c>
      <c r="W140" s="189">
        <f>ROUND(L140*K140,2)</f>
        <v>0</v>
      </c>
      <c r="X140" s="189">
        <f>ROUND(M140*K140,2)</f>
        <v>0</v>
      </c>
      <c r="Y140" s="145">
        <v>0</v>
      </c>
      <c r="Z140" s="145">
        <f>Y140*K140</f>
        <v>0</v>
      </c>
      <c r="AA140" s="145">
        <v>0</v>
      </c>
      <c r="AB140" s="145">
        <f>AA140*K140</f>
        <v>0</v>
      </c>
      <c r="AC140" s="145">
        <v>0</v>
      </c>
      <c r="AD140" s="146">
        <f>AC140*K140</f>
        <v>0</v>
      </c>
      <c r="AR140" s="17" t="s">
        <v>253</v>
      </c>
      <c r="AT140" s="17" t="s">
        <v>150</v>
      </c>
      <c r="AU140" s="17" t="s">
        <v>94</v>
      </c>
      <c r="AY140" s="17" t="s">
        <v>149</v>
      </c>
      <c r="BE140" s="147">
        <f>IF(U140="základní",P140,0)</f>
        <v>0</v>
      </c>
      <c r="BF140" s="147">
        <f>IF(U140="snížená",P140,0)</f>
        <v>0</v>
      </c>
      <c r="BG140" s="147">
        <f>IF(U140="zákl. přenesená",P140,0)</f>
        <v>0</v>
      </c>
      <c r="BH140" s="147">
        <f>IF(U140="sníž. přenesená",P140,0)</f>
        <v>0</v>
      </c>
      <c r="BI140" s="147">
        <f>IF(U140="nulová",P140,0)</f>
        <v>0</v>
      </c>
      <c r="BJ140" s="17" t="s">
        <v>83</v>
      </c>
      <c r="BK140" s="147">
        <f>ROUND(V140*K140,2)</f>
        <v>0</v>
      </c>
      <c r="BL140" s="17" t="s">
        <v>253</v>
      </c>
      <c r="BM140" s="17" t="s">
        <v>452</v>
      </c>
    </row>
    <row r="141" spans="2:66" s="9" customFormat="1" ht="29.85" customHeight="1" x14ac:dyDescent="0.35">
      <c r="B141" s="125"/>
      <c r="C141" s="126"/>
      <c r="D141" s="136" t="s">
        <v>109</v>
      </c>
      <c r="E141" s="136"/>
      <c r="F141" s="136"/>
      <c r="G141" s="136"/>
      <c r="H141" s="136"/>
      <c r="I141" s="136"/>
      <c r="J141" s="136"/>
      <c r="K141" s="136"/>
      <c r="L141" s="136"/>
      <c r="M141" s="244">
        <f>BK141</f>
        <v>0</v>
      </c>
      <c r="N141" s="245"/>
      <c r="O141" s="245"/>
      <c r="P141" s="245"/>
      <c r="Q141" s="245"/>
      <c r="R141" s="128"/>
      <c r="T141" s="129"/>
      <c r="U141" s="126"/>
      <c r="V141" s="126"/>
      <c r="W141" s="130">
        <f>SUM(W142:W144)</f>
        <v>0</v>
      </c>
      <c r="X141" s="130">
        <f>SUM(X142:X144)</f>
        <v>0</v>
      </c>
      <c r="Y141" s="126"/>
      <c r="Z141" s="131">
        <f>SUM(Z142:Z144)</f>
        <v>81.768000000000015</v>
      </c>
      <c r="AA141" s="126"/>
      <c r="AB141" s="131">
        <f>SUM(AB142:AB144)</f>
        <v>0</v>
      </c>
      <c r="AC141" s="126"/>
      <c r="AD141" s="132">
        <f>SUM(AD142:AD144)</f>
        <v>0</v>
      </c>
      <c r="AR141" s="133" t="s">
        <v>83</v>
      </c>
      <c r="AT141" s="134" t="s">
        <v>75</v>
      </c>
      <c r="AU141" s="134" t="s">
        <v>83</v>
      </c>
      <c r="AY141" s="133" t="s">
        <v>149</v>
      </c>
      <c r="BK141" s="135">
        <f>SUM(BK142:BK144)</f>
        <v>0</v>
      </c>
      <c r="BN141" s="197"/>
    </row>
    <row r="142" spans="2:66" s="1" customFormat="1" ht="61.5" customHeight="1" x14ac:dyDescent="0.3">
      <c r="B142" s="137"/>
      <c r="C142" s="138">
        <v>5</v>
      </c>
      <c r="D142" s="138" t="s">
        <v>150</v>
      </c>
      <c r="E142" s="169" t="s">
        <v>459</v>
      </c>
      <c r="F142" s="240" t="s">
        <v>458</v>
      </c>
      <c r="G142" s="240"/>
      <c r="H142" s="240"/>
      <c r="I142" s="240"/>
      <c r="J142" s="140" t="s">
        <v>157</v>
      </c>
      <c r="K142" s="141">
        <v>4</v>
      </c>
      <c r="L142" s="142"/>
      <c r="M142" s="239"/>
      <c r="N142" s="239"/>
      <c r="O142" s="239"/>
      <c r="P142" s="239">
        <f>ROUND(V142*K142,2)</f>
        <v>0</v>
      </c>
      <c r="Q142" s="239"/>
      <c r="R142" s="143"/>
      <c r="T142" s="144" t="s">
        <v>5</v>
      </c>
      <c r="U142" s="40" t="s">
        <v>39</v>
      </c>
      <c r="V142" s="102">
        <f>L142+M142</f>
        <v>0</v>
      </c>
      <c r="W142" s="102">
        <f>ROUND(L142*K142,2)</f>
        <v>0</v>
      </c>
      <c r="X142" s="102">
        <f>ROUND(M142*K142,2)</f>
        <v>0</v>
      </c>
      <c r="Y142" s="145">
        <v>4.6500000000000004</v>
      </c>
      <c r="Z142" s="145">
        <f>Y142*K142</f>
        <v>18.600000000000001</v>
      </c>
      <c r="AA142" s="145">
        <v>0</v>
      </c>
      <c r="AB142" s="145">
        <f>AA142*K142</f>
        <v>0</v>
      </c>
      <c r="AC142" s="145">
        <v>0</v>
      </c>
      <c r="AD142" s="146">
        <f>AC142*K142</f>
        <v>0</v>
      </c>
      <c r="AR142" s="17" t="s">
        <v>152</v>
      </c>
      <c r="AT142" s="17" t="s">
        <v>150</v>
      </c>
      <c r="AU142" s="17" t="s">
        <v>94</v>
      </c>
      <c r="AY142" s="17" t="s">
        <v>149</v>
      </c>
      <c r="BE142" s="147">
        <f>IF(U142="základní",P142,0)</f>
        <v>0</v>
      </c>
      <c r="BF142" s="147">
        <f>IF(U142="snížená",P142,0)</f>
        <v>0</v>
      </c>
      <c r="BG142" s="147">
        <f>IF(U142="zákl. přenesená",P142,0)</f>
        <v>0</v>
      </c>
      <c r="BH142" s="147">
        <f>IF(U142="sníž. přenesená",P142,0)</f>
        <v>0</v>
      </c>
      <c r="BI142" s="147">
        <f>IF(U142="nulová",P142,0)</f>
        <v>0</v>
      </c>
      <c r="BJ142" s="17" t="s">
        <v>83</v>
      </c>
      <c r="BK142" s="147">
        <f>ROUND(V142*K142,2)</f>
        <v>0</v>
      </c>
      <c r="BL142" s="17" t="s">
        <v>152</v>
      </c>
      <c r="BM142" s="17" t="s">
        <v>158</v>
      </c>
    </row>
    <row r="143" spans="2:66" s="1" customFormat="1" ht="58.5" customHeight="1" x14ac:dyDescent="0.3">
      <c r="B143" s="137"/>
      <c r="C143" s="138">
        <v>6</v>
      </c>
      <c r="D143" s="138" t="s">
        <v>150</v>
      </c>
      <c r="E143" s="169" t="s">
        <v>459</v>
      </c>
      <c r="F143" s="240" t="s">
        <v>456</v>
      </c>
      <c r="G143" s="240"/>
      <c r="H143" s="240"/>
      <c r="I143" s="240"/>
      <c r="J143" s="140" t="s">
        <v>157</v>
      </c>
      <c r="K143" s="141">
        <v>20</v>
      </c>
      <c r="L143" s="190"/>
      <c r="M143" s="239"/>
      <c r="N143" s="239"/>
      <c r="O143" s="239"/>
      <c r="P143" s="239">
        <f>ROUND(V143*K143,2)</f>
        <v>0</v>
      </c>
      <c r="Q143" s="239"/>
      <c r="R143" s="143"/>
      <c r="T143" s="144" t="s">
        <v>5</v>
      </c>
      <c r="U143" s="40" t="s">
        <v>39</v>
      </c>
      <c r="V143" s="191">
        <f>L143+M143</f>
        <v>0</v>
      </c>
      <c r="W143" s="191">
        <f>ROUND(L143*K143,2)</f>
        <v>0</v>
      </c>
      <c r="X143" s="191">
        <f>ROUND(M143*K143,2)</f>
        <v>0</v>
      </c>
      <c r="Y143" s="145">
        <v>2.6320000000000001</v>
      </c>
      <c r="Z143" s="145">
        <f>Y143*K143</f>
        <v>52.64</v>
      </c>
      <c r="AA143" s="145">
        <v>0</v>
      </c>
      <c r="AB143" s="145">
        <f>AA143*K143</f>
        <v>0</v>
      </c>
      <c r="AC143" s="145">
        <v>0</v>
      </c>
      <c r="AD143" s="146">
        <f>AC143*K143</f>
        <v>0</v>
      </c>
      <c r="AR143" s="17" t="s">
        <v>152</v>
      </c>
      <c r="AT143" s="17" t="s">
        <v>150</v>
      </c>
      <c r="AU143" s="17" t="s">
        <v>94</v>
      </c>
      <c r="AY143" s="17" t="s">
        <v>149</v>
      </c>
      <c r="BE143" s="147">
        <f>IF(U143="základní",P143,0)</f>
        <v>0</v>
      </c>
      <c r="BF143" s="147">
        <f>IF(U143="snížená",P143,0)</f>
        <v>0</v>
      </c>
      <c r="BG143" s="147">
        <f>IF(U143="zákl. přenesená",P143,0)</f>
        <v>0</v>
      </c>
      <c r="BH143" s="147">
        <f>IF(U143="sníž. přenesená",P143,0)</f>
        <v>0</v>
      </c>
      <c r="BI143" s="147">
        <f>IF(U143="nulová",P143,0)</f>
        <v>0</v>
      </c>
      <c r="BJ143" s="17" t="s">
        <v>83</v>
      </c>
      <c r="BK143" s="147">
        <f>ROUND(V143*K143,2)</f>
        <v>0</v>
      </c>
      <c r="BL143" s="17" t="s">
        <v>152</v>
      </c>
      <c r="BM143" s="17" t="s">
        <v>160</v>
      </c>
    </row>
    <row r="144" spans="2:66" s="1" customFormat="1" ht="58.5" customHeight="1" x14ac:dyDescent="0.3">
      <c r="B144" s="137"/>
      <c r="C144" s="138">
        <v>7</v>
      </c>
      <c r="D144" s="138" t="s">
        <v>150</v>
      </c>
      <c r="E144" s="169" t="s">
        <v>459</v>
      </c>
      <c r="F144" s="240" t="s">
        <v>457</v>
      </c>
      <c r="G144" s="240"/>
      <c r="H144" s="240"/>
      <c r="I144" s="240"/>
      <c r="J144" s="140" t="s">
        <v>157</v>
      </c>
      <c r="K144" s="141">
        <v>4</v>
      </c>
      <c r="L144" s="142"/>
      <c r="M144" s="239"/>
      <c r="N144" s="239"/>
      <c r="O144" s="239"/>
      <c r="P144" s="239">
        <f>ROUND(V144*K144,2)</f>
        <v>0</v>
      </c>
      <c r="Q144" s="239"/>
      <c r="R144" s="143"/>
      <c r="T144" s="144" t="s">
        <v>5</v>
      </c>
      <c r="U144" s="40" t="s">
        <v>39</v>
      </c>
      <c r="V144" s="102">
        <f>L144+M144</f>
        <v>0</v>
      </c>
      <c r="W144" s="102">
        <f>ROUND(L144*K144,2)</f>
        <v>0</v>
      </c>
      <c r="X144" s="102">
        <f>ROUND(M144*K144,2)</f>
        <v>0</v>
      </c>
      <c r="Y144" s="145">
        <v>2.6320000000000001</v>
      </c>
      <c r="Z144" s="145">
        <f>Y144*K144</f>
        <v>10.528</v>
      </c>
      <c r="AA144" s="145">
        <v>0</v>
      </c>
      <c r="AB144" s="145">
        <f>AA144*K144</f>
        <v>0</v>
      </c>
      <c r="AC144" s="145">
        <v>0</v>
      </c>
      <c r="AD144" s="146">
        <f>AC144*K144</f>
        <v>0</v>
      </c>
      <c r="AR144" s="17" t="s">
        <v>152</v>
      </c>
      <c r="AT144" s="17" t="s">
        <v>150</v>
      </c>
      <c r="AU144" s="17" t="s">
        <v>94</v>
      </c>
      <c r="AY144" s="17" t="s">
        <v>149</v>
      </c>
      <c r="BE144" s="147">
        <f>IF(U144="základní",P144,0)</f>
        <v>0</v>
      </c>
      <c r="BF144" s="147">
        <f>IF(U144="snížená",P144,0)</f>
        <v>0</v>
      </c>
      <c r="BG144" s="147">
        <f>IF(U144="zákl. přenesená",P144,0)</f>
        <v>0</v>
      </c>
      <c r="BH144" s="147">
        <f>IF(U144="sníž. přenesená",P144,0)</f>
        <v>0</v>
      </c>
      <c r="BI144" s="147">
        <f>IF(U144="nulová",P144,0)</f>
        <v>0</v>
      </c>
      <c r="BJ144" s="17" t="s">
        <v>83</v>
      </c>
      <c r="BK144" s="147">
        <f>ROUND(V144*K144,2)</f>
        <v>0</v>
      </c>
      <c r="BL144" s="17" t="s">
        <v>152</v>
      </c>
      <c r="BM144" s="17" t="s">
        <v>160</v>
      </c>
    </row>
    <row r="145" spans="2:66" s="9" customFormat="1" ht="29.85" customHeight="1" x14ac:dyDescent="0.35">
      <c r="B145" s="125"/>
      <c r="C145" s="126"/>
      <c r="D145" s="136" t="s">
        <v>110</v>
      </c>
      <c r="E145" s="136"/>
      <c r="F145" s="136"/>
      <c r="G145" s="136"/>
      <c r="H145" s="136"/>
      <c r="I145" s="136"/>
      <c r="J145" s="136"/>
      <c r="K145" s="136"/>
      <c r="L145" s="136"/>
      <c r="M145" s="244">
        <f>BK145</f>
        <v>0</v>
      </c>
      <c r="N145" s="245"/>
      <c r="O145" s="245"/>
      <c r="P145" s="245"/>
      <c r="Q145" s="245"/>
      <c r="R145" s="128"/>
      <c r="T145" s="129"/>
      <c r="U145" s="126"/>
      <c r="V145" s="126"/>
      <c r="W145" s="130">
        <f>SUM(W146:W148)</f>
        <v>0</v>
      </c>
      <c r="X145" s="196">
        <f>SUM(X146:X148)</f>
        <v>0</v>
      </c>
      <c r="Y145" s="126"/>
      <c r="Z145" s="196">
        <f>SUM(Z146:Z148)</f>
        <v>0</v>
      </c>
      <c r="AA145" s="126"/>
      <c r="AB145" s="196">
        <f>SUM(AB146:AB148)</f>
        <v>0</v>
      </c>
      <c r="AC145" s="126"/>
      <c r="AD145" s="196">
        <f>SUM(AD146:AD148)</f>
        <v>0</v>
      </c>
      <c r="AR145" s="133" t="s">
        <v>83</v>
      </c>
      <c r="AT145" s="134" t="s">
        <v>75</v>
      </c>
      <c r="AU145" s="134" t="s">
        <v>83</v>
      </c>
      <c r="AY145" s="133" t="s">
        <v>149</v>
      </c>
      <c r="BK145" s="135">
        <f>SUM(BK146:BK148)</f>
        <v>0</v>
      </c>
      <c r="BN145" s="197"/>
    </row>
    <row r="146" spans="2:66" s="1" customFormat="1" ht="76.5" customHeight="1" x14ac:dyDescent="0.3">
      <c r="B146" s="137"/>
      <c r="C146" s="138">
        <v>8</v>
      </c>
      <c r="D146" s="138" t="s">
        <v>150</v>
      </c>
      <c r="E146" s="139" t="s">
        <v>460</v>
      </c>
      <c r="F146" s="240" t="s">
        <v>461</v>
      </c>
      <c r="G146" s="240"/>
      <c r="H146" s="240"/>
      <c r="I146" s="240"/>
      <c r="J146" s="192" t="s">
        <v>151</v>
      </c>
      <c r="K146" s="141">
        <v>2800</v>
      </c>
      <c r="L146" s="190"/>
      <c r="M146" s="239"/>
      <c r="N146" s="239"/>
      <c r="O146" s="239"/>
      <c r="P146" s="239">
        <f>ROUND(V146*K146,2)</f>
        <v>0</v>
      </c>
      <c r="Q146" s="239"/>
      <c r="R146" s="143"/>
      <c r="T146" s="144" t="s">
        <v>5</v>
      </c>
      <c r="U146" s="40" t="s">
        <v>39</v>
      </c>
      <c r="V146" s="191">
        <f>L146+M146</f>
        <v>0</v>
      </c>
      <c r="W146" s="191">
        <f>ROUND(L146*K146,2)</f>
        <v>0</v>
      </c>
      <c r="X146" s="191">
        <f>ROUND(M146*K146,2)</f>
        <v>0</v>
      </c>
      <c r="Y146" s="145">
        <v>0</v>
      </c>
      <c r="Z146" s="145">
        <f>Y146*K146</f>
        <v>0</v>
      </c>
      <c r="AA146" s="145">
        <v>0</v>
      </c>
      <c r="AB146" s="145">
        <f>AA146*K146</f>
        <v>0</v>
      </c>
      <c r="AC146" s="145">
        <v>0</v>
      </c>
      <c r="AD146" s="146">
        <f>AC146*K146</f>
        <v>0</v>
      </c>
      <c r="AR146" s="17" t="s">
        <v>152</v>
      </c>
      <c r="AT146" s="17" t="s">
        <v>150</v>
      </c>
      <c r="AU146" s="17" t="s">
        <v>94</v>
      </c>
      <c r="AY146" s="17" t="s">
        <v>149</v>
      </c>
      <c r="BE146" s="147">
        <f>IF(U146="základní",P146,0)</f>
        <v>0</v>
      </c>
      <c r="BF146" s="147">
        <f>IF(U146="snížená",P146,0)</f>
        <v>0</v>
      </c>
      <c r="BG146" s="147">
        <f>IF(U146="zákl. přenesená",P146,0)</f>
        <v>0</v>
      </c>
      <c r="BH146" s="147">
        <f>IF(U146="sníž. přenesená",P146,0)</f>
        <v>0</v>
      </c>
      <c r="BI146" s="147">
        <f>IF(U146="nulová",P146,0)</f>
        <v>0</v>
      </c>
      <c r="BJ146" s="17" t="s">
        <v>83</v>
      </c>
      <c r="BK146" s="147">
        <f>ROUND(V146*K146,2)</f>
        <v>0</v>
      </c>
      <c r="BL146" s="17" t="s">
        <v>152</v>
      </c>
      <c r="BM146" s="17" t="s">
        <v>164</v>
      </c>
    </row>
    <row r="147" spans="2:66" s="1" customFormat="1" ht="76.5" customHeight="1" x14ac:dyDescent="0.3">
      <c r="B147" s="137"/>
      <c r="C147" s="138">
        <v>9</v>
      </c>
      <c r="D147" s="138" t="s">
        <v>150</v>
      </c>
      <c r="E147" s="139" t="s">
        <v>161</v>
      </c>
      <c r="F147" s="240" t="s">
        <v>162</v>
      </c>
      <c r="G147" s="240"/>
      <c r="H147" s="240"/>
      <c r="I147" s="240"/>
      <c r="J147" s="140" t="s">
        <v>163</v>
      </c>
      <c r="K147" s="141">
        <v>1.2</v>
      </c>
      <c r="L147" s="190"/>
      <c r="M147" s="239"/>
      <c r="N147" s="239"/>
      <c r="O147" s="239"/>
      <c r="P147" s="239">
        <f>ROUND(V147*K147,2)</f>
        <v>0</v>
      </c>
      <c r="Q147" s="239"/>
      <c r="R147" s="143"/>
      <c r="T147" s="144" t="s">
        <v>5</v>
      </c>
      <c r="U147" s="40" t="s">
        <v>39</v>
      </c>
      <c r="V147" s="191">
        <f>L147+M147</f>
        <v>0</v>
      </c>
      <c r="W147" s="191">
        <f>ROUND(L147*K147,2)</f>
        <v>0</v>
      </c>
      <c r="X147" s="191">
        <f>ROUND(M147*K147,2)</f>
        <v>0</v>
      </c>
      <c r="Y147" s="145">
        <v>0</v>
      </c>
      <c r="Z147" s="145">
        <f>Y147*K147</f>
        <v>0</v>
      </c>
      <c r="AA147" s="145">
        <v>0</v>
      </c>
      <c r="AB147" s="145">
        <f>AA147*K147</f>
        <v>0</v>
      </c>
      <c r="AC147" s="145">
        <v>0</v>
      </c>
      <c r="AD147" s="146">
        <f>AC147*K147</f>
        <v>0</v>
      </c>
      <c r="AR147" s="17" t="s">
        <v>152</v>
      </c>
      <c r="AT147" s="17" t="s">
        <v>150</v>
      </c>
      <c r="AU147" s="17" t="s">
        <v>94</v>
      </c>
      <c r="AY147" s="17" t="s">
        <v>149</v>
      </c>
      <c r="BE147" s="147">
        <f>IF(U147="základní",P147,0)</f>
        <v>0</v>
      </c>
      <c r="BF147" s="147">
        <f>IF(U147="snížená",P147,0)</f>
        <v>0</v>
      </c>
      <c r="BG147" s="147">
        <f>IF(U147="zákl. přenesená",P147,0)</f>
        <v>0</v>
      </c>
      <c r="BH147" s="147">
        <f>IF(U147="sníž. přenesená",P147,0)</f>
        <v>0</v>
      </c>
      <c r="BI147" s="147">
        <f>IF(U147="nulová",P147,0)</f>
        <v>0</v>
      </c>
      <c r="BJ147" s="17" t="s">
        <v>83</v>
      </c>
      <c r="BK147" s="147">
        <f>ROUND(V147*K147,2)</f>
        <v>0</v>
      </c>
      <c r="BL147" s="17" t="s">
        <v>152</v>
      </c>
      <c r="BM147" s="17" t="s">
        <v>164</v>
      </c>
    </row>
    <row r="148" spans="2:66" s="1" customFormat="1" ht="76.5" customHeight="1" x14ac:dyDescent="0.3">
      <c r="B148" s="137"/>
      <c r="C148" s="138">
        <v>10</v>
      </c>
      <c r="D148" s="138" t="s">
        <v>150</v>
      </c>
      <c r="E148" s="139" t="s">
        <v>462</v>
      </c>
      <c r="F148" s="240" t="s">
        <v>463</v>
      </c>
      <c r="G148" s="240"/>
      <c r="H148" s="240"/>
      <c r="I148" s="240"/>
      <c r="J148" s="140" t="s">
        <v>165</v>
      </c>
      <c r="K148" s="141">
        <v>80</v>
      </c>
      <c r="L148" s="142"/>
      <c r="M148" s="239"/>
      <c r="N148" s="239"/>
      <c r="O148" s="239"/>
      <c r="P148" s="239">
        <f>ROUND(V148*K148,2)</f>
        <v>0</v>
      </c>
      <c r="Q148" s="239"/>
      <c r="R148" s="143"/>
      <c r="T148" s="144" t="s">
        <v>5</v>
      </c>
      <c r="U148" s="40" t="s">
        <v>39</v>
      </c>
      <c r="V148" s="102">
        <f>L148+M148</f>
        <v>0</v>
      </c>
      <c r="W148" s="102">
        <f>ROUND(L148*K148,2)</f>
        <v>0</v>
      </c>
      <c r="X148" s="102">
        <f>ROUND(M148*K148,2)</f>
        <v>0</v>
      </c>
      <c r="Y148" s="145">
        <v>0</v>
      </c>
      <c r="Z148" s="145">
        <f>Y148*K148</f>
        <v>0</v>
      </c>
      <c r="AA148" s="145">
        <v>0</v>
      </c>
      <c r="AB148" s="145">
        <f>AA148*K148</f>
        <v>0</v>
      </c>
      <c r="AC148" s="145">
        <v>0</v>
      </c>
      <c r="AD148" s="146">
        <f>AC148*K148</f>
        <v>0</v>
      </c>
      <c r="AR148" s="17" t="s">
        <v>152</v>
      </c>
      <c r="AT148" s="17" t="s">
        <v>150</v>
      </c>
      <c r="AU148" s="17" t="s">
        <v>94</v>
      </c>
      <c r="AY148" s="17" t="s">
        <v>149</v>
      </c>
      <c r="BE148" s="147">
        <f>IF(U148="základní",P148,0)</f>
        <v>0</v>
      </c>
      <c r="BF148" s="147">
        <f>IF(U148="snížená",P148,0)</f>
        <v>0</v>
      </c>
      <c r="BG148" s="147">
        <f>IF(U148="zákl. přenesená",P148,0)</f>
        <v>0</v>
      </c>
      <c r="BH148" s="147">
        <f>IF(U148="sníž. přenesená",P148,0)</f>
        <v>0</v>
      </c>
      <c r="BI148" s="147">
        <f>IF(U148="nulová",P148,0)</f>
        <v>0</v>
      </c>
      <c r="BJ148" s="17" t="s">
        <v>83</v>
      </c>
      <c r="BK148" s="147">
        <f>ROUND(V148*K148,2)</f>
        <v>0</v>
      </c>
      <c r="BL148" s="17" t="s">
        <v>152</v>
      </c>
      <c r="BM148" s="17" t="s">
        <v>164</v>
      </c>
    </row>
    <row r="149" spans="2:66" s="9" customFormat="1" ht="37.35" customHeight="1" x14ac:dyDescent="0.35">
      <c r="B149" s="125"/>
      <c r="C149" s="126"/>
      <c r="D149" s="127" t="s">
        <v>111</v>
      </c>
      <c r="E149" s="127"/>
      <c r="F149" s="127"/>
      <c r="G149" s="127"/>
      <c r="H149" s="127"/>
      <c r="I149" s="127"/>
      <c r="J149" s="127"/>
      <c r="K149" s="127"/>
      <c r="L149" s="127"/>
      <c r="M149" s="250">
        <f>BK149</f>
        <v>0</v>
      </c>
      <c r="N149" s="251"/>
      <c r="O149" s="251"/>
      <c r="P149" s="251"/>
      <c r="Q149" s="251"/>
      <c r="R149" s="128"/>
      <c r="T149" s="129"/>
      <c r="U149" s="126"/>
      <c r="V149" s="126"/>
      <c r="W149" s="130">
        <f>W150+W152+W212+W221+W243</f>
        <v>0</v>
      </c>
      <c r="X149" s="130">
        <f>X150+X152+X212+X221+X243</f>
        <v>0</v>
      </c>
      <c r="Y149" s="126"/>
      <c r="Z149" s="131">
        <f>Z150+Z152+Z212+Z221+Z243</f>
        <v>321.59200000000004</v>
      </c>
      <c r="AA149" s="126"/>
      <c r="AB149" s="131">
        <f>AB150+AB152+AB212+AB221+AB243</f>
        <v>4.2000000000000006E-3</v>
      </c>
      <c r="AC149" s="126"/>
      <c r="AD149" s="132">
        <f>AD150+AD152+AD212+AD221+AD243</f>
        <v>0</v>
      </c>
      <c r="AR149" s="133" t="s">
        <v>94</v>
      </c>
      <c r="AT149" s="134" t="s">
        <v>75</v>
      </c>
      <c r="AU149" s="134" t="s">
        <v>76</v>
      </c>
      <c r="AY149" s="133" t="s">
        <v>149</v>
      </c>
      <c r="BK149" s="135">
        <f>BK150+BK152+BK212+BK221+BK243</f>
        <v>0</v>
      </c>
    </row>
    <row r="150" spans="2:66" s="9" customFormat="1" ht="19.95" customHeight="1" x14ac:dyDescent="0.35">
      <c r="B150" s="125"/>
      <c r="C150" s="126"/>
      <c r="D150" s="136" t="s">
        <v>112</v>
      </c>
      <c r="E150" s="136"/>
      <c r="F150" s="136"/>
      <c r="G150" s="136"/>
      <c r="H150" s="136"/>
      <c r="I150" s="136"/>
      <c r="J150" s="136"/>
      <c r="K150" s="136"/>
      <c r="L150" s="136"/>
      <c r="M150" s="242">
        <f>BK150</f>
        <v>0</v>
      </c>
      <c r="N150" s="243"/>
      <c r="O150" s="243"/>
      <c r="P150" s="243"/>
      <c r="Q150" s="243"/>
      <c r="R150" s="128"/>
      <c r="T150" s="129"/>
      <c r="U150" s="126"/>
      <c r="V150" s="126"/>
      <c r="W150" s="130">
        <f>SUM(W151:W151)</f>
        <v>0</v>
      </c>
      <c r="X150" s="130">
        <f>SUM(X151:X151)</f>
        <v>0</v>
      </c>
      <c r="Y150" s="126"/>
      <c r="Z150" s="131">
        <f>SUM(Z151:Z151)</f>
        <v>31.841999999999999</v>
      </c>
      <c r="AA150" s="126"/>
      <c r="AB150" s="131">
        <f>SUM(AB151:AB151)</f>
        <v>0</v>
      </c>
      <c r="AC150" s="126"/>
      <c r="AD150" s="132">
        <f>SUM(AD151:AD151)</f>
        <v>0</v>
      </c>
      <c r="AR150" s="133" t="s">
        <v>94</v>
      </c>
      <c r="AT150" s="134" t="s">
        <v>75</v>
      </c>
      <c r="AU150" s="134" t="s">
        <v>83</v>
      </c>
      <c r="AY150" s="133" t="s">
        <v>149</v>
      </c>
      <c r="BK150" s="135">
        <f>SUM(BK151:BK151)</f>
        <v>0</v>
      </c>
    </row>
    <row r="151" spans="2:66" s="1" customFormat="1" ht="25.5" customHeight="1" x14ac:dyDescent="0.3">
      <c r="B151" s="137"/>
      <c r="C151" s="138">
        <v>11</v>
      </c>
      <c r="D151" s="138" t="s">
        <v>150</v>
      </c>
      <c r="E151" s="139" t="s">
        <v>166</v>
      </c>
      <c r="F151" s="240" t="s">
        <v>167</v>
      </c>
      <c r="G151" s="240"/>
      <c r="H151" s="240"/>
      <c r="I151" s="240"/>
      <c r="J151" s="140" t="s">
        <v>157</v>
      </c>
      <c r="K151" s="141">
        <v>1</v>
      </c>
      <c r="L151" s="142"/>
      <c r="M151" s="239"/>
      <c r="N151" s="239"/>
      <c r="O151" s="239"/>
      <c r="P151" s="239">
        <f>ROUND(V151*K151,2)</f>
        <v>0</v>
      </c>
      <c r="Q151" s="239"/>
      <c r="R151" s="143"/>
      <c r="T151" s="144" t="s">
        <v>5</v>
      </c>
      <c r="U151" s="40" t="s">
        <v>39</v>
      </c>
      <c r="V151" s="102">
        <f>L151+M151</f>
        <v>0</v>
      </c>
      <c r="W151" s="102">
        <f>ROUND(L151*K151,2)</f>
        <v>0</v>
      </c>
      <c r="X151" s="102">
        <f>ROUND(M151*K151,2)</f>
        <v>0</v>
      </c>
      <c r="Y151" s="145">
        <v>31.841999999999999</v>
      </c>
      <c r="Z151" s="145">
        <f>Y151*K151</f>
        <v>31.841999999999999</v>
      </c>
      <c r="AA151" s="145">
        <v>0</v>
      </c>
      <c r="AB151" s="145">
        <f>AA151*K151</f>
        <v>0</v>
      </c>
      <c r="AC151" s="145">
        <v>0</v>
      </c>
      <c r="AD151" s="146">
        <f>AC151*K151</f>
        <v>0</v>
      </c>
      <c r="AR151" s="17" t="s">
        <v>168</v>
      </c>
      <c r="AT151" s="17" t="s">
        <v>150</v>
      </c>
      <c r="AU151" s="17" t="s">
        <v>94</v>
      </c>
      <c r="AY151" s="17" t="s">
        <v>149</v>
      </c>
      <c r="BE151" s="147">
        <f>IF(U151="základní",P151,0)</f>
        <v>0</v>
      </c>
      <c r="BF151" s="147">
        <f>IF(U151="snížená",P151,0)</f>
        <v>0</v>
      </c>
      <c r="BG151" s="147">
        <f>IF(U151="zákl. přenesená",P151,0)</f>
        <v>0</v>
      </c>
      <c r="BH151" s="147">
        <f>IF(U151="sníž. přenesená",P151,0)</f>
        <v>0</v>
      </c>
      <c r="BI151" s="147">
        <f>IF(U151="nulová",P151,0)</f>
        <v>0</v>
      </c>
      <c r="BJ151" s="17" t="s">
        <v>83</v>
      </c>
      <c r="BK151" s="147">
        <f>ROUND(V151*K151,2)</f>
        <v>0</v>
      </c>
      <c r="BL151" s="17" t="s">
        <v>168</v>
      </c>
      <c r="BM151" s="17" t="s">
        <v>169</v>
      </c>
    </row>
    <row r="152" spans="2:66" s="9" customFormat="1" ht="29.85" customHeight="1" x14ac:dyDescent="0.35">
      <c r="B152" s="125"/>
      <c r="C152" s="126"/>
      <c r="D152" s="136" t="s">
        <v>113</v>
      </c>
      <c r="E152" s="136"/>
      <c r="F152" s="136"/>
      <c r="G152" s="136"/>
      <c r="H152" s="136"/>
      <c r="I152" s="136"/>
      <c r="J152" s="136"/>
      <c r="K152" s="136"/>
      <c r="L152" s="136"/>
      <c r="M152" s="244">
        <f>BK152</f>
        <v>0</v>
      </c>
      <c r="N152" s="245"/>
      <c r="O152" s="245"/>
      <c r="P152" s="245"/>
      <c r="Q152" s="245"/>
      <c r="R152" s="128"/>
      <c r="T152" s="129"/>
      <c r="U152" s="126"/>
      <c r="V152" s="126"/>
      <c r="W152" s="130">
        <f>SUM(W153:W211)</f>
        <v>0</v>
      </c>
      <c r="X152" s="130">
        <f>SUM(X153:X211)</f>
        <v>0</v>
      </c>
      <c r="Y152" s="126"/>
      <c r="Z152" s="131">
        <f>SUM(Z153:Z211)</f>
        <v>289.75000000000006</v>
      </c>
      <c r="AA152" s="126"/>
      <c r="AB152" s="131">
        <f>SUM(AB153:AB211)</f>
        <v>4.2000000000000006E-3</v>
      </c>
      <c r="AC152" s="126"/>
      <c r="AD152" s="132">
        <f>SUM(AD153:AD211)</f>
        <v>0</v>
      </c>
      <c r="AR152" s="133" t="s">
        <v>94</v>
      </c>
      <c r="AT152" s="134" t="s">
        <v>75</v>
      </c>
      <c r="AU152" s="134" t="s">
        <v>83</v>
      </c>
      <c r="AY152" s="133" t="s">
        <v>149</v>
      </c>
      <c r="BK152" s="135">
        <f>SUM(BK153:BK211)</f>
        <v>0</v>
      </c>
      <c r="BN152" s="197"/>
    </row>
    <row r="153" spans="2:66" s="1" customFormat="1" ht="25.5" customHeight="1" x14ac:dyDescent="0.3">
      <c r="B153" s="137"/>
      <c r="C153" s="138">
        <v>12</v>
      </c>
      <c r="D153" s="138" t="s">
        <v>150</v>
      </c>
      <c r="E153" s="139" t="s">
        <v>171</v>
      </c>
      <c r="F153" s="240" t="s">
        <v>172</v>
      </c>
      <c r="G153" s="240"/>
      <c r="H153" s="240"/>
      <c r="I153" s="240"/>
      <c r="J153" s="140" t="s">
        <v>173</v>
      </c>
      <c r="K153" s="141">
        <v>28</v>
      </c>
      <c r="L153" s="142"/>
      <c r="M153" s="239"/>
      <c r="N153" s="239"/>
      <c r="O153" s="239"/>
      <c r="P153" s="239">
        <f>ROUND(V153*K153,2)</f>
        <v>0</v>
      </c>
      <c r="Q153" s="239"/>
      <c r="R153" s="143"/>
      <c r="T153" s="144" t="s">
        <v>5</v>
      </c>
      <c r="U153" s="40" t="s">
        <v>39</v>
      </c>
      <c r="V153" s="102">
        <f>L153+M153</f>
        <v>0</v>
      </c>
      <c r="W153" s="102">
        <f>ROUND(L153*K153,2)</f>
        <v>0</v>
      </c>
      <c r="X153" s="102">
        <f>ROUND(M153*K153,2)</f>
        <v>0</v>
      </c>
      <c r="Y153" s="145">
        <v>0.191</v>
      </c>
      <c r="Z153" s="145">
        <f>Y153*K153</f>
        <v>5.3479999999999999</v>
      </c>
      <c r="AA153" s="145">
        <v>0</v>
      </c>
      <c r="AB153" s="145">
        <f>AA153*K153</f>
        <v>0</v>
      </c>
      <c r="AC153" s="145">
        <v>0</v>
      </c>
      <c r="AD153" s="146">
        <f>AC153*K153</f>
        <v>0</v>
      </c>
      <c r="AR153" s="17" t="s">
        <v>168</v>
      </c>
      <c r="AT153" s="17" t="s">
        <v>150</v>
      </c>
      <c r="AU153" s="17" t="s">
        <v>94</v>
      </c>
      <c r="AY153" s="17" t="s">
        <v>149</v>
      </c>
      <c r="BE153" s="147">
        <f>IF(U153="základní",P153,0)</f>
        <v>0</v>
      </c>
      <c r="BF153" s="147">
        <f>IF(U153="snížená",P153,0)</f>
        <v>0</v>
      </c>
      <c r="BG153" s="147">
        <f>IF(U153="zákl. přenesená",P153,0)</f>
        <v>0</v>
      </c>
      <c r="BH153" s="147">
        <f>IF(U153="sníž. přenesená",P153,0)</f>
        <v>0</v>
      </c>
      <c r="BI153" s="147">
        <f>IF(U153="nulová",P153,0)</f>
        <v>0</v>
      </c>
      <c r="BJ153" s="17" t="s">
        <v>83</v>
      </c>
      <c r="BK153" s="147">
        <f>ROUND(V153*K153,2)</f>
        <v>0</v>
      </c>
      <c r="BL153" s="17" t="s">
        <v>168</v>
      </c>
      <c r="BM153" s="17" t="s">
        <v>174</v>
      </c>
    </row>
    <row r="154" spans="2:66" s="1" customFormat="1" ht="16.5" customHeight="1" x14ac:dyDescent="0.3">
      <c r="B154" s="137"/>
      <c r="C154" s="149">
        <v>13</v>
      </c>
      <c r="D154" s="149" t="s">
        <v>175</v>
      </c>
      <c r="E154" s="150" t="s">
        <v>176</v>
      </c>
      <c r="F154" s="236" t="s">
        <v>447</v>
      </c>
      <c r="G154" s="236"/>
      <c r="H154" s="236"/>
      <c r="I154" s="236"/>
      <c r="J154" s="151" t="s">
        <v>173</v>
      </c>
      <c r="K154" s="152">
        <v>28</v>
      </c>
      <c r="L154" s="153"/>
      <c r="M154" s="237"/>
      <c r="N154" s="237"/>
      <c r="O154" s="238"/>
      <c r="P154" s="239">
        <f>ROUND(V154*K154,2)</f>
        <v>0</v>
      </c>
      <c r="Q154" s="239"/>
      <c r="R154" s="143"/>
      <c r="T154" s="144" t="s">
        <v>5</v>
      </c>
      <c r="U154" s="40" t="s">
        <v>39</v>
      </c>
      <c r="V154" s="102">
        <f>L154+M154</f>
        <v>0</v>
      </c>
      <c r="W154" s="102">
        <f>ROUND(L154*K154,2)</f>
        <v>0</v>
      </c>
      <c r="X154" s="102">
        <f>ROUND(M154*K154,2)</f>
        <v>0</v>
      </c>
      <c r="Y154" s="145">
        <v>0</v>
      </c>
      <c r="Z154" s="145">
        <f>Y154*K154</f>
        <v>0</v>
      </c>
      <c r="AA154" s="145">
        <v>0</v>
      </c>
      <c r="AB154" s="145">
        <f>AA154*K154</f>
        <v>0</v>
      </c>
      <c r="AC154" s="145">
        <v>0</v>
      </c>
      <c r="AD154" s="146">
        <f>AC154*K154</f>
        <v>0</v>
      </c>
      <c r="AR154" s="17" t="s">
        <v>177</v>
      </c>
      <c r="AT154" s="17" t="s">
        <v>175</v>
      </c>
      <c r="AU154" s="17" t="s">
        <v>94</v>
      </c>
      <c r="AY154" s="17" t="s">
        <v>149</v>
      </c>
      <c r="BE154" s="147">
        <f>IF(U154="základní",P154,0)</f>
        <v>0</v>
      </c>
      <c r="BF154" s="147">
        <f>IF(U154="snížená",P154,0)</f>
        <v>0</v>
      </c>
      <c r="BG154" s="147">
        <f>IF(U154="zákl. přenesená",P154,0)</f>
        <v>0</v>
      </c>
      <c r="BH154" s="147">
        <f>IF(U154="sníž. přenesená",P154,0)</f>
        <v>0</v>
      </c>
      <c r="BI154" s="147">
        <f>IF(U154="nulová",P154,0)</f>
        <v>0</v>
      </c>
      <c r="BJ154" s="17" t="s">
        <v>83</v>
      </c>
      <c r="BK154" s="147">
        <f>ROUND(V154*K154,2)</f>
        <v>0</v>
      </c>
      <c r="BL154" s="17" t="s">
        <v>168</v>
      </c>
      <c r="BM154" s="17" t="s">
        <v>178</v>
      </c>
    </row>
    <row r="155" spans="2:66" s="1" customFormat="1" ht="25.5" customHeight="1" x14ac:dyDescent="0.3">
      <c r="B155" s="137"/>
      <c r="C155" s="138">
        <v>14</v>
      </c>
      <c r="D155" s="138" t="s">
        <v>150</v>
      </c>
      <c r="E155" s="139" t="s">
        <v>179</v>
      </c>
      <c r="F155" s="240" t="s">
        <v>180</v>
      </c>
      <c r="G155" s="240"/>
      <c r="H155" s="240"/>
      <c r="I155" s="240"/>
      <c r="J155" s="140" t="s">
        <v>157</v>
      </c>
      <c r="K155" s="141">
        <v>106</v>
      </c>
      <c r="L155" s="142"/>
      <c r="M155" s="239"/>
      <c r="N155" s="239"/>
      <c r="O155" s="239"/>
      <c r="P155" s="239">
        <f t="shared" ref="P155:P170" si="0">ROUND(V155*K155,2)</f>
        <v>0</v>
      </c>
      <c r="Q155" s="239"/>
      <c r="R155" s="143"/>
      <c r="T155" s="144" t="s">
        <v>5</v>
      </c>
      <c r="U155" s="40" t="s">
        <v>39</v>
      </c>
      <c r="V155" s="102">
        <f t="shared" ref="V155:V170" si="1">L155+M155</f>
        <v>0</v>
      </c>
      <c r="W155" s="102">
        <f t="shared" ref="W155:W170" si="2">ROUND(L155*K155,2)</f>
        <v>0</v>
      </c>
      <c r="X155" s="102">
        <f t="shared" ref="X155:X170" si="3">ROUND(M155*K155,2)</f>
        <v>0</v>
      </c>
      <c r="Y155" s="145">
        <v>0.2</v>
      </c>
      <c r="Z155" s="145">
        <f t="shared" ref="Z155:Z170" si="4">Y155*K155</f>
        <v>21.200000000000003</v>
      </c>
      <c r="AA155" s="145">
        <v>0</v>
      </c>
      <c r="AB155" s="145">
        <f t="shared" ref="AB155:AB170" si="5">AA155*K155</f>
        <v>0</v>
      </c>
      <c r="AC155" s="145">
        <v>0</v>
      </c>
      <c r="AD155" s="146">
        <f t="shared" ref="AD155:AD170" si="6">AC155*K155</f>
        <v>0</v>
      </c>
      <c r="AR155" s="17" t="s">
        <v>168</v>
      </c>
      <c r="AT155" s="17" t="s">
        <v>150</v>
      </c>
      <c r="AU155" s="17" t="s">
        <v>94</v>
      </c>
      <c r="AY155" s="17" t="s">
        <v>149</v>
      </c>
      <c r="BE155" s="147">
        <f t="shared" ref="BE155:BE170" si="7">IF(U155="základní",P155,0)</f>
        <v>0</v>
      </c>
      <c r="BF155" s="147">
        <f t="shared" ref="BF155:BF170" si="8">IF(U155="snížená",P155,0)</f>
        <v>0</v>
      </c>
      <c r="BG155" s="147">
        <f t="shared" ref="BG155:BG170" si="9">IF(U155="zákl. přenesená",P155,0)</f>
        <v>0</v>
      </c>
      <c r="BH155" s="147">
        <f t="shared" ref="BH155:BH170" si="10">IF(U155="sníž. přenesená",P155,0)</f>
        <v>0</v>
      </c>
      <c r="BI155" s="147">
        <f t="shared" ref="BI155:BI170" si="11">IF(U155="nulová",P155,0)</f>
        <v>0</v>
      </c>
      <c r="BJ155" s="17" t="s">
        <v>83</v>
      </c>
      <c r="BK155" s="147">
        <f t="shared" ref="BK155:BK170" si="12">ROUND(V155*K155,2)</f>
        <v>0</v>
      </c>
      <c r="BL155" s="17" t="s">
        <v>168</v>
      </c>
      <c r="BM155" s="17" t="s">
        <v>181</v>
      </c>
    </row>
    <row r="156" spans="2:66" s="1" customFormat="1" ht="16.5" customHeight="1" x14ac:dyDescent="0.3">
      <c r="B156" s="137"/>
      <c r="C156" s="149">
        <v>15</v>
      </c>
      <c r="D156" s="149" t="s">
        <v>175</v>
      </c>
      <c r="E156" s="150" t="s">
        <v>182</v>
      </c>
      <c r="F156" s="236" t="s">
        <v>183</v>
      </c>
      <c r="G156" s="236"/>
      <c r="H156" s="236"/>
      <c r="I156" s="236"/>
      <c r="J156" s="151" t="s">
        <v>184</v>
      </c>
      <c r="K156" s="152">
        <v>106</v>
      </c>
      <c r="L156" s="153"/>
      <c r="M156" s="237"/>
      <c r="N156" s="237"/>
      <c r="O156" s="238"/>
      <c r="P156" s="239">
        <f t="shared" si="0"/>
        <v>0</v>
      </c>
      <c r="Q156" s="239"/>
      <c r="R156" s="143"/>
      <c r="T156" s="144" t="s">
        <v>5</v>
      </c>
      <c r="U156" s="40" t="s">
        <v>39</v>
      </c>
      <c r="V156" s="102">
        <f t="shared" si="1"/>
        <v>0</v>
      </c>
      <c r="W156" s="102">
        <f t="shared" si="2"/>
        <v>0</v>
      </c>
      <c r="X156" s="102">
        <f t="shared" si="3"/>
        <v>0</v>
      </c>
      <c r="Y156" s="145">
        <v>0</v>
      </c>
      <c r="Z156" s="145">
        <f t="shared" si="4"/>
        <v>0</v>
      </c>
      <c r="AA156" s="145">
        <v>0</v>
      </c>
      <c r="AB156" s="145">
        <f t="shared" si="5"/>
        <v>0</v>
      </c>
      <c r="AC156" s="145">
        <v>0</v>
      </c>
      <c r="AD156" s="146">
        <f t="shared" si="6"/>
        <v>0</v>
      </c>
      <c r="AR156" s="17" t="s">
        <v>177</v>
      </c>
      <c r="AT156" s="17" t="s">
        <v>175</v>
      </c>
      <c r="AU156" s="17" t="s">
        <v>94</v>
      </c>
      <c r="AY156" s="17" t="s">
        <v>149</v>
      </c>
      <c r="BE156" s="147">
        <f t="shared" si="7"/>
        <v>0</v>
      </c>
      <c r="BF156" s="147">
        <f t="shared" si="8"/>
        <v>0</v>
      </c>
      <c r="BG156" s="147">
        <f t="shared" si="9"/>
        <v>0</v>
      </c>
      <c r="BH156" s="147">
        <f t="shared" si="10"/>
        <v>0</v>
      </c>
      <c r="BI156" s="147">
        <f t="shared" si="11"/>
        <v>0</v>
      </c>
      <c r="BJ156" s="17" t="s">
        <v>83</v>
      </c>
      <c r="BK156" s="147">
        <f t="shared" si="12"/>
        <v>0</v>
      </c>
      <c r="BL156" s="17" t="s">
        <v>168</v>
      </c>
      <c r="BM156" s="17" t="s">
        <v>185</v>
      </c>
    </row>
    <row r="157" spans="2:66" s="1" customFormat="1" ht="25.5" customHeight="1" x14ac:dyDescent="0.3">
      <c r="B157" s="137"/>
      <c r="C157" s="149">
        <v>16</v>
      </c>
      <c r="D157" s="149" t="s">
        <v>175</v>
      </c>
      <c r="E157" s="150" t="s">
        <v>186</v>
      </c>
      <c r="F157" s="236" t="s">
        <v>484</v>
      </c>
      <c r="G157" s="236"/>
      <c r="H157" s="236"/>
      <c r="I157" s="236"/>
      <c r="J157" s="151" t="s">
        <v>184</v>
      </c>
      <c r="K157" s="152">
        <v>95</v>
      </c>
      <c r="L157" s="153"/>
      <c r="M157" s="237"/>
      <c r="N157" s="237"/>
      <c r="O157" s="238"/>
      <c r="P157" s="239">
        <f t="shared" si="0"/>
        <v>0</v>
      </c>
      <c r="Q157" s="239"/>
      <c r="R157" s="143"/>
      <c r="T157" s="144" t="s">
        <v>5</v>
      </c>
      <c r="U157" s="40" t="s">
        <v>39</v>
      </c>
      <c r="V157" s="102">
        <f t="shared" si="1"/>
        <v>0</v>
      </c>
      <c r="W157" s="102">
        <f t="shared" si="2"/>
        <v>0</v>
      </c>
      <c r="X157" s="102">
        <f t="shared" si="3"/>
        <v>0</v>
      </c>
      <c r="Y157" s="145">
        <v>0</v>
      </c>
      <c r="Z157" s="145">
        <f t="shared" si="4"/>
        <v>0</v>
      </c>
      <c r="AA157" s="145">
        <v>0</v>
      </c>
      <c r="AB157" s="145">
        <f t="shared" si="5"/>
        <v>0</v>
      </c>
      <c r="AC157" s="145">
        <v>0</v>
      </c>
      <c r="AD157" s="146">
        <f t="shared" si="6"/>
        <v>0</v>
      </c>
      <c r="AR157" s="17" t="s">
        <v>177</v>
      </c>
      <c r="AT157" s="17" t="s">
        <v>175</v>
      </c>
      <c r="AU157" s="17" t="s">
        <v>94</v>
      </c>
      <c r="AY157" s="17" t="s">
        <v>149</v>
      </c>
      <c r="BE157" s="147">
        <f t="shared" si="7"/>
        <v>0</v>
      </c>
      <c r="BF157" s="147">
        <f t="shared" si="8"/>
        <v>0</v>
      </c>
      <c r="BG157" s="147">
        <f t="shared" si="9"/>
        <v>0</v>
      </c>
      <c r="BH157" s="147">
        <f t="shared" si="10"/>
        <v>0</v>
      </c>
      <c r="BI157" s="147">
        <f t="shared" si="11"/>
        <v>0</v>
      </c>
      <c r="BJ157" s="17" t="s">
        <v>83</v>
      </c>
      <c r="BK157" s="147">
        <f t="shared" si="12"/>
        <v>0</v>
      </c>
      <c r="BL157" s="17" t="s">
        <v>168</v>
      </c>
      <c r="BM157" s="17" t="s">
        <v>187</v>
      </c>
    </row>
    <row r="158" spans="2:66" s="1" customFormat="1" ht="25.5" customHeight="1" x14ac:dyDescent="0.3">
      <c r="B158" s="137"/>
      <c r="C158" s="138">
        <v>17</v>
      </c>
      <c r="D158" s="138" t="s">
        <v>150</v>
      </c>
      <c r="E158" s="139" t="s">
        <v>188</v>
      </c>
      <c r="F158" s="240" t="s">
        <v>189</v>
      </c>
      <c r="G158" s="240"/>
      <c r="H158" s="240"/>
      <c r="I158" s="240"/>
      <c r="J158" s="140" t="s">
        <v>157</v>
      </c>
      <c r="K158" s="141">
        <v>36</v>
      </c>
      <c r="L158" s="142"/>
      <c r="M158" s="239"/>
      <c r="N158" s="239"/>
      <c r="O158" s="239"/>
      <c r="P158" s="239">
        <f t="shared" si="0"/>
        <v>0</v>
      </c>
      <c r="Q158" s="239"/>
      <c r="R158" s="143"/>
      <c r="T158" s="144" t="s">
        <v>5</v>
      </c>
      <c r="U158" s="40" t="s">
        <v>39</v>
      </c>
      <c r="V158" s="102">
        <f t="shared" si="1"/>
        <v>0</v>
      </c>
      <c r="W158" s="102">
        <f t="shared" si="2"/>
        <v>0</v>
      </c>
      <c r="X158" s="102">
        <f t="shared" si="3"/>
        <v>0</v>
      </c>
      <c r="Y158" s="145">
        <v>9.0999999999999998E-2</v>
      </c>
      <c r="Z158" s="145">
        <f t="shared" si="4"/>
        <v>3.2759999999999998</v>
      </c>
      <c r="AA158" s="145">
        <v>0</v>
      </c>
      <c r="AB158" s="145">
        <f t="shared" si="5"/>
        <v>0</v>
      </c>
      <c r="AC158" s="145">
        <v>0</v>
      </c>
      <c r="AD158" s="146">
        <f t="shared" si="6"/>
        <v>0</v>
      </c>
      <c r="AR158" s="17" t="s">
        <v>168</v>
      </c>
      <c r="AT158" s="17" t="s">
        <v>150</v>
      </c>
      <c r="AU158" s="17" t="s">
        <v>94</v>
      </c>
      <c r="AY158" s="17" t="s">
        <v>149</v>
      </c>
      <c r="BE158" s="147">
        <f t="shared" si="7"/>
        <v>0</v>
      </c>
      <c r="BF158" s="147">
        <f t="shared" si="8"/>
        <v>0</v>
      </c>
      <c r="BG158" s="147">
        <f t="shared" si="9"/>
        <v>0</v>
      </c>
      <c r="BH158" s="147">
        <f t="shared" si="10"/>
        <v>0</v>
      </c>
      <c r="BI158" s="147">
        <f t="shared" si="11"/>
        <v>0</v>
      </c>
      <c r="BJ158" s="17" t="s">
        <v>83</v>
      </c>
      <c r="BK158" s="147">
        <f t="shared" si="12"/>
        <v>0</v>
      </c>
      <c r="BL158" s="17" t="s">
        <v>168</v>
      </c>
      <c r="BM158" s="17" t="s">
        <v>190</v>
      </c>
    </row>
    <row r="159" spans="2:66" s="1" customFormat="1" ht="16.5" customHeight="1" x14ac:dyDescent="0.3">
      <c r="B159" s="137"/>
      <c r="C159" s="149">
        <v>18</v>
      </c>
      <c r="D159" s="149" t="s">
        <v>175</v>
      </c>
      <c r="E159" s="150" t="s">
        <v>191</v>
      </c>
      <c r="F159" s="236" t="s">
        <v>192</v>
      </c>
      <c r="G159" s="236"/>
      <c r="H159" s="236"/>
      <c r="I159" s="236"/>
      <c r="J159" s="151" t="s">
        <v>184</v>
      </c>
      <c r="K159" s="152">
        <v>36</v>
      </c>
      <c r="L159" s="153"/>
      <c r="M159" s="237"/>
      <c r="N159" s="237"/>
      <c r="O159" s="238"/>
      <c r="P159" s="239">
        <f t="shared" si="0"/>
        <v>0</v>
      </c>
      <c r="Q159" s="239"/>
      <c r="R159" s="143"/>
      <c r="T159" s="144" t="s">
        <v>5</v>
      </c>
      <c r="U159" s="40" t="s">
        <v>39</v>
      </c>
      <c r="V159" s="102">
        <f t="shared" si="1"/>
        <v>0</v>
      </c>
      <c r="W159" s="102">
        <f t="shared" si="2"/>
        <v>0</v>
      </c>
      <c r="X159" s="102">
        <f t="shared" si="3"/>
        <v>0</v>
      </c>
      <c r="Y159" s="145">
        <v>0</v>
      </c>
      <c r="Z159" s="145">
        <f t="shared" si="4"/>
        <v>0</v>
      </c>
      <c r="AA159" s="145">
        <v>0</v>
      </c>
      <c r="AB159" s="145">
        <f t="shared" si="5"/>
        <v>0</v>
      </c>
      <c r="AC159" s="145">
        <v>0</v>
      </c>
      <c r="AD159" s="146">
        <f t="shared" si="6"/>
        <v>0</v>
      </c>
      <c r="AR159" s="17" t="s">
        <v>177</v>
      </c>
      <c r="AT159" s="17" t="s">
        <v>175</v>
      </c>
      <c r="AU159" s="17" t="s">
        <v>94</v>
      </c>
      <c r="AY159" s="17" t="s">
        <v>149</v>
      </c>
      <c r="BE159" s="147">
        <f t="shared" si="7"/>
        <v>0</v>
      </c>
      <c r="BF159" s="147">
        <f t="shared" si="8"/>
        <v>0</v>
      </c>
      <c r="BG159" s="147">
        <f t="shared" si="9"/>
        <v>0</v>
      </c>
      <c r="BH159" s="147">
        <f t="shared" si="10"/>
        <v>0</v>
      </c>
      <c r="BI159" s="147">
        <f t="shared" si="11"/>
        <v>0</v>
      </c>
      <c r="BJ159" s="17" t="s">
        <v>83</v>
      </c>
      <c r="BK159" s="147">
        <f t="shared" si="12"/>
        <v>0</v>
      </c>
      <c r="BL159" s="17" t="s">
        <v>168</v>
      </c>
      <c r="BM159" s="17" t="s">
        <v>193</v>
      </c>
    </row>
    <row r="160" spans="2:66" s="1" customFormat="1" ht="25.5" customHeight="1" x14ac:dyDescent="0.3">
      <c r="B160" s="137"/>
      <c r="C160" s="138">
        <v>19</v>
      </c>
      <c r="D160" s="138" t="s">
        <v>150</v>
      </c>
      <c r="E160" s="139" t="s">
        <v>194</v>
      </c>
      <c r="F160" s="240" t="s">
        <v>195</v>
      </c>
      <c r="G160" s="240"/>
      <c r="H160" s="240"/>
      <c r="I160" s="240"/>
      <c r="J160" s="140" t="s">
        <v>157</v>
      </c>
      <c r="K160" s="141">
        <v>16</v>
      </c>
      <c r="L160" s="142"/>
      <c r="M160" s="239"/>
      <c r="N160" s="239"/>
      <c r="O160" s="239"/>
      <c r="P160" s="239">
        <f t="shared" si="0"/>
        <v>0</v>
      </c>
      <c r="Q160" s="239"/>
      <c r="R160" s="143"/>
      <c r="T160" s="144" t="s">
        <v>5</v>
      </c>
      <c r="U160" s="40" t="s">
        <v>39</v>
      </c>
      <c r="V160" s="102">
        <f t="shared" si="1"/>
        <v>0</v>
      </c>
      <c r="W160" s="102">
        <f t="shared" si="2"/>
        <v>0</v>
      </c>
      <c r="X160" s="102">
        <f t="shared" si="3"/>
        <v>0</v>
      </c>
      <c r="Y160" s="145">
        <v>0.67500000000000004</v>
      </c>
      <c r="Z160" s="145">
        <f t="shared" si="4"/>
        <v>10.8</v>
      </c>
      <c r="AA160" s="145">
        <v>0</v>
      </c>
      <c r="AB160" s="145">
        <f t="shared" si="5"/>
        <v>0</v>
      </c>
      <c r="AC160" s="145">
        <v>0</v>
      </c>
      <c r="AD160" s="146">
        <f t="shared" si="6"/>
        <v>0</v>
      </c>
      <c r="AR160" s="17" t="s">
        <v>168</v>
      </c>
      <c r="AT160" s="17" t="s">
        <v>150</v>
      </c>
      <c r="AU160" s="17" t="s">
        <v>94</v>
      </c>
      <c r="AY160" s="17" t="s">
        <v>149</v>
      </c>
      <c r="BE160" s="147">
        <f t="shared" si="7"/>
        <v>0</v>
      </c>
      <c r="BF160" s="147">
        <f t="shared" si="8"/>
        <v>0</v>
      </c>
      <c r="BG160" s="147">
        <f t="shared" si="9"/>
        <v>0</v>
      </c>
      <c r="BH160" s="147">
        <f t="shared" si="10"/>
        <v>0</v>
      </c>
      <c r="BI160" s="147">
        <f t="shared" si="11"/>
        <v>0</v>
      </c>
      <c r="BJ160" s="17" t="s">
        <v>83</v>
      </c>
      <c r="BK160" s="147">
        <f t="shared" si="12"/>
        <v>0</v>
      </c>
      <c r="BL160" s="17" t="s">
        <v>168</v>
      </c>
      <c r="BM160" s="17" t="s">
        <v>196</v>
      </c>
    </row>
    <row r="161" spans="2:66" s="1" customFormat="1" ht="16.5" customHeight="1" x14ac:dyDescent="0.3">
      <c r="B161" s="137"/>
      <c r="C161" s="149">
        <v>20</v>
      </c>
      <c r="D161" s="149" t="s">
        <v>175</v>
      </c>
      <c r="E161" s="150" t="s">
        <v>197</v>
      </c>
      <c r="F161" s="236" t="s">
        <v>198</v>
      </c>
      <c r="G161" s="236"/>
      <c r="H161" s="236"/>
      <c r="I161" s="236"/>
      <c r="J161" s="151" t="s">
        <v>184</v>
      </c>
      <c r="K161" s="152">
        <v>16</v>
      </c>
      <c r="L161" s="153"/>
      <c r="M161" s="237"/>
      <c r="N161" s="237"/>
      <c r="O161" s="238"/>
      <c r="P161" s="239">
        <f t="shared" si="0"/>
        <v>0</v>
      </c>
      <c r="Q161" s="239"/>
      <c r="R161" s="143"/>
      <c r="T161" s="144" t="s">
        <v>5</v>
      </c>
      <c r="U161" s="40" t="s">
        <v>39</v>
      </c>
      <c r="V161" s="102">
        <f t="shared" si="1"/>
        <v>0</v>
      </c>
      <c r="W161" s="102">
        <f t="shared" si="2"/>
        <v>0</v>
      </c>
      <c r="X161" s="102">
        <f t="shared" si="3"/>
        <v>0</v>
      </c>
      <c r="Y161" s="145">
        <v>0</v>
      </c>
      <c r="Z161" s="145">
        <f t="shared" si="4"/>
        <v>0</v>
      </c>
      <c r="AA161" s="145">
        <v>0</v>
      </c>
      <c r="AB161" s="145">
        <f t="shared" si="5"/>
        <v>0</v>
      </c>
      <c r="AC161" s="145">
        <v>0</v>
      </c>
      <c r="AD161" s="146">
        <f t="shared" si="6"/>
        <v>0</v>
      </c>
      <c r="AR161" s="17" t="s">
        <v>177</v>
      </c>
      <c r="AT161" s="17" t="s">
        <v>175</v>
      </c>
      <c r="AU161" s="17" t="s">
        <v>94</v>
      </c>
      <c r="AY161" s="17" t="s">
        <v>149</v>
      </c>
      <c r="BE161" s="147">
        <f t="shared" si="7"/>
        <v>0</v>
      </c>
      <c r="BF161" s="147">
        <f t="shared" si="8"/>
        <v>0</v>
      </c>
      <c r="BG161" s="147">
        <f t="shared" si="9"/>
        <v>0</v>
      </c>
      <c r="BH161" s="147">
        <f t="shared" si="10"/>
        <v>0</v>
      </c>
      <c r="BI161" s="147">
        <f t="shared" si="11"/>
        <v>0</v>
      </c>
      <c r="BJ161" s="17" t="s">
        <v>83</v>
      </c>
      <c r="BK161" s="147">
        <f t="shared" si="12"/>
        <v>0</v>
      </c>
      <c r="BL161" s="17" t="s">
        <v>168</v>
      </c>
      <c r="BM161" s="17" t="s">
        <v>199</v>
      </c>
    </row>
    <row r="162" spans="2:66" s="1" customFormat="1" ht="25.5" customHeight="1" x14ac:dyDescent="0.3">
      <c r="B162" s="137"/>
      <c r="C162" s="138">
        <v>21</v>
      </c>
      <c r="D162" s="138" t="s">
        <v>150</v>
      </c>
      <c r="E162" s="139" t="s">
        <v>200</v>
      </c>
      <c r="F162" s="240" t="s">
        <v>201</v>
      </c>
      <c r="G162" s="240"/>
      <c r="H162" s="240"/>
      <c r="I162" s="240"/>
      <c r="J162" s="140" t="s">
        <v>173</v>
      </c>
      <c r="K162" s="141">
        <v>606</v>
      </c>
      <c r="L162" s="142"/>
      <c r="M162" s="239"/>
      <c r="N162" s="239"/>
      <c r="O162" s="239"/>
      <c r="P162" s="239">
        <f t="shared" si="0"/>
        <v>0</v>
      </c>
      <c r="Q162" s="239"/>
      <c r="R162" s="143"/>
      <c r="T162" s="144" t="s">
        <v>5</v>
      </c>
      <c r="U162" s="40" t="s">
        <v>39</v>
      </c>
      <c r="V162" s="102">
        <f t="shared" si="1"/>
        <v>0</v>
      </c>
      <c r="W162" s="102">
        <f t="shared" si="2"/>
        <v>0</v>
      </c>
      <c r="X162" s="102">
        <f t="shared" si="3"/>
        <v>0</v>
      </c>
      <c r="Y162" s="145">
        <v>0.09</v>
      </c>
      <c r="Z162" s="145">
        <f t="shared" si="4"/>
        <v>54.54</v>
      </c>
      <c r="AA162" s="145">
        <v>0</v>
      </c>
      <c r="AB162" s="145">
        <f t="shared" si="5"/>
        <v>0</v>
      </c>
      <c r="AC162" s="145">
        <v>0</v>
      </c>
      <c r="AD162" s="146">
        <f t="shared" si="6"/>
        <v>0</v>
      </c>
      <c r="AR162" s="17" t="s">
        <v>168</v>
      </c>
      <c r="AT162" s="17" t="s">
        <v>150</v>
      </c>
      <c r="AU162" s="17" t="s">
        <v>94</v>
      </c>
      <c r="AY162" s="17" t="s">
        <v>149</v>
      </c>
      <c r="BE162" s="147">
        <f t="shared" si="7"/>
        <v>0</v>
      </c>
      <c r="BF162" s="147">
        <f t="shared" si="8"/>
        <v>0</v>
      </c>
      <c r="BG162" s="147">
        <f t="shared" si="9"/>
        <v>0</v>
      </c>
      <c r="BH162" s="147">
        <f t="shared" si="10"/>
        <v>0</v>
      </c>
      <c r="BI162" s="147">
        <f t="shared" si="11"/>
        <v>0</v>
      </c>
      <c r="BJ162" s="17" t="s">
        <v>83</v>
      </c>
      <c r="BK162" s="147">
        <f t="shared" si="12"/>
        <v>0</v>
      </c>
      <c r="BL162" s="17" t="s">
        <v>168</v>
      </c>
      <c r="BM162" s="17" t="s">
        <v>202</v>
      </c>
    </row>
    <row r="163" spans="2:66" s="1" customFormat="1" ht="16.5" customHeight="1" x14ac:dyDescent="0.3">
      <c r="B163" s="137"/>
      <c r="C163" s="149">
        <v>22</v>
      </c>
      <c r="D163" s="149" t="s">
        <v>175</v>
      </c>
      <c r="E163" s="150" t="s">
        <v>203</v>
      </c>
      <c r="F163" s="236" t="s">
        <v>204</v>
      </c>
      <c r="G163" s="236"/>
      <c r="H163" s="236"/>
      <c r="I163" s="236"/>
      <c r="J163" s="151" t="s">
        <v>173</v>
      </c>
      <c r="K163" s="152">
        <v>512</v>
      </c>
      <c r="L163" s="153"/>
      <c r="M163" s="237"/>
      <c r="N163" s="237"/>
      <c r="O163" s="238"/>
      <c r="P163" s="239">
        <f t="shared" si="0"/>
        <v>0</v>
      </c>
      <c r="Q163" s="239"/>
      <c r="R163" s="143"/>
      <c r="T163" s="144" t="s">
        <v>5</v>
      </c>
      <c r="U163" s="40" t="s">
        <v>39</v>
      </c>
      <c r="V163" s="102">
        <f t="shared" si="1"/>
        <v>0</v>
      </c>
      <c r="W163" s="102">
        <f t="shared" si="2"/>
        <v>0</v>
      </c>
      <c r="X163" s="102">
        <f t="shared" si="3"/>
        <v>0</v>
      </c>
      <c r="Y163" s="145">
        <v>0</v>
      </c>
      <c r="Z163" s="145">
        <f t="shared" si="4"/>
        <v>0</v>
      </c>
      <c r="AA163" s="145">
        <v>0</v>
      </c>
      <c r="AB163" s="145">
        <f t="shared" si="5"/>
        <v>0</v>
      </c>
      <c r="AC163" s="145">
        <v>0</v>
      </c>
      <c r="AD163" s="146">
        <f t="shared" si="6"/>
        <v>0</v>
      </c>
      <c r="AR163" s="17" t="s">
        <v>177</v>
      </c>
      <c r="AT163" s="17" t="s">
        <v>175</v>
      </c>
      <c r="AU163" s="17" t="s">
        <v>94</v>
      </c>
      <c r="AY163" s="17" t="s">
        <v>149</v>
      </c>
      <c r="BE163" s="147">
        <f t="shared" si="7"/>
        <v>0</v>
      </c>
      <c r="BF163" s="147">
        <f t="shared" si="8"/>
        <v>0</v>
      </c>
      <c r="BG163" s="147">
        <f t="shared" si="9"/>
        <v>0</v>
      </c>
      <c r="BH163" s="147">
        <f t="shared" si="10"/>
        <v>0</v>
      </c>
      <c r="BI163" s="147">
        <f t="shared" si="11"/>
        <v>0</v>
      </c>
      <c r="BJ163" s="17" t="s">
        <v>83</v>
      </c>
      <c r="BK163" s="147">
        <f t="shared" si="12"/>
        <v>0</v>
      </c>
      <c r="BL163" s="17" t="s">
        <v>168</v>
      </c>
      <c r="BM163" s="17" t="s">
        <v>205</v>
      </c>
    </row>
    <row r="164" spans="2:66" s="1" customFormat="1" ht="16.5" customHeight="1" x14ac:dyDescent="0.3">
      <c r="B164" s="137"/>
      <c r="C164" s="149">
        <v>23</v>
      </c>
      <c r="D164" s="149" t="s">
        <v>175</v>
      </c>
      <c r="E164" s="150" t="s">
        <v>443</v>
      </c>
      <c r="F164" s="236" t="s">
        <v>485</v>
      </c>
      <c r="G164" s="236"/>
      <c r="H164" s="236"/>
      <c r="I164" s="236"/>
      <c r="J164" s="151" t="s">
        <v>173</v>
      </c>
      <c r="K164" s="152">
        <v>94</v>
      </c>
      <c r="L164" s="153"/>
      <c r="M164" s="237"/>
      <c r="N164" s="237"/>
      <c r="O164" s="238"/>
      <c r="P164" s="239">
        <f>ROUND(V164*K164,2)</f>
        <v>0</v>
      </c>
      <c r="Q164" s="239"/>
      <c r="R164" s="143"/>
      <c r="T164" s="144" t="s">
        <v>5</v>
      </c>
      <c r="U164" s="40" t="s">
        <v>39</v>
      </c>
      <c r="V164" s="182">
        <f>L164+M164</f>
        <v>0</v>
      </c>
      <c r="W164" s="182">
        <f>ROUND(L164*K164,2)</f>
        <v>0</v>
      </c>
      <c r="X164" s="182">
        <f>ROUND(M164*K164,2)</f>
        <v>0</v>
      </c>
      <c r="Y164" s="145">
        <v>0</v>
      </c>
      <c r="Z164" s="145">
        <f>Y164*K164</f>
        <v>0</v>
      </c>
      <c r="AA164" s="145">
        <v>0</v>
      </c>
      <c r="AB164" s="145">
        <f>AA164*K164</f>
        <v>0</v>
      </c>
      <c r="AC164" s="145">
        <v>0</v>
      </c>
      <c r="AD164" s="146">
        <f>AC164*K164</f>
        <v>0</v>
      </c>
      <c r="AR164" s="17" t="s">
        <v>177</v>
      </c>
      <c r="AT164" s="17" t="s">
        <v>175</v>
      </c>
      <c r="AU164" s="17" t="s">
        <v>94</v>
      </c>
      <c r="AY164" s="17" t="s">
        <v>149</v>
      </c>
      <c r="BE164" s="147">
        <f>IF(U164="základní",P164,0)</f>
        <v>0</v>
      </c>
      <c r="BF164" s="147">
        <f>IF(U164="snížená",P164,0)</f>
        <v>0</v>
      </c>
      <c r="BG164" s="147">
        <f>IF(U164="zákl. přenesená",P164,0)</f>
        <v>0</v>
      </c>
      <c r="BH164" s="147">
        <f>IF(U164="sníž. přenesená",P164,0)</f>
        <v>0</v>
      </c>
      <c r="BI164" s="147">
        <f>IF(U164="nulová",P164,0)</f>
        <v>0</v>
      </c>
      <c r="BJ164" s="17" t="s">
        <v>83</v>
      </c>
      <c r="BK164" s="147">
        <f>ROUND(V164*K164,2)</f>
        <v>0</v>
      </c>
      <c r="BL164" s="17" t="s">
        <v>168</v>
      </c>
      <c r="BM164" s="17" t="s">
        <v>205</v>
      </c>
    </row>
    <row r="165" spans="2:66" s="1" customFormat="1" ht="25.5" customHeight="1" x14ac:dyDescent="0.3">
      <c r="B165" s="137"/>
      <c r="C165" s="138">
        <v>24</v>
      </c>
      <c r="D165" s="138" t="s">
        <v>150</v>
      </c>
      <c r="E165" s="139" t="s">
        <v>200</v>
      </c>
      <c r="F165" s="240" t="s">
        <v>201</v>
      </c>
      <c r="G165" s="240"/>
      <c r="H165" s="240"/>
      <c r="I165" s="240"/>
      <c r="J165" s="140" t="s">
        <v>173</v>
      </c>
      <c r="K165" s="141">
        <v>1267</v>
      </c>
      <c r="L165" s="142"/>
      <c r="M165" s="239"/>
      <c r="N165" s="239"/>
      <c r="O165" s="239"/>
      <c r="P165" s="239">
        <f t="shared" si="0"/>
        <v>0</v>
      </c>
      <c r="Q165" s="239"/>
      <c r="R165" s="143"/>
      <c r="T165" s="144" t="s">
        <v>5</v>
      </c>
      <c r="U165" s="40" t="s">
        <v>39</v>
      </c>
      <c r="V165" s="102">
        <f t="shared" si="1"/>
        <v>0</v>
      </c>
      <c r="W165" s="102">
        <f t="shared" si="2"/>
        <v>0</v>
      </c>
      <c r="X165" s="102">
        <f t="shared" si="3"/>
        <v>0</v>
      </c>
      <c r="Y165" s="145">
        <v>0.09</v>
      </c>
      <c r="Z165" s="145">
        <f t="shared" si="4"/>
        <v>114.03</v>
      </c>
      <c r="AA165" s="145">
        <v>0</v>
      </c>
      <c r="AB165" s="145">
        <f t="shared" si="5"/>
        <v>0</v>
      </c>
      <c r="AC165" s="145">
        <v>0</v>
      </c>
      <c r="AD165" s="146">
        <f t="shared" si="6"/>
        <v>0</v>
      </c>
      <c r="AR165" s="17" t="s">
        <v>168</v>
      </c>
      <c r="AT165" s="17" t="s">
        <v>150</v>
      </c>
      <c r="AU165" s="17" t="s">
        <v>94</v>
      </c>
      <c r="AY165" s="17" t="s">
        <v>149</v>
      </c>
      <c r="BE165" s="147">
        <f t="shared" si="7"/>
        <v>0</v>
      </c>
      <c r="BF165" s="147">
        <f t="shared" si="8"/>
        <v>0</v>
      </c>
      <c r="BG165" s="147">
        <f t="shared" si="9"/>
        <v>0</v>
      </c>
      <c r="BH165" s="147">
        <f t="shared" si="10"/>
        <v>0</v>
      </c>
      <c r="BI165" s="147">
        <f t="shared" si="11"/>
        <v>0</v>
      </c>
      <c r="BJ165" s="17" t="s">
        <v>83</v>
      </c>
      <c r="BK165" s="147">
        <f t="shared" si="12"/>
        <v>0</v>
      </c>
      <c r="BL165" s="17" t="s">
        <v>168</v>
      </c>
      <c r="BM165" s="17" t="s">
        <v>206</v>
      </c>
    </row>
    <row r="166" spans="2:66" s="1" customFormat="1" ht="16.5" customHeight="1" x14ac:dyDescent="0.3">
      <c r="B166" s="137"/>
      <c r="C166" s="149">
        <v>25</v>
      </c>
      <c r="D166" s="149" t="s">
        <v>175</v>
      </c>
      <c r="E166" s="150" t="s">
        <v>207</v>
      </c>
      <c r="F166" s="236" t="s">
        <v>208</v>
      </c>
      <c r="G166" s="236"/>
      <c r="H166" s="236"/>
      <c r="I166" s="236"/>
      <c r="J166" s="151" t="s">
        <v>173</v>
      </c>
      <c r="K166" s="152">
        <v>1267</v>
      </c>
      <c r="L166" s="153"/>
      <c r="M166" s="237"/>
      <c r="N166" s="237"/>
      <c r="O166" s="238"/>
      <c r="P166" s="239">
        <f t="shared" si="0"/>
        <v>0</v>
      </c>
      <c r="Q166" s="239"/>
      <c r="R166" s="143"/>
      <c r="T166" s="144" t="s">
        <v>5</v>
      </c>
      <c r="U166" s="40" t="s">
        <v>39</v>
      </c>
      <c r="V166" s="102">
        <f t="shared" si="1"/>
        <v>0</v>
      </c>
      <c r="W166" s="102">
        <f t="shared" si="2"/>
        <v>0</v>
      </c>
      <c r="X166" s="102">
        <f t="shared" si="3"/>
        <v>0</v>
      </c>
      <c r="Y166" s="145">
        <v>0</v>
      </c>
      <c r="Z166" s="145">
        <f t="shared" si="4"/>
        <v>0</v>
      </c>
      <c r="AA166" s="145">
        <v>0</v>
      </c>
      <c r="AB166" s="145">
        <f t="shared" si="5"/>
        <v>0</v>
      </c>
      <c r="AC166" s="145">
        <v>0</v>
      </c>
      <c r="AD166" s="146">
        <f t="shared" si="6"/>
        <v>0</v>
      </c>
      <c r="AR166" s="17" t="s">
        <v>177</v>
      </c>
      <c r="AT166" s="17" t="s">
        <v>175</v>
      </c>
      <c r="AU166" s="17" t="s">
        <v>94</v>
      </c>
      <c r="AY166" s="17" t="s">
        <v>149</v>
      </c>
      <c r="BE166" s="147">
        <f t="shared" si="7"/>
        <v>0</v>
      </c>
      <c r="BF166" s="147">
        <f t="shared" si="8"/>
        <v>0</v>
      </c>
      <c r="BG166" s="147">
        <f t="shared" si="9"/>
        <v>0</v>
      </c>
      <c r="BH166" s="147">
        <f t="shared" si="10"/>
        <v>0</v>
      </c>
      <c r="BI166" s="147">
        <f t="shared" si="11"/>
        <v>0</v>
      </c>
      <c r="BJ166" s="17" t="s">
        <v>83</v>
      </c>
      <c r="BK166" s="147">
        <f t="shared" si="12"/>
        <v>0</v>
      </c>
      <c r="BL166" s="17" t="s">
        <v>168</v>
      </c>
      <c r="BM166" s="17" t="s">
        <v>209</v>
      </c>
    </row>
    <row r="167" spans="2:66" s="1" customFormat="1" ht="25.5" customHeight="1" x14ac:dyDescent="0.3">
      <c r="B167" s="137"/>
      <c r="C167" s="138">
        <v>26</v>
      </c>
      <c r="D167" s="138" t="s">
        <v>150</v>
      </c>
      <c r="E167" s="139" t="s">
        <v>210</v>
      </c>
      <c r="F167" s="240" t="s">
        <v>211</v>
      </c>
      <c r="G167" s="240"/>
      <c r="H167" s="240"/>
      <c r="I167" s="240"/>
      <c r="J167" s="140" t="s">
        <v>173</v>
      </c>
      <c r="K167" s="141">
        <v>96</v>
      </c>
      <c r="L167" s="142"/>
      <c r="M167" s="239"/>
      <c r="N167" s="239"/>
      <c r="O167" s="239"/>
      <c r="P167" s="239">
        <f t="shared" si="0"/>
        <v>0</v>
      </c>
      <c r="Q167" s="239"/>
      <c r="R167" s="143"/>
      <c r="T167" s="144" t="s">
        <v>5</v>
      </c>
      <c r="U167" s="40" t="s">
        <v>39</v>
      </c>
      <c r="V167" s="102">
        <f t="shared" si="1"/>
        <v>0</v>
      </c>
      <c r="W167" s="102">
        <f t="shared" si="2"/>
        <v>0</v>
      </c>
      <c r="X167" s="102">
        <f t="shared" si="3"/>
        <v>0</v>
      </c>
      <c r="Y167" s="145">
        <v>0.09</v>
      </c>
      <c r="Z167" s="145">
        <f t="shared" si="4"/>
        <v>8.64</v>
      </c>
      <c r="AA167" s="145">
        <v>0</v>
      </c>
      <c r="AB167" s="145">
        <f t="shared" si="5"/>
        <v>0</v>
      </c>
      <c r="AC167" s="145">
        <v>0</v>
      </c>
      <c r="AD167" s="146">
        <f t="shared" si="6"/>
        <v>0</v>
      </c>
      <c r="AR167" s="17" t="s">
        <v>168</v>
      </c>
      <c r="AT167" s="17" t="s">
        <v>150</v>
      </c>
      <c r="AU167" s="17" t="s">
        <v>94</v>
      </c>
      <c r="AY167" s="17" t="s">
        <v>149</v>
      </c>
      <c r="BE167" s="147">
        <f t="shared" si="7"/>
        <v>0</v>
      </c>
      <c r="BF167" s="147">
        <f t="shared" si="8"/>
        <v>0</v>
      </c>
      <c r="BG167" s="147">
        <f t="shared" si="9"/>
        <v>0</v>
      </c>
      <c r="BH167" s="147">
        <f t="shared" si="10"/>
        <v>0</v>
      </c>
      <c r="BI167" s="147">
        <f t="shared" si="11"/>
        <v>0</v>
      </c>
      <c r="BJ167" s="17" t="s">
        <v>83</v>
      </c>
      <c r="BK167" s="147">
        <f t="shared" si="12"/>
        <v>0</v>
      </c>
      <c r="BL167" s="17" t="s">
        <v>168</v>
      </c>
      <c r="BM167" s="17" t="s">
        <v>212</v>
      </c>
    </row>
    <row r="168" spans="2:66" s="1" customFormat="1" ht="16.5" customHeight="1" x14ac:dyDescent="0.3">
      <c r="B168" s="137"/>
      <c r="C168" s="149">
        <v>27</v>
      </c>
      <c r="D168" s="149" t="s">
        <v>175</v>
      </c>
      <c r="E168" s="150" t="s">
        <v>213</v>
      </c>
      <c r="F168" s="236" t="s">
        <v>214</v>
      </c>
      <c r="G168" s="236"/>
      <c r="H168" s="236"/>
      <c r="I168" s="236"/>
      <c r="J168" s="151" t="s">
        <v>173</v>
      </c>
      <c r="K168" s="152">
        <v>96</v>
      </c>
      <c r="L168" s="153"/>
      <c r="M168" s="237"/>
      <c r="N168" s="237"/>
      <c r="O168" s="238"/>
      <c r="P168" s="239">
        <f t="shared" si="0"/>
        <v>0</v>
      </c>
      <c r="Q168" s="239"/>
      <c r="R168" s="143"/>
      <c r="T168" s="144" t="s">
        <v>5</v>
      </c>
      <c r="U168" s="40" t="s">
        <v>39</v>
      </c>
      <c r="V168" s="102">
        <f t="shared" si="1"/>
        <v>0</v>
      </c>
      <c r="W168" s="102">
        <f t="shared" si="2"/>
        <v>0</v>
      </c>
      <c r="X168" s="102">
        <f t="shared" si="3"/>
        <v>0</v>
      </c>
      <c r="Y168" s="145">
        <v>0</v>
      </c>
      <c r="Z168" s="145">
        <f t="shared" si="4"/>
        <v>0</v>
      </c>
      <c r="AA168" s="145">
        <v>0</v>
      </c>
      <c r="AB168" s="145">
        <f t="shared" si="5"/>
        <v>0</v>
      </c>
      <c r="AC168" s="145">
        <v>0</v>
      </c>
      <c r="AD168" s="146">
        <f t="shared" si="6"/>
        <v>0</v>
      </c>
      <c r="AR168" s="17" t="s">
        <v>177</v>
      </c>
      <c r="AT168" s="17" t="s">
        <v>175</v>
      </c>
      <c r="AU168" s="17" t="s">
        <v>94</v>
      </c>
      <c r="AY168" s="17" t="s">
        <v>149</v>
      </c>
      <c r="BE168" s="147">
        <f t="shared" si="7"/>
        <v>0</v>
      </c>
      <c r="BF168" s="147">
        <f t="shared" si="8"/>
        <v>0</v>
      </c>
      <c r="BG168" s="147">
        <f t="shared" si="9"/>
        <v>0</v>
      </c>
      <c r="BH168" s="147">
        <f t="shared" si="10"/>
        <v>0</v>
      </c>
      <c r="BI168" s="147">
        <f t="shared" si="11"/>
        <v>0</v>
      </c>
      <c r="BJ168" s="17" t="s">
        <v>83</v>
      </c>
      <c r="BK168" s="147">
        <f t="shared" si="12"/>
        <v>0</v>
      </c>
      <c r="BL168" s="17" t="s">
        <v>168</v>
      </c>
      <c r="BM168" s="17" t="s">
        <v>215</v>
      </c>
    </row>
    <row r="169" spans="2:66" s="1" customFormat="1" ht="25.5" customHeight="1" x14ac:dyDescent="0.3">
      <c r="B169" s="137"/>
      <c r="C169" s="138">
        <v>28</v>
      </c>
      <c r="D169" s="138" t="s">
        <v>150</v>
      </c>
      <c r="E169" s="139" t="s">
        <v>216</v>
      </c>
      <c r="F169" s="240" t="s">
        <v>217</v>
      </c>
      <c r="G169" s="240"/>
      <c r="H169" s="240"/>
      <c r="I169" s="240"/>
      <c r="J169" s="140" t="s">
        <v>173</v>
      </c>
      <c r="K169" s="141">
        <v>32</v>
      </c>
      <c r="L169" s="142"/>
      <c r="M169" s="239"/>
      <c r="N169" s="239"/>
      <c r="O169" s="239"/>
      <c r="P169" s="239">
        <f t="shared" si="0"/>
        <v>0</v>
      </c>
      <c r="Q169" s="239"/>
      <c r="R169" s="143"/>
      <c r="T169" s="144" t="s">
        <v>5</v>
      </c>
      <c r="U169" s="40" t="s">
        <v>39</v>
      </c>
      <c r="V169" s="102">
        <f t="shared" si="1"/>
        <v>0</v>
      </c>
      <c r="W169" s="102">
        <f t="shared" si="2"/>
        <v>0</v>
      </c>
      <c r="X169" s="102">
        <f t="shared" si="3"/>
        <v>0</v>
      </c>
      <c r="Y169" s="145">
        <v>9.6000000000000002E-2</v>
      </c>
      <c r="Z169" s="145">
        <f t="shared" si="4"/>
        <v>3.0720000000000001</v>
      </c>
      <c r="AA169" s="145">
        <v>0</v>
      </c>
      <c r="AB169" s="145">
        <f t="shared" si="5"/>
        <v>0</v>
      </c>
      <c r="AC169" s="145">
        <v>0</v>
      </c>
      <c r="AD169" s="146">
        <f t="shared" si="6"/>
        <v>0</v>
      </c>
      <c r="AR169" s="17" t="s">
        <v>168</v>
      </c>
      <c r="AT169" s="17" t="s">
        <v>150</v>
      </c>
      <c r="AU169" s="17" t="s">
        <v>94</v>
      </c>
      <c r="AY169" s="17" t="s">
        <v>149</v>
      </c>
      <c r="BE169" s="147">
        <f t="shared" si="7"/>
        <v>0</v>
      </c>
      <c r="BF169" s="147">
        <f t="shared" si="8"/>
        <v>0</v>
      </c>
      <c r="BG169" s="147">
        <f t="shared" si="9"/>
        <v>0</v>
      </c>
      <c r="BH169" s="147">
        <f t="shared" si="10"/>
        <v>0</v>
      </c>
      <c r="BI169" s="147">
        <f t="shared" si="11"/>
        <v>0</v>
      </c>
      <c r="BJ169" s="17" t="s">
        <v>83</v>
      </c>
      <c r="BK169" s="147">
        <f t="shared" si="12"/>
        <v>0</v>
      </c>
      <c r="BL169" s="17" t="s">
        <v>168</v>
      </c>
      <c r="BM169" s="17" t="s">
        <v>218</v>
      </c>
    </row>
    <row r="170" spans="2:66" s="1" customFormat="1" ht="16.5" customHeight="1" x14ac:dyDescent="0.3">
      <c r="B170" s="137"/>
      <c r="C170" s="149">
        <v>29</v>
      </c>
      <c r="D170" s="149" t="s">
        <v>175</v>
      </c>
      <c r="E170" s="150" t="s">
        <v>219</v>
      </c>
      <c r="F170" s="236" t="s">
        <v>220</v>
      </c>
      <c r="G170" s="236"/>
      <c r="H170" s="236"/>
      <c r="I170" s="236"/>
      <c r="J170" s="151" t="s">
        <v>173</v>
      </c>
      <c r="K170" s="152">
        <v>32</v>
      </c>
      <c r="L170" s="153"/>
      <c r="M170" s="237"/>
      <c r="N170" s="237"/>
      <c r="O170" s="238"/>
      <c r="P170" s="239">
        <f t="shared" si="0"/>
        <v>0</v>
      </c>
      <c r="Q170" s="239"/>
      <c r="R170" s="143"/>
      <c r="T170" s="144" t="s">
        <v>5</v>
      </c>
      <c r="U170" s="40" t="s">
        <v>39</v>
      </c>
      <c r="V170" s="102">
        <f t="shared" si="1"/>
        <v>0</v>
      </c>
      <c r="W170" s="102">
        <f t="shared" si="2"/>
        <v>0</v>
      </c>
      <c r="X170" s="102">
        <f t="shared" si="3"/>
        <v>0</v>
      </c>
      <c r="Y170" s="145">
        <v>0</v>
      </c>
      <c r="Z170" s="145">
        <f t="shared" si="4"/>
        <v>0</v>
      </c>
      <c r="AA170" s="145">
        <v>0</v>
      </c>
      <c r="AB170" s="145">
        <f t="shared" si="5"/>
        <v>0</v>
      </c>
      <c r="AC170" s="145">
        <v>0</v>
      </c>
      <c r="AD170" s="146">
        <f t="shared" si="6"/>
        <v>0</v>
      </c>
      <c r="AR170" s="17" t="s">
        <v>177</v>
      </c>
      <c r="AT170" s="17" t="s">
        <v>175</v>
      </c>
      <c r="AU170" s="17" t="s">
        <v>94</v>
      </c>
      <c r="AY170" s="17" t="s">
        <v>149</v>
      </c>
      <c r="BE170" s="147">
        <f t="shared" si="7"/>
        <v>0</v>
      </c>
      <c r="BF170" s="147">
        <f t="shared" si="8"/>
        <v>0</v>
      </c>
      <c r="BG170" s="147">
        <f t="shared" si="9"/>
        <v>0</v>
      </c>
      <c r="BH170" s="147">
        <f t="shared" si="10"/>
        <v>0</v>
      </c>
      <c r="BI170" s="147">
        <f t="shared" si="11"/>
        <v>0</v>
      </c>
      <c r="BJ170" s="17" t="s">
        <v>83</v>
      </c>
      <c r="BK170" s="147">
        <f t="shared" si="12"/>
        <v>0</v>
      </c>
      <c r="BL170" s="17" t="s">
        <v>168</v>
      </c>
      <c r="BM170" s="17" t="s">
        <v>221</v>
      </c>
    </row>
    <row r="171" spans="2:66" s="1" customFormat="1" ht="25.5" customHeight="1" x14ac:dyDescent="0.3">
      <c r="B171" s="137"/>
      <c r="C171" s="138">
        <v>30</v>
      </c>
      <c r="D171" s="138" t="s">
        <v>150</v>
      </c>
      <c r="E171" s="139" t="s">
        <v>216</v>
      </c>
      <c r="F171" s="246" t="s">
        <v>464</v>
      </c>
      <c r="G171" s="240"/>
      <c r="H171" s="240"/>
      <c r="I171" s="240"/>
      <c r="J171" s="140" t="s">
        <v>173</v>
      </c>
      <c r="K171" s="141">
        <v>32</v>
      </c>
      <c r="L171" s="162"/>
      <c r="M171" s="239"/>
      <c r="N171" s="239"/>
      <c r="O171" s="239"/>
      <c r="P171" s="239">
        <f>ROUND(V171*K171,2)</f>
        <v>0</v>
      </c>
      <c r="Q171" s="239"/>
      <c r="R171" s="143"/>
      <c r="T171" s="144" t="s">
        <v>5</v>
      </c>
      <c r="U171" s="40" t="s">
        <v>39</v>
      </c>
      <c r="V171" s="163">
        <f>L171+M171</f>
        <v>0</v>
      </c>
      <c r="W171" s="163">
        <f>ROUND(L171*K171,2)</f>
        <v>0</v>
      </c>
      <c r="X171" s="163">
        <f>ROUND(M171*K171,2)</f>
        <v>0</v>
      </c>
      <c r="Y171" s="145">
        <v>9.6000000000000002E-2</v>
      </c>
      <c r="Z171" s="145">
        <f>Y171*K171</f>
        <v>3.0720000000000001</v>
      </c>
      <c r="AA171" s="145">
        <v>0</v>
      </c>
      <c r="AB171" s="145">
        <f>AA171*K171</f>
        <v>0</v>
      </c>
      <c r="AC171" s="145">
        <v>0</v>
      </c>
      <c r="AD171" s="146">
        <f>AC171*K171</f>
        <v>0</v>
      </c>
      <c r="AR171" s="17" t="s">
        <v>168</v>
      </c>
      <c r="AT171" s="17" t="s">
        <v>150</v>
      </c>
      <c r="AU171" s="17" t="s">
        <v>94</v>
      </c>
      <c r="AY171" s="17" t="s">
        <v>149</v>
      </c>
      <c r="BE171" s="147">
        <f>IF(U171="základní",P171,0)</f>
        <v>0</v>
      </c>
      <c r="BF171" s="147">
        <f>IF(U171="snížená",P171,0)</f>
        <v>0</v>
      </c>
      <c r="BG171" s="147">
        <f>IF(U171="zákl. přenesená",P171,0)</f>
        <v>0</v>
      </c>
      <c r="BH171" s="147">
        <f>IF(U171="sníž. přenesená",P171,0)</f>
        <v>0</v>
      </c>
      <c r="BI171" s="147">
        <f>IF(U171="nulová",P171,0)</f>
        <v>0</v>
      </c>
      <c r="BJ171" s="17" t="s">
        <v>83</v>
      </c>
      <c r="BK171" s="147">
        <f>ROUND(V171*K171,2)</f>
        <v>0</v>
      </c>
      <c r="BL171" s="17" t="s">
        <v>168</v>
      </c>
      <c r="BM171" s="17" t="s">
        <v>218</v>
      </c>
    </row>
    <row r="172" spans="2:66" s="1" customFormat="1" ht="16.5" customHeight="1" x14ac:dyDescent="0.3">
      <c r="B172" s="137"/>
      <c r="C172" s="149">
        <v>31</v>
      </c>
      <c r="D172" s="149" t="s">
        <v>175</v>
      </c>
      <c r="E172" s="150" t="s">
        <v>219</v>
      </c>
      <c r="F172" s="236" t="s">
        <v>465</v>
      </c>
      <c r="G172" s="236"/>
      <c r="H172" s="236"/>
      <c r="I172" s="236"/>
      <c r="J172" s="151" t="s">
        <v>173</v>
      </c>
      <c r="K172" s="152">
        <v>32</v>
      </c>
      <c r="L172" s="153"/>
      <c r="M172" s="237"/>
      <c r="N172" s="237"/>
      <c r="O172" s="238"/>
      <c r="P172" s="239">
        <f>ROUND(V172*K172,2)</f>
        <v>0</v>
      </c>
      <c r="Q172" s="239"/>
      <c r="R172" s="143"/>
      <c r="T172" s="144" t="s">
        <v>5</v>
      </c>
      <c r="U172" s="40" t="s">
        <v>39</v>
      </c>
      <c r="V172" s="163">
        <f>L172+M172</f>
        <v>0</v>
      </c>
      <c r="W172" s="163">
        <f>ROUND(L172*K172,2)</f>
        <v>0</v>
      </c>
      <c r="X172" s="163">
        <f>ROUND(M172*K172,2)</f>
        <v>0</v>
      </c>
      <c r="Y172" s="145">
        <v>0</v>
      </c>
      <c r="Z172" s="145">
        <f>Y172*K172</f>
        <v>0</v>
      </c>
      <c r="AA172" s="145">
        <v>0</v>
      </c>
      <c r="AB172" s="145">
        <f>AA172*K172</f>
        <v>0</v>
      </c>
      <c r="AC172" s="145">
        <v>0</v>
      </c>
      <c r="AD172" s="146">
        <f>AC172*K172</f>
        <v>0</v>
      </c>
      <c r="AR172" s="17" t="s">
        <v>177</v>
      </c>
      <c r="AT172" s="17" t="s">
        <v>175</v>
      </c>
      <c r="AU172" s="17" t="s">
        <v>94</v>
      </c>
      <c r="AY172" s="17" t="s">
        <v>149</v>
      </c>
      <c r="BE172" s="147">
        <f>IF(U172="základní",P172,0)</f>
        <v>0</v>
      </c>
      <c r="BF172" s="147">
        <f>IF(U172="snížená",P172,0)</f>
        <v>0</v>
      </c>
      <c r="BG172" s="147">
        <f>IF(U172="zákl. přenesená",P172,0)</f>
        <v>0</v>
      </c>
      <c r="BH172" s="147">
        <f>IF(U172="sníž. přenesená",P172,0)</f>
        <v>0</v>
      </c>
      <c r="BI172" s="147">
        <f>IF(U172="nulová",P172,0)</f>
        <v>0</v>
      </c>
      <c r="BJ172" s="17" t="s">
        <v>83</v>
      </c>
      <c r="BK172" s="147">
        <f>ROUND(V172*K172,2)</f>
        <v>0</v>
      </c>
      <c r="BL172" s="17" t="s">
        <v>168</v>
      </c>
      <c r="BM172" s="17" t="s">
        <v>221</v>
      </c>
    </row>
    <row r="173" spans="2:66" s="1" customFormat="1" ht="25.5" customHeight="1" x14ac:dyDescent="0.3">
      <c r="B173" s="137"/>
      <c r="C173" s="138">
        <v>32</v>
      </c>
      <c r="D173" s="138" t="s">
        <v>150</v>
      </c>
      <c r="E173" s="139" t="s">
        <v>222</v>
      </c>
      <c r="F173" s="240" t="s">
        <v>223</v>
      </c>
      <c r="G173" s="240"/>
      <c r="H173" s="240"/>
      <c r="I173" s="240"/>
      <c r="J173" s="140" t="s">
        <v>157</v>
      </c>
      <c r="K173" s="141">
        <v>4</v>
      </c>
      <c r="L173" s="142"/>
      <c r="M173" s="239"/>
      <c r="N173" s="239"/>
      <c r="O173" s="239"/>
      <c r="P173" s="239">
        <f>ROUND(V173*K173,2)</f>
        <v>0</v>
      </c>
      <c r="Q173" s="239"/>
      <c r="R173" s="143"/>
      <c r="T173" s="144" t="s">
        <v>5</v>
      </c>
      <c r="U173" s="40" t="s">
        <v>39</v>
      </c>
      <c r="V173" s="102">
        <f>L173+M173</f>
        <v>0</v>
      </c>
      <c r="W173" s="102">
        <f>ROUND(L173*K173,2)</f>
        <v>0</v>
      </c>
      <c r="X173" s="102">
        <f>ROUND(M173*K173,2)</f>
        <v>0</v>
      </c>
      <c r="Y173" s="145">
        <v>0.50600000000000001</v>
      </c>
      <c r="Z173" s="145">
        <f>Y173*K173</f>
        <v>2.024</v>
      </c>
      <c r="AA173" s="145">
        <v>0</v>
      </c>
      <c r="AB173" s="145">
        <f>AA173*K173</f>
        <v>0</v>
      </c>
      <c r="AC173" s="145">
        <v>0</v>
      </c>
      <c r="AD173" s="146">
        <f>AC173*K173</f>
        <v>0</v>
      </c>
      <c r="AR173" s="17" t="s">
        <v>168</v>
      </c>
      <c r="AT173" s="17" t="s">
        <v>150</v>
      </c>
      <c r="AU173" s="17" t="s">
        <v>94</v>
      </c>
      <c r="AY173" s="17" t="s">
        <v>149</v>
      </c>
      <c r="BE173" s="147">
        <f>IF(U173="základní",P173,0)</f>
        <v>0</v>
      </c>
      <c r="BF173" s="147">
        <f>IF(U173="snížená",P173,0)</f>
        <v>0</v>
      </c>
      <c r="BG173" s="147">
        <f>IF(U173="zákl. přenesená",P173,0)</f>
        <v>0</v>
      </c>
      <c r="BH173" s="147">
        <f>IF(U173="sníž. přenesená",P173,0)</f>
        <v>0</v>
      </c>
      <c r="BI173" s="147">
        <f>IF(U173="nulová",P173,0)</f>
        <v>0</v>
      </c>
      <c r="BJ173" s="17" t="s">
        <v>83</v>
      </c>
      <c r="BK173" s="147">
        <f>ROUND(V173*K173,2)</f>
        <v>0</v>
      </c>
      <c r="BL173" s="17" t="s">
        <v>168</v>
      </c>
      <c r="BM173" s="17" t="s">
        <v>224</v>
      </c>
    </row>
    <row r="174" spans="2:66" s="1" customFormat="1" ht="25.5" customHeight="1" x14ac:dyDescent="0.3">
      <c r="B174" s="137"/>
      <c r="C174" s="138">
        <v>33</v>
      </c>
      <c r="D174" s="138" t="s">
        <v>150</v>
      </c>
      <c r="E174" s="139" t="s">
        <v>393</v>
      </c>
      <c r="F174" s="240" t="s">
        <v>394</v>
      </c>
      <c r="G174" s="240"/>
      <c r="H174" s="240"/>
      <c r="I174" s="240"/>
      <c r="J174" s="140" t="s">
        <v>157</v>
      </c>
      <c r="K174" s="141">
        <v>1</v>
      </c>
      <c r="L174" s="160"/>
      <c r="M174" s="239"/>
      <c r="N174" s="239"/>
      <c r="O174" s="239"/>
      <c r="P174" s="239">
        <f>ROUND(V174*K174,2)</f>
        <v>0</v>
      </c>
      <c r="Q174" s="239"/>
      <c r="R174" s="143"/>
      <c r="T174" s="164" t="s">
        <v>5</v>
      </c>
      <c r="U174" s="165" t="s">
        <v>39</v>
      </c>
      <c r="V174" s="166">
        <f>L174+M174</f>
        <v>0</v>
      </c>
      <c r="W174" s="166">
        <f>ROUND(L174*K174,2)</f>
        <v>0</v>
      </c>
      <c r="X174" s="166">
        <f>ROUND(M174*K174,2)</f>
        <v>0</v>
      </c>
      <c r="Y174" s="167">
        <v>3.3759999999999999</v>
      </c>
      <c r="Z174" s="167">
        <f>Y174*K174</f>
        <v>3.3759999999999999</v>
      </c>
      <c r="AA174" s="167">
        <v>0</v>
      </c>
      <c r="AB174" s="167">
        <f>AA174*K174</f>
        <v>0</v>
      </c>
      <c r="AC174" s="167">
        <v>0</v>
      </c>
      <c r="AD174" s="168">
        <f>AC174*K174</f>
        <v>0</v>
      </c>
      <c r="AR174" s="17" t="s">
        <v>168</v>
      </c>
      <c r="AT174" s="17" t="s">
        <v>150</v>
      </c>
      <c r="AU174" s="17" t="s">
        <v>94</v>
      </c>
      <c r="AY174" s="17" t="s">
        <v>149</v>
      </c>
      <c r="BE174" s="147">
        <f>IF(U174="základní",P174,0)</f>
        <v>0</v>
      </c>
      <c r="BF174" s="147">
        <f>IF(U174="snížená",P174,0)</f>
        <v>0</v>
      </c>
      <c r="BG174" s="147">
        <f>IF(U174="zákl. přenesená",P174,0)</f>
        <v>0</v>
      </c>
      <c r="BH174" s="147">
        <f>IF(U174="sníž. přenesená",P174,0)</f>
        <v>0</v>
      </c>
      <c r="BI174" s="147">
        <f>IF(U174="nulová",P174,0)</f>
        <v>0</v>
      </c>
      <c r="BJ174" s="17" t="s">
        <v>83</v>
      </c>
      <c r="BK174" s="147">
        <f>ROUND(V174*K174,2)</f>
        <v>0</v>
      </c>
      <c r="BL174" s="17" t="s">
        <v>168</v>
      </c>
      <c r="BM174" s="17" t="s">
        <v>395</v>
      </c>
    </row>
    <row r="175" spans="2:66" s="1" customFormat="1" ht="25.5" customHeight="1" x14ac:dyDescent="0.3">
      <c r="B175" s="137"/>
      <c r="C175" s="138">
        <v>34</v>
      </c>
      <c r="D175" s="138" t="s">
        <v>150</v>
      </c>
      <c r="E175" s="139" t="s">
        <v>225</v>
      </c>
      <c r="F175" s="246" t="s">
        <v>226</v>
      </c>
      <c r="G175" s="240"/>
      <c r="H175" s="240"/>
      <c r="I175" s="240"/>
      <c r="J175" s="140" t="s">
        <v>157</v>
      </c>
      <c r="K175" s="141">
        <v>18</v>
      </c>
      <c r="L175" s="142"/>
      <c r="M175" s="239"/>
      <c r="N175" s="239"/>
      <c r="O175" s="239"/>
      <c r="P175" s="239">
        <f t="shared" ref="P175:P180" si="13">ROUND(V175*K175,2)</f>
        <v>0</v>
      </c>
      <c r="Q175" s="239"/>
      <c r="R175" s="143"/>
      <c r="T175" s="144" t="s">
        <v>5</v>
      </c>
      <c r="U175" s="40" t="s">
        <v>39</v>
      </c>
      <c r="V175" s="102">
        <f t="shared" ref="V175:V180" si="14">L175+M175</f>
        <v>0</v>
      </c>
      <c r="W175" s="102">
        <f t="shared" ref="W175:W180" si="15">ROUND(L175*K175,2)</f>
        <v>0</v>
      </c>
      <c r="X175" s="102">
        <f t="shared" ref="X175:X180" si="16">ROUND(M175*K175,2)</f>
        <v>0</v>
      </c>
      <c r="Y175" s="145">
        <v>0.13400000000000001</v>
      </c>
      <c r="Z175" s="145">
        <f t="shared" ref="Z175:Z180" si="17">Y175*K175</f>
        <v>2.4119999999999999</v>
      </c>
      <c r="AA175" s="145">
        <v>0</v>
      </c>
      <c r="AB175" s="145">
        <f t="shared" ref="AB175:AB180" si="18">AA175*K175</f>
        <v>0</v>
      </c>
      <c r="AC175" s="145">
        <v>0</v>
      </c>
      <c r="AD175" s="146">
        <f t="shared" ref="AD175:AD180" si="19">AC175*K175</f>
        <v>0</v>
      </c>
      <c r="AR175" s="17" t="s">
        <v>168</v>
      </c>
      <c r="AT175" s="17" t="s">
        <v>150</v>
      </c>
      <c r="AU175" s="17" t="s">
        <v>94</v>
      </c>
      <c r="AY175" s="17" t="s">
        <v>149</v>
      </c>
      <c r="BE175" s="147">
        <f t="shared" ref="BE175:BE180" si="20">IF(U175="základní",P175,0)</f>
        <v>0</v>
      </c>
      <c r="BF175" s="147">
        <f t="shared" ref="BF175:BF180" si="21">IF(U175="snížená",P175,0)</f>
        <v>0</v>
      </c>
      <c r="BG175" s="147">
        <f t="shared" ref="BG175:BG180" si="22">IF(U175="zákl. přenesená",P175,0)</f>
        <v>0</v>
      </c>
      <c r="BH175" s="147">
        <f t="shared" ref="BH175:BH180" si="23">IF(U175="sníž. přenesená",P175,0)</f>
        <v>0</v>
      </c>
      <c r="BI175" s="147">
        <f t="shared" ref="BI175:BI180" si="24">IF(U175="nulová",P175,0)</f>
        <v>0</v>
      </c>
      <c r="BJ175" s="17" t="s">
        <v>83</v>
      </c>
      <c r="BK175" s="147">
        <f t="shared" ref="BK175:BK180" si="25">ROUND(V175*K175,2)</f>
        <v>0</v>
      </c>
      <c r="BL175" s="17" t="s">
        <v>168</v>
      </c>
      <c r="BM175" s="17" t="s">
        <v>227</v>
      </c>
      <c r="BN175" s="193"/>
    </row>
    <row r="176" spans="2:66" s="1" customFormat="1" ht="25.5" customHeight="1" x14ac:dyDescent="0.3">
      <c r="B176" s="137"/>
      <c r="C176" s="149">
        <v>35</v>
      </c>
      <c r="D176" s="149" t="s">
        <v>175</v>
      </c>
      <c r="E176" s="150" t="s">
        <v>403</v>
      </c>
      <c r="F176" s="236" t="s">
        <v>398</v>
      </c>
      <c r="G176" s="236"/>
      <c r="H176" s="236"/>
      <c r="I176" s="236"/>
      <c r="J176" s="151" t="s">
        <v>157</v>
      </c>
      <c r="K176" s="152">
        <v>18</v>
      </c>
      <c r="L176" s="153"/>
      <c r="M176" s="237"/>
      <c r="N176" s="237"/>
      <c r="O176" s="238"/>
      <c r="P176" s="239">
        <f t="shared" si="13"/>
        <v>0</v>
      </c>
      <c r="Q176" s="239"/>
      <c r="R176" s="143"/>
      <c r="T176" s="144" t="s">
        <v>5</v>
      </c>
      <c r="U176" s="40" t="s">
        <v>39</v>
      </c>
      <c r="V176" s="102">
        <f t="shared" si="14"/>
        <v>0</v>
      </c>
      <c r="W176" s="102">
        <f t="shared" si="15"/>
        <v>0</v>
      </c>
      <c r="X176" s="102">
        <f t="shared" si="16"/>
        <v>0</v>
      </c>
      <c r="Y176" s="145">
        <v>0</v>
      </c>
      <c r="Z176" s="145">
        <f t="shared" si="17"/>
        <v>0</v>
      </c>
      <c r="AA176" s="145">
        <v>2.0000000000000002E-5</v>
      </c>
      <c r="AB176" s="145">
        <f t="shared" si="18"/>
        <v>3.6000000000000002E-4</v>
      </c>
      <c r="AC176" s="145">
        <v>0</v>
      </c>
      <c r="AD176" s="146">
        <f t="shared" si="19"/>
        <v>0</v>
      </c>
      <c r="AR176" s="17" t="s">
        <v>177</v>
      </c>
      <c r="AT176" s="17" t="s">
        <v>175</v>
      </c>
      <c r="AU176" s="17" t="s">
        <v>94</v>
      </c>
      <c r="AY176" s="17" t="s">
        <v>149</v>
      </c>
      <c r="BE176" s="147">
        <f t="shared" si="20"/>
        <v>0</v>
      </c>
      <c r="BF176" s="147">
        <f t="shared" si="21"/>
        <v>0</v>
      </c>
      <c r="BG176" s="147">
        <f t="shared" si="22"/>
        <v>0</v>
      </c>
      <c r="BH176" s="147">
        <f t="shared" si="23"/>
        <v>0</v>
      </c>
      <c r="BI176" s="147">
        <f t="shared" si="24"/>
        <v>0</v>
      </c>
      <c r="BJ176" s="17" t="s">
        <v>83</v>
      </c>
      <c r="BK176" s="147">
        <f t="shared" si="25"/>
        <v>0</v>
      </c>
      <c r="BL176" s="17" t="s">
        <v>168</v>
      </c>
      <c r="BM176" s="17" t="s">
        <v>228</v>
      </c>
    </row>
    <row r="177" spans="2:65" s="1" customFormat="1" ht="38.25" customHeight="1" x14ac:dyDescent="0.3">
      <c r="B177" s="137"/>
      <c r="C177" s="149">
        <v>36</v>
      </c>
      <c r="D177" s="149" t="s">
        <v>175</v>
      </c>
      <c r="E177" s="150" t="s">
        <v>231</v>
      </c>
      <c r="F177" s="236" t="s">
        <v>397</v>
      </c>
      <c r="G177" s="236"/>
      <c r="H177" s="236"/>
      <c r="I177" s="236"/>
      <c r="J177" s="151" t="s">
        <v>157</v>
      </c>
      <c r="K177" s="152">
        <v>18</v>
      </c>
      <c r="L177" s="153"/>
      <c r="M177" s="237"/>
      <c r="N177" s="237"/>
      <c r="O177" s="238"/>
      <c r="P177" s="239">
        <f>ROUND(V177*K177,2)</f>
        <v>0</v>
      </c>
      <c r="Q177" s="239"/>
      <c r="R177" s="143"/>
      <c r="T177" s="144" t="s">
        <v>5</v>
      </c>
      <c r="U177" s="40" t="s">
        <v>39</v>
      </c>
      <c r="V177" s="159">
        <f>L177+M177</f>
        <v>0</v>
      </c>
      <c r="W177" s="159">
        <f>ROUND(L177*K177,2)</f>
        <v>0</v>
      </c>
      <c r="X177" s="159">
        <f>ROUND(M177*K177,2)</f>
        <v>0</v>
      </c>
      <c r="Y177" s="145">
        <v>0</v>
      </c>
      <c r="Z177" s="145">
        <f>Y177*K177</f>
        <v>0</v>
      </c>
      <c r="AA177" s="145">
        <v>5.0000000000000002E-5</v>
      </c>
      <c r="AB177" s="145">
        <f>AA177*K177</f>
        <v>9.0000000000000008E-4</v>
      </c>
      <c r="AC177" s="145">
        <v>0</v>
      </c>
      <c r="AD177" s="146">
        <f>AC177*K177</f>
        <v>0</v>
      </c>
      <c r="AR177" s="17" t="s">
        <v>177</v>
      </c>
      <c r="AT177" s="17" t="s">
        <v>175</v>
      </c>
      <c r="AU177" s="17" t="s">
        <v>94</v>
      </c>
      <c r="AY177" s="17" t="s">
        <v>149</v>
      </c>
      <c r="BE177" s="147">
        <f>IF(U177="základní",P177,0)</f>
        <v>0</v>
      </c>
      <c r="BF177" s="147">
        <f>IF(U177="snížená",P177,0)</f>
        <v>0</v>
      </c>
      <c r="BG177" s="147">
        <f>IF(U177="zákl. přenesená",P177,0)</f>
        <v>0</v>
      </c>
      <c r="BH177" s="147">
        <f>IF(U177="sníž. přenesená",P177,0)</f>
        <v>0</v>
      </c>
      <c r="BI177" s="147">
        <f>IF(U177="nulová",P177,0)</f>
        <v>0</v>
      </c>
      <c r="BJ177" s="17" t="s">
        <v>83</v>
      </c>
      <c r="BK177" s="147">
        <f>ROUND(V177*K177,2)</f>
        <v>0</v>
      </c>
      <c r="BL177" s="17" t="s">
        <v>168</v>
      </c>
      <c r="BM177" s="17" t="s">
        <v>232</v>
      </c>
    </row>
    <row r="178" spans="2:65" s="1" customFormat="1" ht="25.5" customHeight="1" x14ac:dyDescent="0.3">
      <c r="B178" s="137"/>
      <c r="C178" s="138">
        <v>37</v>
      </c>
      <c r="D178" s="138" t="s">
        <v>150</v>
      </c>
      <c r="E178" s="169" t="s">
        <v>401</v>
      </c>
      <c r="F178" s="240" t="s">
        <v>396</v>
      </c>
      <c r="G178" s="240"/>
      <c r="H178" s="240"/>
      <c r="I178" s="240"/>
      <c r="J178" s="140" t="s">
        <v>157</v>
      </c>
      <c r="K178" s="141">
        <v>2</v>
      </c>
      <c r="L178" s="142"/>
      <c r="M178" s="239"/>
      <c r="N178" s="239"/>
      <c r="O178" s="239"/>
      <c r="P178" s="239">
        <f t="shared" si="13"/>
        <v>0</v>
      </c>
      <c r="Q178" s="239"/>
      <c r="R178" s="143"/>
      <c r="T178" s="144" t="s">
        <v>5</v>
      </c>
      <c r="U178" s="40" t="s">
        <v>39</v>
      </c>
      <c r="V178" s="102">
        <f t="shared" si="14"/>
        <v>0</v>
      </c>
      <c r="W178" s="102">
        <f t="shared" si="15"/>
        <v>0</v>
      </c>
      <c r="X178" s="102">
        <f t="shared" si="16"/>
        <v>0</v>
      </c>
      <c r="Y178" s="145">
        <v>0.17299999999999999</v>
      </c>
      <c r="Z178" s="145">
        <f t="shared" si="17"/>
        <v>0.34599999999999997</v>
      </c>
      <c r="AA178" s="145">
        <v>0</v>
      </c>
      <c r="AB178" s="145">
        <f t="shared" si="18"/>
        <v>0</v>
      </c>
      <c r="AC178" s="145">
        <v>0</v>
      </c>
      <c r="AD178" s="146">
        <f t="shared" si="19"/>
        <v>0</v>
      </c>
      <c r="AR178" s="17" t="s">
        <v>168</v>
      </c>
      <c r="AT178" s="17" t="s">
        <v>150</v>
      </c>
      <c r="AU178" s="17" t="s">
        <v>94</v>
      </c>
      <c r="AY178" s="17" t="s">
        <v>149</v>
      </c>
      <c r="BE178" s="147">
        <f t="shared" si="20"/>
        <v>0</v>
      </c>
      <c r="BF178" s="147">
        <f t="shared" si="21"/>
        <v>0</v>
      </c>
      <c r="BG178" s="147">
        <f t="shared" si="22"/>
        <v>0</v>
      </c>
      <c r="BH178" s="147">
        <f t="shared" si="23"/>
        <v>0</v>
      </c>
      <c r="BI178" s="147">
        <f t="shared" si="24"/>
        <v>0</v>
      </c>
      <c r="BJ178" s="17" t="s">
        <v>83</v>
      </c>
      <c r="BK178" s="147">
        <f t="shared" si="25"/>
        <v>0</v>
      </c>
      <c r="BL178" s="17" t="s">
        <v>168</v>
      </c>
      <c r="BM178" s="17" t="s">
        <v>229</v>
      </c>
    </row>
    <row r="179" spans="2:65" s="1" customFormat="1" ht="25.5" customHeight="1" x14ac:dyDescent="0.3">
      <c r="B179" s="137"/>
      <c r="C179" s="149">
        <v>38</v>
      </c>
      <c r="D179" s="149" t="s">
        <v>175</v>
      </c>
      <c r="E179" s="150" t="s">
        <v>404</v>
      </c>
      <c r="F179" s="236" t="s">
        <v>399</v>
      </c>
      <c r="G179" s="236"/>
      <c r="H179" s="236"/>
      <c r="I179" s="236"/>
      <c r="J179" s="151" t="s">
        <v>157</v>
      </c>
      <c r="K179" s="152">
        <v>2</v>
      </c>
      <c r="L179" s="153"/>
      <c r="M179" s="237"/>
      <c r="N179" s="237"/>
      <c r="O179" s="238"/>
      <c r="P179" s="239">
        <f t="shared" si="13"/>
        <v>0</v>
      </c>
      <c r="Q179" s="239"/>
      <c r="R179" s="143"/>
      <c r="T179" s="144" t="s">
        <v>5</v>
      </c>
      <c r="U179" s="40" t="s">
        <v>39</v>
      </c>
      <c r="V179" s="102">
        <f t="shared" si="14"/>
        <v>0</v>
      </c>
      <c r="W179" s="102">
        <f t="shared" si="15"/>
        <v>0</v>
      </c>
      <c r="X179" s="102">
        <f t="shared" si="16"/>
        <v>0</v>
      </c>
      <c r="Y179" s="145">
        <v>0</v>
      </c>
      <c r="Z179" s="145">
        <f t="shared" si="17"/>
        <v>0</v>
      </c>
      <c r="AA179" s="145">
        <v>6.0000000000000002E-5</v>
      </c>
      <c r="AB179" s="145">
        <f t="shared" si="18"/>
        <v>1.2E-4</v>
      </c>
      <c r="AC179" s="145">
        <v>0</v>
      </c>
      <c r="AD179" s="146">
        <f t="shared" si="19"/>
        <v>0</v>
      </c>
      <c r="AR179" s="17" t="s">
        <v>177</v>
      </c>
      <c r="AT179" s="17" t="s">
        <v>175</v>
      </c>
      <c r="AU179" s="17" t="s">
        <v>94</v>
      </c>
      <c r="AY179" s="17" t="s">
        <v>149</v>
      </c>
      <c r="BE179" s="147">
        <f t="shared" si="20"/>
        <v>0</v>
      </c>
      <c r="BF179" s="147">
        <f t="shared" si="21"/>
        <v>0</v>
      </c>
      <c r="BG179" s="147">
        <f t="shared" si="22"/>
        <v>0</v>
      </c>
      <c r="BH179" s="147">
        <f t="shared" si="23"/>
        <v>0</v>
      </c>
      <c r="BI179" s="147">
        <f t="shared" si="24"/>
        <v>0</v>
      </c>
      <c r="BJ179" s="17" t="s">
        <v>83</v>
      </c>
      <c r="BK179" s="147">
        <f t="shared" si="25"/>
        <v>0</v>
      </c>
      <c r="BL179" s="17" t="s">
        <v>168</v>
      </c>
      <c r="BM179" s="17" t="s">
        <v>230</v>
      </c>
    </row>
    <row r="180" spans="2:65" s="1" customFormat="1" ht="38.25" customHeight="1" x14ac:dyDescent="0.3">
      <c r="B180" s="137"/>
      <c r="C180" s="149">
        <v>39</v>
      </c>
      <c r="D180" s="149" t="s">
        <v>175</v>
      </c>
      <c r="E180" s="150" t="s">
        <v>231</v>
      </c>
      <c r="F180" s="236" t="s">
        <v>405</v>
      </c>
      <c r="G180" s="236"/>
      <c r="H180" s="236"/>
      <c r="I180" s="236"/>
      <c r="J180" s="151" t="s">
        <v>157</v>
      </c>
      <c r="K180" s="152">
        <v>2</v>
      </c>
      <c r="L180" s="153"/>
      <c r="M180" s="237"/>
      <c r="N180" s="237"/>
      <c r="O180" s="238"/>
      <c r="P180" s="239">
        <f t="shared" si="13"/>
        <v>0</v>
      </c>
      <c r="Q180" s="239"/>
      <c r="R180" s="143"/>
      <c r="T180" s="144" t="s">
        <v>5</v>
      </c>
      <c r="U180" s="40" t="s">
        <v>39</v>
      </c>
      <c r="V180" s="102">
        <f t="shared" si="14"/>
        <v>0</v>
      </c>
      <c r="W180" s="102">
        <f t="shared" si="15"/>
        <v>0</v>
      </c>
      <c r="X180" s="102">
        <f t="shared" si="16"/>
        <v>0</v>
      </c>
      <c r="Y180" s="145">
        <v>0</v>
      </c>
      <c r="Z180" s="145">
        <f t="shared" si="17"/>
        <v>0</v>
      </c>
      <c r="AA180" s="145">
        <v>5.0000000000000002E-5</v>
      </c>
      <c r="AB180" s="145">
        <f t="shared" si="18"/>
        <v>1E-4</v>
      </c>
      <c r="AC180" s="145">
        <v>0</v>
      </c>
      <c r="AD180" s="146">
        <f t="shared" si="19"/>
        <v>0</v>
      </c>
      <c r="AR180" s="17" t="s">
        <v>177</v>
      </c>
      <c r="AT180" s="17" t="s">
        <v>175</v>
      </c>
      <c r="AU180" s="17" t="s">
        <v>94</v>
      </c>
      <c r="AY180" s="17" t="s">
        <v>149</v>
      </c>
      <c r="BE180" s="147">
        <f t="shared" si="20"/>
        <v>0</v>
      </c>
      <c r="BF180" s="147">
        <f t="shared" si="21"/>
        <v>0</v>
      </c>
      <c r="BG180" s="147">
        <f t="shared" si="22"/>
        <v>0</v>
      </c>
      <c r="BH180" s="147">
        <f t="shared" si="23"/>
        <v>0</v>
      </c>
      <c r="BI180" s="147">
        <f t="shared" si="24"/>
        <v>0</v>
      </c>
      <c r="BJ180" s="17" t="s">
        <v>83</v>
      </c>
      <c r="BK180" s="147">
        <f t="shared" si="25"/>
        <v>0</v>
      </c>
      <c r="BL180" s="17" t="s">
        <v>168</v>
      </c>
      <c r="BM180" s="17" t="s">
        <v>232</v>
      </c>
    </row>
    <row r="181" spans="2:65" s="1" customFormat="1" ht="25.5" customHeight="1" x14ac:dyDescent="0.3">
      <c r="B181" s="137"/>
      <c r="C181" s="138">
        <v>40</v>
      </c>
      <c r="D181" s="138" t="s">
        <v>150</v>
      </c>
      <c r="E181" s="169" t="s">
        <v>400</v>
      </c>
      <c r="F181" s="246" t="s">
        <v>402</v>
      </c>
      <c r="G181" s="240"/>
      <c r="H181" s="240"/>
      <c r="I181" s="240"/>
      <c r="J181" s="140" t="s">
        <v>157</v>
      </c>
      <c r="K181" s="141">
        <v>1</v>
      </c>
      <c r="L181" s="160"/>
      <c r="M181" s="239"/>
      <c r="N181" s="239"/>
      <c r="O181" s="239"/>
      <c r="P181" s="239">
        <f t="shared" ref="P181:P194" si="26">ROUND(V181*K181,2)</f>
        <v>0</v>
      </c>
      <c r="Q181" s="239"/>
      <c r="R181" s="143"/>
      <c r="T181" s="144" t="s">
        <v>5</v>
      </c>
      <c r="U181" s="40" t="s">
        <v>39</v>
      </c>
      <c r="V181" s="159">
        <f t="shared" ref="V181:V194" si="27">L181+M181</f>
        <v>0</v>
      </c>
      <c r="W181" s="159">
        <f t="shared" ref="W181:W194" si="28">ROUND(L181*K181,2)</f>
        <v>0</v>
      </c>
      <c r="X181" s="159">
        <f t="shared" ref="X181:X194" si="29">ROUND(M181*K181,2)</f>
        <v>0</v>
      </c>
      <c r="Y181" s="145">
        <v>0.17299999999999999</v>
      </c>
      <c r="Z181" s="145">
        <f t="shared" ref="Z181:Z194" si="30">Y181*K181</f>
        <v>0.17299999999999999</v>
      </c>
      <c r="AA181" s="145">
        <v>0</v>
      </c>
      <c r="AB181" s="145">
        <f t="shared" ref="AB181:AB194" si="31">AA181*K181</f>
        <v>0</v>
      </c>
      <c r="AC181" s="145">
        <v>0</v>
      </c>
      <c r="AD181" s="146">
        <f t="shared" ref="AD181:AD194" si="32">AC181*K181</f>
        <v>0</v>
      </c>
      <c r="AR181" s="17" t="s">
        <v>168</v>
      </c>
      <c r="AT181" s="17" t="s">
        <v>150</v>
      </c>
      <c r="AU181" s="17" t="s">
        <v>94</v>
      </c>
      <c r="AY181" s="17" t="s">
        <v>149</v>
      </c>
      <c r="BE181" s="147">
        <f t="shared" ref="BE181:BE194" si="33">IF(U181="základní",P181,0)</f>
        <v>0</v>
      </c>
      <c r="BF181" s="147">
        <f t="shared" ref="BF181:BF194" si="34">IF(U181="snížená",P181,0)</f>
        <v>0</v>
      </c>
      <c r="BG181" s="147">
        <f t="shared" ref="BG181:BG194" si="35">IF(U181="zákl. přenesená",P181,0)</f>
        <v>0</v>
      </c>
      <c r="BH181" s="147">
        <f t="shared" ref="BH181:BH194" si="36">IF(U181="sníž. přenesená",P181,0)</f>
        <v>0</v>
      </c>
      <c r="BI181" s="147">
        <f t="shared" ref="BI181:BI194" si="37">IF(U181="nulová",P181,0)</f>
        <v>0</v>
      </c>
      <c r="BJ181" s="17" t="s">
        <v>83</v>
      </c>
      <c r="BK181" s="147">
        <f t="shared" ref="BK181:BK194" si="38">ROUND(V181*K181,2)</f>
        <v>0</v>
      </c>
      <c r="BL181" s="17" t="s">
        <v>168</v>
      </c>
      <c r="BM181" s="17" t="s">
        <v>229</v>
      </c>
    </row>
    <row r="182" spans="2:65" s="1" customFormat="1" ht="25.5" customHeight="1" x14ac:dyDescent="0.3">
      <c r="B182" s="137"/>
      <c r="C182" s="149">
        <v>41</v>
      </c>
      <c r="D182" s="149" t="s">
        <v>175</v>
      </c>
      <c r="E182" s="150" t="s">
        <v>406</v>
      </c>
      <c r="F182" s="236" t="s">
        <v>407</v>
      </c>
      <c r="G182" s="236"/>
      <c r="H182" s="236"/>
      <c r="I182" s="236"/>
      <c r="J182" s="151" t="s">
        <v>157</v>
      </c>
      <c r="K182" s="152">
        <v>1</v>
      </c>
      <c r="L182" s="153"/>
      <c r="M182" s="237"/>
      <c r="N182" s="237"/>
      <c r="O182" s="238"/>
      <c r="P182" s="239">
        <f t="shared" si="26"/>
        <v>0</v>
      </c>
      <c r="Q182" s="239"/>
      <c r="R182" s="143"/>
      <c r="T182" s="144" t="s">
        <v>5</v>
      </c>
      <c r="U182" s="40" t="s">
        <v>39</v>
      </c>
      <c r="V182" s="159">
        <f t="shared" si="27"/>
        <v>0</v>
      </c>
      <c r="W182" s="159">
        <f t="shared" si="28"/>
        <v>0</v>
      </c>
      <c r="X182" s="159">
        <f t="shared" si="29"/>
        <v>0</v>
      </c>
      <c r="Y182" s="145">
        <v>0</v>
      </c>
      <c r="Z182" s="145">
        <f t="shared" si="30"/>
        <v>0</v>
      </c>
      <c r="AA182" s="145">
        <v>6.0000000000000002E-5</v>
      </c>
      <c r="AB182" s="145">
        <f t="shared" si="31"/>
        <v>6.0000000000000002E-5</v>
      </c>
      <c r="AC182" s="145">
        <v>0</v>
      </c>
      <c r="AD182" s="146">
        <f t="shared" si="32"/>
        <v>0</v>
      </c>
      <c r="AR182" s="17" t="s">
        <v>177</v>
      </c>
      <c r="AT182" s="17" t="s">
        <v>175</v>
      </c>
      <c r="AU182" s="17" t="s">
        <v>94</v>
      </c>
      <c r="AY182" s="17" t="s">
        <v>149</v>
      </c>
      <c r="BE182" s="147">
        <f t="shared" si="33"/>
        <v>0</v>
      </c>
      <c r="BF182" s="147">
        <f t="shared" si="34"/>
        <v>0</v>
      </c>
      <c r="BG182" s="147">
        <f t="shared" si="35"/>
        <v>0</v>
      </c>
      <c r="BH182" s="147">
        <f t="shared" si="36"/>
        <v>0</v>
      </c>
      <c r="BI182" s="147">
        <f t="shared" si="37"/>
        <v>0</v>
      </c>
      <c r="BJ182" s="17" t="s">
        <v>83</v>
      </c>
      <c r="BK182" s="147">
        <f t="shared" si="38"/>
        <v>0</v>
      </c>
      <c r="BL182" s="17" t="s">
        <v>168</v>
      </c>
      <c r="BM182" s="17" t="s">
        <v>230</v>
      </c>
    </row>
    <row r="183" spans="2:65" s="1" customFormat="1" ht="38.25" customHeight="1" x14ac:dyDescent="0.3">
      <c r="B183" s="137"/>
      <c r="C183" s="149">
        <v>42</v>
      </c>
      <c r="D183" s="149" t="s">
        <v>175</v>
      </c>
      <c r="E183" s="150" t="s">
        <v>408</v>
      </c>
      <c r="F183" s="236" t="s">
        <v>411</v>
      </c>
      <c r="G183" s="236"/>
      <c r="H183" s="236"/>
      <c r="I183" s="236"/>
      <c r="J183" s="151" t="s">
        <v>157</v>
      </c>
      <c r="K183" s="152">
        <v>1</v>
      </c>
      <c r="L183" s="153"/>
      <c r="M183" s="237"/>
      <c r="N183" s="237"/>
      <c r="O183" s="238"/>
      <c r="P183" s="239">
        <f t="shared" si="26"/>
        <v>0</v>
      </c>
      <c r="Q183" s="239"/>
      <c r="R183" s="143"/>
      <c r="T183" s="144" t="s">
        <v>5</v>
      </c>
      <c r="U183" s="40" t="s">
        <v>39</v>
      </c>
      <c r="V183" s="159">
        <f t="shared" si="27"/>
        <v>0</v>
      </c>
      <c r="W183" s="159">
        <f t="shared" si="28"/>
        <v>0</v>
      </c>
      <c r="X183" s="159">
        <f t="shared" si="29"/>
        <v>0</v>
      </c>
      <c r="Y183" s="145">
        <v>0</v>
      </c>
      <c r="Z183" s="145">
        <f t="shared" si="30"/>
        <v>0</v>
      </c>
      <c r="AA183" s="145">
        <v>5.0000000000000002E-5</v>
      </c>
      <c r="AB183" s="145">
        <f t="shared" si="31"/>
        <v>5.0000000000000002E-5</v>
      </c>
      <c r="AC183" s="145">
        <v>0</v>
      </c>
      <c r="AD183" s="146">
        <f t="shared" si="32"/>
        <v>0</v>
      </c>
      <c r="AR183" s="17" t="s">
        <v>177</v>
      </c>
      <c r="AT183" s="17" t="s">
        <v>175</v>
      </c>
      <c r="AU183" s="17" t="s">
        <v>94</v>
      </c>
      <c r="AY183" s="17" t="s">
        <v>149</v>
      </c>
      <c r="BE183" s="147">
        <f t="shared" si="33"/>
        <v>0</v>
      </c>
      <c r="BF183" s="147">
        <f t="shared" si="34"/>
        <v>0</v>
      </c>
      <c r="BG183" s="147">
        <f t="shared" si="35"/>
        <v>0</v>
      </c>
      <c r="BH183" s="147">
        <f t="shared" si="36"/>
        <v>0</v>
      </c>
      <c r="BI183" s="147">
        <f t="shared" si="37"/>
        <v>0</v>
      </c>
      <c r="BJ183" s="17" t="s">
        <v>83</v>
      </c>
      <c r="BK183" s="147">
        <f t="shared" si="38"/>
        <v>0</v>
      </c>
      <c r="BL183" s="17" t="s">
        <v>168</v>
      </c>
      <c r="BM183" s="17" t="s">
        <v>232</v>
      </c>
    </row>
    <row r="184" spans="2:65" s="1" customFormat="1" ht="25.5" customHeight="1" x14ac:dyDescent="0.3">
      <c r="B184" s="137"/>
      <c r="C184" s="138">
        <v>43</v>
      </c>
      <c r="D184" s="138" t="s">
        <v>150</v>
      </c>
      <c r="E184" s="169" t="s">
        <v>400</v>
      </c>
      <c r="F184" s="246" t="s">
        <v>409</v>
      </c>
      <c r="G184" s="240"/>
      <c r="H184" s="240"/>
      <c r="I184" s="240"/>
      <c r="J184" s="140" t="s">
        <v>157</v>
      </c>
      <c r="K184" s="141">
        <v>6</v>
      </c>
      <c r="L184" s="160"/>
      <c r="M184" s="239"/>
      <c r="N184" s="239"/>
      <c r="O184" s="239"/>
      <c r="P184" s="239">
        <f t="shared" si="26"/>
        <v>0</v>
      </c>
      <c r="Q184" s="239"/>
      <c r="R184" s="143"/>
      <c r="T184" s="144" t="s">
        <v>5</v>
      </c>
      <c r="U184" s="40" t="s">
        <v>39</v>
      </c>
      <c r="V184" s="159">
        <f t="shared" si="27"/>
        <v>0</v>
      </c>
      <c r="W184" s="159">
        <f t="shared" si="28"/>
        <v>0</v>
      </c>
      <c r="X184" s="159">
        <f t="shared" si="29"/>
        <v>0</v>
      </c>
      <c r="Y184" s="145">
        <v>0.17299999999999999</v>
      </c>
      <c r="Z184" s="145">
        <f t="shared" si="30"/>
        <v>1.0379999999999998</v>
      </c>
      <c r="AA184" s="145">
        <v>0</v>
      </c>
      <c r="AB184" s="145">
        <f t="shared" si="31"/>
        <v>0</v>
      </c>
      <c r="AC184" s="145">
        <v>0</v>
      </c>
      <c r="AD184" s="146">
        <f t="shared" si="32"/>
        <v>0</v>
      </c>
      <c r="AR184" s="17" t="s">
        <v>168</v>
      </c>
      <c r="AT184" s="17" t="s">
        <v>150</v>
      </c>
      <c r="AU184" s="17" t="s">
        <v>94</v>
      </c>
      <c r="AY184" s="17" t="s">
        <v>149</v>
      </c>
      <c r="BE184" s="147">
        <f t="shared" si="33"/>
        <v>0</v>
      </c>
      <c r="BF184" s="147">
        <f t="shared" si="34"/>
        <v>0</v>
      </c>
      <c r="BG184" s="147">
        <f t="shared" si="35"/>
        <v>0</v>
      </c>
      <c r="BH184" s="147">
        <f t="shared" si="36"/>
        <v>0</v>
      </c>
      <c r="BI184" s="147">
        <f t="shared" si="37"/>
        <v>0</v>
      </c>
      <c r="BJ184" s="17" t="s">
        <v>83</v>
      </c>
      <c r="BK184" s="147">
        <f t="shared" si="38"/>
        <v>0</v>
      </c>
      <c r="BL184" s="17" t="s">
        <v>168</v>
      </c>
      <c r="BM184" s="17" t="s">
        <v>229</v>
      </c>
    </row>
    <row r="185" spans="2:65" s="1" customFormat="1" ht="25.5" customHeight="1" x14ac:dyDescent="0.3">
      <c r="B185" s="137"/>
      <c r="C185" s="149">
        <v>44</v>
      </c>
      <c r="D185" s="149" t="s">
        <v>175</v>
      </c>
      <c r="E185" s="150" t="s">
        <v>406</v>
      </c>
      <c r="F185" s="236" t="s">
        <v>410</v>
      </c>
      <c r="G185" s="236"/>
      <c r="H185" s="236"/>
      <c r="I185" s="236"/>
      <c r="J185" s="151" t="s">
        <v>157</v>
      </c>
      <c r="K185" s="152">
        <v>6</v>
      </c>
      <c r="L185" s="153"/>
      <c r="M185" s="237"/>
      <c r="N185" s="237"/>
      <c r="O185" s="238"/>
      <c r="P185" s="239">
        <f t="shared" si="26"/>
        <v>0</v>
      </c>
      <c r="Q185" s="239"/>
      <c r="R185" s="143"/>
      <c r="T185" s="144" t="s">
        <v>5</v>
      </c>
      <c r="U185" s="40" t="s">
        <v>39</v>
      </c>
      <c r="V185" s="159">
        <f t="shared" si="27"/>
        <v>0</v>
      </c>
      <c r="W185" s="159">
        <f t="shared" si="28"/>
        <v>0</v>
      </c>
      <c r="X185" s="159">
        <f t="shared" si="29"/>
        <v>0</v>
      </c>
      <c r="Y185" s="145">
        <v>0</v>
      </c>
      <c r="Z185" s="145">
        <f t="shared" si="30"/>
        <v>0</v>
      </c>
      <c r="AA185" s="145">
        <v>6.0000000000000002E-5</v>
      </c>
      <c r="AB185" s="145">
        <f t="shared" si="31"/>
        <v>3.6000000000000002E-4</v>
      </c>
      <c r="AC185" s="145">
        <v>0</v>
      </c>
      <c r="AD185" s="146">
        <f t="shared" si="32"/>
        <v>0</v>
      </c>
      <c r="AR185" s="17" t="s">
        <v>177</v>
      </c>
      <c r="AT185" s="17" t="s">
        <v>175</v>
      </c>
      <c r="AU185" s="17" t="s">
        <v>94</v>
      </c>
      <c r="AY185" s="17" t="s">
        <v>149</v>
      </c>
      <c r="BE185" s="147">
        <f t="shared" si="33"/>
        <v>0</v>
      </c>
      <c r="BF185" s="147">
        <f t="shared" si="34"/>
        <v>0</v>
      </c>
      <c r="BG185" s="147">
        <f t="shared" si="35"/>
        <v>0</v>
      </c>
      <c r="BH185" s="147">
        <f t="shared" si="36"/>
        <v>0</v>
      </c>
      <c r="BI185" s="147">
        <f t="shared" si="37"/>
        <v>0</v>
      </c>
      <c r="BJ185" s="17" t="s">
        <v>83</v>
      </c>
      <c r="BK185" s="147">
        <f t="shared" si="38"/>
        <v>0</v>
      </c>
      <c r="BL185" s="17" t="s">
        <v>168</v>
      </c>
      <c r="BM185" s="17" t="s">
        <v>230</v>
      </c>
    </row>
    <row r="186" spans="2:65" s="1" customFormat="1" ht="38.25" customHeight="1" x14ac:dyDescent="0.3">
      <c r="B186" s="137"/>
      <c r="C186" s="149">
        <v>45</v>
      </c>
      <c r="D186" s="149" t="s">
        <v>175</v>
      </c>
      <c r="E186" s="150" t="s">
        <v>408</v>
      </c>
      <c r="F186" s="236" t="s">
        <v>411</v>
      </c>
      <c r="G186" s="236"/>
      <c r="H186" s="236"/>
      <c r="I186" s="236"/>
      <c r="J186" s="151" t="s">
        <v>157</v>
      </c>
      <c r="K186" s="152">
        <v>6</v>
      </c>
      <c r="L186" s="153"/>
      <c r="M186" s="237"/>
      <c r="N186" s="237"/>
      <c r="O186" s="238"/>
      <c r="P186" s="239">
        <f t="shared" si="26"/>
        <v>0</v>
      </c>
      <c r="Q186" s="239"/>
      <c r="R186" s="143"/>
      <c r="T186" s="144" t="s">
        <v>5</v>
      </c>
      <c r="U186" s="40" t="s">
        <v>39</v>
      </c>
      <c r="V186" s="159">
        <f t="shared" si="27"/>
        <v>0</v>
      </c>
      <c r="W186" s="159">
        <f t="shared" si="28"/>
        <v>0</v>
      </c>
      <c r="X186" s="159">
        <f t="shared" si="29"/>
        <v>0</v>
      </c>
      <c r="Y186" s="145">
        <v>0</v>
      </c>
      <c r="Z186" s="145">
        <f t="shared" si="30"/>
        <v>0</v>
      </c>
      <c r="AA186" s="145">
        <v>5.0000000000000002E-5</v>
      </c>
      <c r="AB186" s="145">
        <f t="shared" si="31"/>
        <v>3.0000000000000003E-4</v>
      </c>
      <c r="AC186" s="145">
        <v>0</v>
      </c>
      <c r="AD186" s="146">
        <f t="shared" si="32"/>
        <v>0</v>
      </c>
      <c r="AR186" s="17" t="s">
        <v>177</v>
      </c>
      <c r="AT186" s="17" t="s">
        <v>175</v>
      </c>
      <c r="AU186" s="17" t="s">
        <v>94</v>
      </c>
      <c r="AY186" s="17" t="s">
        <v>149</v>
      </c>
      <c r="BE186" s="147">
        <f t="shared" si="33"/>
        <v>0</v>
      </c>
      <c r="BF186" s="147">
        <f t="shared" si="34"/>
        <v>0</v>
      </c>
      <c r="BG186" s="147">
        <f t="shared" si="35"/>
        <v>0</v>
      </c>
      <c r="BH186" s="147">
        <f t="shared" si="36"/>
        <v>0</v>
      </c>
      <c r="BI186" s="147">
        <f t="shared" si="37"/>
        <v>0</v>
      </c>
      <c r="BJ186" s="17" t="s">
        <v>83</v>
      </c>
      <c r="BK186" s="147">
        <f t="shared" si="38"/>
        <v>0</v>
      </c>
      <c r="BL186" s="17" t="s">
        <v>168</v>
      </c>
      <c r="BM186" s="17" t="s">
        <v>232</v>
      </c>
    </row>
    <row r="187" spans="2:65" s="1" customFormat="1" ht="25.5" customHeight="1" x14ac:dyDescent="0.3">
      <c r="B187" s="137"/>
      <c r="C187" s="149">
        <v>46</v>
      </c>
      <c r="D187" s="149" t="s">
        <v>175</v>
      </c>
      <c r="E187" s="150" t="s">
        <v>233</v>
      </c>
      <c r="F187" s="236" t="s">
        <v>412</v>
      </c>
      <c r="G187" s="236"/>
      <c r="H187" s="236"/>
      <c r="I187" s="236"/>
      <c r="J187" s="151" t="s">
        <v>157</v>
      </c>
      <c r="K187" s="152">
        <v>27</v>
      </c>
      <c r="L187" s="153"/>
      <c r="M187" s="237"/>
      <c r="N187" s="237"/>
      <c r="O187" s="238"/>
      <c r="P187" s="239">
        <f t="shared" si="26"/>
        <v>0</v>
      </c>
      <c r="Q187" s="239"/>
      <c r="R187" s="143"/>
      <c r="T187" s="144" t="s">
        <v>5</v>
      </c>
      <c r="U187" s="40" t="s">
        <v>39</v>
      </c>
      <c r="V187" s="102">
        <f t="shared" si="27"/>
        <v>0</v>
      </c>
      <c r="W187" s="102">
        <f t="shared" si="28"/>
        <v>0</v>
      </c>
      <c r="X187" s="102">
        <f t="shared" si="29"/>
        <v>0</v>
      </c>
      <c r="Y187" s="145">
        <v>0</v>
      </c>
      <c r="Z187" s="145">
        <f t="shared" si="30"/>
        <v>0</v>
      </c>
      <c r="AA187" s="145">
        <v>5.0000000000000002E-5</v>
      </c>
      <c r="AB187" s="145">
        <f t="shared" si="31"/>
        <v>1.3500000000000001E-3</v>
      </c>
      <c r="AC187" s="145">
        <v>0</v>
      </c>
      <c r="AD187" s="146">
        <f t="shared" si="32"/>
        <v>0</v>
      </c>
      <c r="AR187" s="17" t="s">
        <v>177</v>
      </c>
      <c r="AT187" s="17" t="s">
        <v>175</v>
      </c>
      <c r="AU187" s="17" t="s">
        <v>94</v>
      </c>
      <c r="AY187" s="17" t="s">
        <v>149</v>
      </c>
      <c r="BE187" s="147">
        <f t="shared" si="33"/>
        <v>0</v>
      </c>
      <c r="BF187" s="147">
        <f t="shared" si="34"/>
        <v>0</v>
      </c>
      <c r="BG187" s="147">
        <f t="shared" si="35"/>
        <v>0</v>
      </c>
      <c r="BH187" s="147">
        <f t="shared" si="36"/>
        <v>0</v>
      </c>
      <c r="BI187" s="147">
        <f t="shared" si="37"/>
        <v>0</v>
      </c>
      <c r="BJ187" s="17" t="s">
        <v>83</v>
      </c>
      <c r="BK187" s="147">
        <f t="shared" si="38"/>
        <v>0</v>
      </c>
      <c r="BL187" s="17" t="s">
        <v>168</v>
      </c>
      <c r="BM187" s="17" t="s">
        <v>234</v>
      </c>
    </row>
    <row r="188" spans="2:65" s="1" customFormat="1" ht="38.25" customHeight="1" x14ac:dyDescent="0.3">
      <c r="B188" s="137"/>
      <c r="C188" s="138">
        <v>47</v>
      </c>
      <c r="D188" s="138" t="s">
        <v>150</v>
      </c>
      <c r="E188" s="139" t="s">
        <v>235</v>
      </c>
      <c r="F188" s="246" t="s">
        <v>390</v>
      </c>
      <c r="G188" s="240"/>
      <c r="H188" s="240"/>
      <c r="I188" s="240"/>
      <c r="J188" s="140" t="s">
        <v>157</v>
      </c>
      <c r="K188" s="141">
        <v>12</v>
      </c>
      <c r="L188" s="142"/>
      <c r="M188" s="239"/>
      <c r="N188" s="239"/>
      <c r="O188" s="239"/>
      <c r="P188" s="239">
        <f t="shared" si="26"/>
        <v>0</v>
      </c>
      <c r="Q188" s="239"/>
      <c r="R188" s="143"/>
      <c r="T188" s="144" t="s">
        <v>5</v>
      </c>
      <c r="U188" s="40" t="s">
        <v>39</v>
      </c>
      <c r="V188" s="102">
        <f t="shared" si="27"/>
        <v>0</v>
      </c>
      <c r="W188" s="102">
        <f t="shared" si="28"/>
        <v>0</v>
      </c>
      <c r="X188" s="102">
        <f t="shared" si="29"/>
        <v>0</v>
      </c>
      <c r="Y188" s="145">
        <v>0.26</v>
      </c>
      <c r="Z188" s="145">
        <f t="shared" si="30"/>
        <v>3.12</v>
      </c>
      <c r="AA188" s="145">
        <v>0</v>
      </c>
      <c r="AB188" s="145">
        <f t="shared" si="31"/>
        <v>0</v>
      </c>
      <c r="AC188" s="145">
        <v>0</v>
      </c>
      <c r="AD188" s="146">
        <f t="shared" si="32"/>
        <v>0</v>
      </c>
      <c r="AR188" s="17" t="s">
        <v>168</v>
      </c>
      <c r="AT188" s="17" t="s">
        <v>150</v>
      </c>
      <c r="AU188" s="17" t="s">
        <v>94</v>
      </c>
      <c r="AY188" s="17" t="s">
        <v>149</v>
      </c>
      <c r="BE188" s="147">
        <f t="shared" si="33"/>
        <v>0</v>
      </c>
      <c r="BF188" s="147">
        <f t="shared" si="34"/>
        <v>0</v>
      </c>
      <c r="BG188" s="147">
        <f t="shared" si="35"/>
        <v>0</v>
      </c>
      <c r="BH188" s="147">
        <f t="shared" si="36"/>
        <v>0</v>
      </c>
      <c r="BI188" s="147">
        <f t="shared" si="37"/>
        <v>0</v>
      </c>
      <c r="BJ188" s="17" t="s">
        <v>83</v>
      </c>
      <c r="BK188" s="147">
        <f t="shared" si="38"/>
        <v>0</v>
      </c>
      <c r="BL188" s="17" t="s">
        <v>168</v>
      </c>
      <c r="BM188" s="17" t="s">
        <v>236</v>
      </c>
    </row>
    <row r="189" spans="2:65" s="1" customFormat="1" ht="25.5" customHeight="1" x14ac:dyDescent="0.3">
      <c r="B189" s="137"/>
      <c r="C189" s="149">
        <v>48</v>
      </c>
      <c r="D189" s="149" t="s">
        <v>175</v>
      </c>
      <c r="E189" s="150" t="s">
        <v>237</v>
      </c>
      <c r="F189" s="236" t="s">
        <v>417</v>
      </c>
      <c r="G189" s="236"/>
      <c r="H189" s="236"/>
      <c r="I189" s="236"/>
      <c r="J189" s="151" t="s">
        <v>184</v>
      </c>
      <c r="K189" s="152">
        <v>12</v>
      </c>
      <c r="L189" s="153"/>
      <c r="M189" s="237"/>
      <c r="N189" s="237"/>
      <c r="O189" s="238"/>
      <c r="P189" s="239">
        <f t="shared" si="26"/>
        <v>0</v>
      </c>
      <c r="Q189" s="239"/>
      <c r="R189" s="143"/>
      <c r="T189" s="144" t="s">
        <v>5</v>
      </c>
      <c r="U189" s="40" t="s">
        <v>39</v>
      </c>
      <c r="V189" s="102">
        <f t="shared" si="27"/>
        <v>0</v>
      </c>
      <c r="W189" s="102">
        <f t="shared" si="28"/>
        <v>0</v>
      </c>
      <c r="X189" s="102">
        <f t="shared" si="29"/>
        <v>0</v>
      </c>
      <c r="Y189" s="145">
        <v>0</v>
      </c>
      <c r="Z189" s="145">
        <f t="shared" si="30"/>
        <v>0</v>
      </c>
      <c r="AA189" s="145">
        <v>0</v>
      </c>
      <c r="AB189" s="145">
        <f t="shared" si="31"/>
        <v>0</v>
      </c>
      <c r="AC189" s="145">
        <v>0</v>
      </c>
      <c r="AD189" s="146">
        <f t="shared" si="32"/>
        <v>0</v>
      </c>
      <c r="AR189" s="17" t="s">
        <v>177</v>
      </c>
      <c r="AT189" s="17" t="s">
        <v>175</v>
      </c>
      <c r="AU189" s="17" t="s">
        <v>94</v>
      </c>
      <c r="AY189" s="17" t="s">
        <v>149</v>
      </c>
      <c r="BE189" s="147">
        <f t="shared" si="33"/>
        <v>0</v>
      </c>
      <c r="BF189" s="147">
        <f t="shared" si="34"/>
        <v>0</v>
      </c>
      <c r="BG189" s="147">
        <f t="shared" si="35"/>
        <v>0</v>
      </c>
      <c r="BH189" s="147">
        <f t="shared" si="36"/>
        <v>0</v>
      </c>
      <c r="BI189" s="147">
        <f t="shared" si="37"/>
        <v>0</v>
      </c>
      <c r="BJ189" s="17" t="s">
        <v>83</v>
      </c>
      <c r="BK189" s="147">
        <f t="shared" si="38"/>
        <v>0</v>
      </c>
      <c r="BL189" s="17" t="s">
        <v>168</v>
      </c>
      <c r="BM189" s="17" t="s">
        <v>238</v>
      </c>
    </row>
    <row r="190" spans="2:65" s="1" customFormat="1" ht="25.5" customHeight="1" x14ac:dyDescent="0.3">
      <c r="B190" s="137"/>
      <c r="C190" s="149">
        <v>49</v>
      </c>
      <c r="D190" s="149" t="s">
        <v>175</v>
      </c>
      <c r="E190" s="150" t="s">
        <v>233</v>
      </c>
      <c r="F190" s="236" t="s">
        <v>412</v>
      </c>
      <c r="G190" s="236"/>
      <c r="H190" s="236"/>
      <c r="I190" s="236"/>
      <c r="J190" s="151" t="s">
        <v>157</v>
      </c>
      <c r="K190" s="152">
        <v>12</v>
      </c>
      <c r="L190" s="153"/>
      <c r="M190" s="237"/>
      <c r="N190" s="237"/>
      <c r="O190" s="238"/>
      <c r="P190" s="239">
        <f t="shared" si="26"/>
        <v>0</v>
      </c>
      <c r="Q190" s="239"/>
      <c r="R190" s="143"/>
      <c r="T190" s="144" t="s">
        <v>5</v>
      </c>
      <c r="U190" s="40" t="s">
        <v>39</v>
      </c>
      <c r="V190" s="159">
        <f t="shared" si="27"/>
        <v>0</v>
      </c>
      <c r="W190" s="159">
        <f t="shared" si="28"/>
        <v>0</v>
      </c>
      <c r="X190" s="159">
        <f t="shared" si="29"/>
        <v>0</v>
      </c>
      <c r="Y190" s="145">
        <v>0</v>
      </c>
      <c r="Z190" s="145">
        <f t="shared" si="30"/>
        <v>0</v>
      </c>
      <c r="AA190" s="145">
        <v>5.0000000000000002E-5</v>
      </c>
      <c r="AB190" s="145">
        <f t="shared" si="31"/>
        <v>6.0000000000000006E-4</v>
      </c>
      <c r="AC190" s="145">
        <v>0</v>
      </c>
      <c r="AD190" s="146">
        <f t="shared" si="32"/>
        <v>0</v>
      </c>
      <c r="AR190" s="17" t="s">
        <v>177</v>
      </c>
      <c r="AT190" s="17" t="s">
        <v>175</v>
      </c>
      <c r="AU190" s="17" t="s">
        <v>94</v>
      </c>
      <c r="AY190" s="17" t="s">
        <v>149</v>
      </c>
      <c r="BE190" s="147">
        <f t="shared" si="33"/>
        <v>0</v>
      </c>
      <c r="BF190" s="147">
        <f t="shared" si="34"/>
        <v>0</v>
      </c>
      <c r="BG190" s="147">
        <f t="shared" si="35"/>
        <v>0</v>
      </c>
      <c r="BH190" s="147">
        <f t="shared" si="36"/>
        <v>0</v>
      </c>
      <c r="BI190" s="147">
        <f t="shared" si="37"/>
        <v>0</v>
      </c>
      <c r="BJ190" s="17" t="s">
        <v>83</v>
      </c>
      <c r="BK190" s="147">
        <f t="shared" si="38"/>
        <v>0</v>
      </c>
      <c r="BL190" s="17" t="s">
        <v>168</v>
      </c>
      <c r="BM190" s="17" t="s">
        <v>234</v>
      </c>
    </row>
    <row r="191" spans="2:65" s="1" customFormat="1" ht="38.25" customHeight="1" x14ac:dyDescent="0.3">
      <c r="B191" s="137"/>
      <c r="C191" s="138">
        <v>50</v>
      </c>
      <c r="D191" s="138" t="s">
        <v>150</v>
      </c>
      <c r="E191" s="169" t="s">
        <v>413</v>
      </c>
      <c r="F191" s="246" t="s">
        <v>414</v>
      </c>
      <c r="G191" s="240"/>
      <c r="H191" s="240"/>
      <c r="I191" s="240"/>
      <c r="J191" s="140" t="s">
        <v>157</v>
      </c>
      <c r="K191" s="141">
        <v>47</v>
      </c>
      <c r="L191" s="160"/>
      <c r="M191" s="239"/>
      <c r="N191" s="239"/>
      <c r="O191" s="239"/>
      <c r="P191" s="239">
        <f t="shared" si="26"/>
        <v>0</v>
      </c>
      <c r="Q191" s="239"/>
      <c r="R191" s="143"/>
      <c r="T191" s="144" t="s">
        <v>5</v>
      </c>
      <c r="U191" s="40" t="s">
        <v>39</v>
      </c>
      <c r="V191" s="159">
        <f t="shared" si="27"/>
        <v>0</v>
      </c>
      <c r="W191" s="159">
        <f t="shared" si="28"/>
        <v>0</v>
      </c>
      <c r="X191" s="159">
        <f t="shared" si="29"/>
        <v>0</v>
      </c>
      <c r="Y191" s="145">
        <v>0.26</v>
      </c>
      <c r="Z191" s="145">
        <f t="shared" si="30"/>
        <v>12.22</v>
      </c>
      <c r="AA191" s="145">
        <v>0</v>
      </c>
      <c r="AB191" s="145">
        <f t="shared" si="31"/>
        <v>0</v>
      </c>
      <c r="AC191" s="145">
        <v>0</v>
      </c>
      <c r="AD191" s="146">
        <f t="shared" si="32"/>
        <v>0</v>
      </c>
      <c r="AR191" s="17" t="s">
        <v>168</v>
      </c>
      <c r="AT191" s="17" t="s">
        <v>150</v>
      </c>
      <c r="AU191" s="17" t="s">
        <v>94</v>
      </c>
      <c r="AY191" s="17" t="s">
        <v>149</v>
      </c>
      <c r="BE191" s="147">
        <f t="shared" si="33"/>
        <v>0</v>
      </c>
      <c r="BF191" s="147">
        <f t="shared" si="34"/>
        <v>0</v>
      </c>
      <c r="BG191" s="147">
        <f t="shared" si="35"/>
        <v>0</v>
      </c>
      <c r="BH191" s="147">
        <f t="shared" si="36"/>
        <v>0</v>
      </c>
      <c r="BI191" s="147">
        <f t="shared" si="37"/>
        <v>0</v>
      </c>
      <c r="BJ191" s="17" t="s">
        <v>83</v>
      </c>
      <c r="BK191" s="147">
        <f t="shared" si="38"/>
        <v>0</v>
      </c>
      <c r="BL191" s="17" t="s">
        <v>168</v>
      </c>
      <c r="BM191" s="17" t="s">
        <v>236</v>
      </c>
    </row>
    <row r="192" spans="2:65" s="1" customFormat="1" ht="25.5" customHeight="1" x14ac:dyDescent="0.3">
      <c r="B192" s="137"/>
      <c r="C192" s="149">
        <v>51</v>
      </c>
      <c r="D192" s="149" t="s">
        <v>175</v>
      </c>
      <c r="E192" s="150" t="s">
        <v>416</v>
      </c>
      <c r="F192" s="236" t="s">
        <v>415</v>
      </c>
      <c r="G192" s="236"/>
      <c r="H192" s="236"/>
      <c r="I192" s="236"/>
      <c r="J192" s="151" t="s">
        <v>184</v>
      </c>
      <c r="K192" s="152">
        <v>47</v>
      </c>
      <c r="L192" s="153"/>
      <c r="M192" s="237"/>
      <c r="N192" s="237"/>
      <c r="O192" s="238"/>
      <c r="P192" s="239">
        <f t="shared" si="26"/>
        <v>0</v>
      </c>
      <c r="Q192" s="239"/>
      <c r="R192" s="143"/>
      <c r="T192" s="144" t="s">
        <v>5</v>
      </c>
      <c r="U192" s="40" t="s">
        <v>39</v>
      </c>
      <c r="V192" s="159">
        <f t="shared" si="27"/>
        <v>0</v>
      </c>
      <c r="W192" s="159">
        <f t="shared" si="28"/>
        <v>0</v>
      </c>
      <c r="X192" s="159">
        <f t="shared" si="29"/>
        <v>0</v>
      </c>
      <c r="Y192" s="145">
        <v>0</v>
      </c>
      <c r="Z192" s="145">
        <f t="shared" si="30"/>
        <v>0</v>
      </c>
      <c r="AA192" s="145">
        <v>0</v>
      </c>
      <c r="AB192" s="145">
        <f t="shared" si="31"/>
        <v>0</v>
      </c>
      <c r="AC192" s="145">
        <v>0</v>
      </c>
      <c r="AD192" s="146">
        <f t="shared" si="32"/>
        <v>0</v>
      </c>
      <c r="AR192" s="17" t="s">
        <v>177</v>
      </c>
      <c r="AT192" s="17" t="s">
        <v>175</v>
      </c>
      <c r="AU192" s="17" t="s">
        <v>94</v>
      </c>
      <c r="AY192" s="17" t="s">
        <v>149</v>
      </c>
      <c r="BE192" s="147">
        <f t="shared" si="33"/>
        <v>0</v>
      </c>
      <c r="BF192" s="147">
        <f t="shared" si="34"/>
        <v>0</v>
      </c>
      <c r="BG192" s="147">
        <f t="shared" si="35"/>
        <v>0</v>
      </c>
      <c r="BH192" s="147">
        <f t="shared" si="36"/>
        <v>0</v>
      </c>
      <c r="BI192" s="147">
        <f t="shared" si="37"/>
        <v>0</v>
      </c>
      <c r="BJ192" s="17" t="s">
        <v>83</v>
      </c>
      <c r="BK192" s="147">
        <f t="shared" si="38"/>
        <v>0</v>
      </c>
      <c r="BL192" s="17" t="s">
        <v>168</v>
      </c>
      <c r="BM192" s="17" t="s">
        <v>238</v>
      </c>
    </row>
    <row r="193" spans="2:65" s="1" customFormat="1" ht="38.25" customHeight="1" x14ac:dyDescent="0.3">
      <c r="B193" s="137"/>
      <c r="C193" s="138">
        <v>52</v>
      </c>
      <c r="D193" s="138" t="s">
        <v>150</v>
      </c>
      <c r="E193" s="169" t="s">
        <v>471</v>
      </c>
      <c r="F193" s="286" t="s">
        <v>473</v>
      </c>
      <c r="G193" s="287"/>
      <c r="H193" s="287"/>
      <c r="I193" s="288"/>
      <c r="J193" s="140" t="s">
        <v>157</v>
      </c>
      <c r="K193" s="141">
        <v>1</v>
      </c>
      <c r="L193" s="194"/>
      <c r="M193" s="265"/>
      <c r="N193" s="267"/>
      <c r="O193" s="266"/>
      <c r="P193" s="265">
        <f t="shared" si="26"/>
        <v>0</v>
      </c>
      <c r="Q193" s="266"/>
      <c r="R193" s="143"/>
      <c r="T193" s="144" t="s">
        <v>5</v>
      </c>
      <c r="U193" s="40" t="s">
        <v>39</v>
      </c>
      <c r="V193" s="195">
        <f t="shared" si="27"/>
        <v>0</v>
      </c>
      <c r="W193" s="195">
        <f t="shared" si="28"/>
        <v>0</v>
      </c>
      <c r="X193" s="195">
        <f t="shared" si="29"/>
        <v>0</v>
      </c>
      <c r="Y193" s="145">
        <v>0.26</v>
      </c>
      <c r="Z193" s="145">
        <f t="shared" si="30"/>
        <v>0.26</v>
      </c>
      <c r="AA193" s="145">
        <v>0</v>
      </c>
      <c r="AB193" s="145">
        <f t="shared" si="31"/>
        <v>0</v>
      </c>
      <c r="AC193" s="145">
        <v>0</v>
      </c>
      <c r="AD193" s="146">
        <f t="shared" si="32"/>
        <v>0</v>
      </c>
      <c r="AR193" s="17" t="s">
        <v>168</v>
      </c>
      <c r="AT193" s="17" t="s">
        <v>150</v>
      </c>
      <c r="AU193" s="17" t="s">
        <v>94</v>
      </c>
      <c r="AY193" s="17" t="s">
        <v>149</v>
      </c>
      <c r="BE193" s="147">
        <f t="shared" si="33"/>
        <v>0</v>
      </c>
      <c r="BF193" s="147">
        <f t="shared" si="34"/>
        <v>0</v>
      </c>
      <c r="BG193" s="147">
        <f t="shared" si="35"/>
        <v>0</v>
      </c>
      <c r="BH193" s="147">
        <f t="shared" si="36"/>
        <v>0</v>
      </c>
      <c r="BI193" s="147">
        <f t="shared" si="37"/>
        <v>0</v>
      </c>
      <c r="BJ193" s="17" t="s">
        <v>83</v>
      </c>
      <c r="BK193" s="147">
        <f t="shared" si="38"/>
        <v>0</v>
      </c>
      <c r="BL193" s="17" t="s">
        <v>168</v>
      </c>
      <c r="BM193" s="17" t="s">
        <v>236</v>
      </c>
    </row>
    <row r="194" spans="2:65" s="1" customFormat="1" ht="25.5" customHeight="1" x14ac:dyDescent="0.3">
      <c r="B194" s="137"/>
      <c r="C194" s="149">
        <v>53</v>
      </c>
      <c r="D194" s="149" t="s">
        <v>175</v>
      </c>
      <c r="E194" s="150" t="s">
        <v>472</v>
      </c>
      <c r="F194" s="289" t="s">
        <v>474</v>
      </c>
      <c r="G194" s="290"/>
      <c r="H194" s="290"/>
      <c r="I194" s="291"/>
      <c r="J194" s="151" t="s">
        <v>184</v>
      </c>
      <c r="K194" s="152">
        <v>1</v>
      </c>
      <c r="L194" s="153"/>
      <c r="M194" s="292"/>
      <c r="N194" s="293"/>
      <c r="O194" s="294"/>
      <c r="P194" s="265">
        <f t="shared" si="26"/>
        <v>0</v>
      </c>
      <c r="Q194" s="266"/>
      <c r="R194" s="143"/>
      <c r="T194" s="144" t="s">
        <v>5</v>
      </c>
      <c r="U194" s="40" t="s">
        <v>39</v>
      </c>
      <c r="V194" s="195">
        <f t="shared" si="27"/>
        <v>0</v>
      </c>
      <c r="W194" s="195">
        <f t="shared" si="28"/>
        <v>0</v>
      </c>
      <c r="X194" s="195">
        <f t="shared" si="29"/>
        <v>0</v>
      </c>
      <c r="Y194" s="145">
        <v>0</v>
      </c>
      <c r="Z194" s="145">
        <f t="shared" si="30"/>
        <v>0</v>
      </c>
      <c r="AA194" s="145">
        <v>0</v>
      </c>
      <c r="AB194" s="145">
        <f t="shared" si="31"/>
        <v>0</v>
      </c>
      <c r="AC194" s="145">
        <v>0</v>
      </c>
      <c r="AD194" s="146">
        <f t="shared" si="32"/>
        <v>0</v>
      </c>
      <c r="AR194" s="17" t="s">
        <v>177</v>
      </c>
      <c r="AT194" s="17" t="s">
        <v>175</v>
      </c>
      <c r="AU194" s="17" t="s">
        <v>94</v>
      </c>
      <c r="AY194" s="17" t="s">
        <v>149</v>
      </c>
      <c r="BE194" s="147">
        <f t="shared" si="33"/>
        <v>0</v>
      </c>
      <c r="BF194" s="147">
        <f t="shared" si="34"/>
        <v>0</v>
      </c>
      <c r="BG194" s="147">
        <f t="shared" si="35"/>
        <v>0</v>
      </c>
      <c r="BH194" s="147">
        <f t="shared" si="36"/>
        <v>0</v>
      </c>
      <c r="BI194" s="147">
        <f t="shared" si="37"/>
        <v>0</v>
      </c>
      <c r="BJ194" s="17" t="s">
        <v>83</v>
      </c>
      <c r="BK194" s="147">
        <f t="shared" si="38"/>
        <v>0</v>
      </c>
      <c r="BL194" s="17" t="s">
        <v>168</v>
      </c>
      <c r="BM194" s="17" t="s">
        <v>238</v>
      </c>
    </row>
    <row r="195" spans="2:65" s="1" customFormat="1" ht="38.25" customHeight="1" x14ac:dyDescent="0.3">
      <c r="B195" s="137"/>
      <c r="C195" s="138">
        <v>54</v>
      </c>
      <c r="D195" s="138" t="s">
        <v>150</v>
      </c>
      <c r="E195" s="169" t="s">
        <v>476</v>
      </c>
      <c r="F195" s="246" t="s">
        <v>478</v>
      </c>
      <c r="G195" s="240"/>
      <c r="H195" s="240"/>
      <c r="I195" s="240"/>
      <c r="J195" s="140" t="s">
        <v>157</v>
      </c>
      <c r="K195" s="141">
        <v>2</v>
      </c>
      <c r="L195" s="194"/>
      <c r="M195" s="265"/>
      <c r="N195" s="267"/>
      <c r="O195" s="266"/>
      <c r="P195" s="265">
        <f t="shared" ref="P195:P196" si="39">ROUND(V195*K195,2)</f>
        <v>0</v>
      </c>
      <c r="Q195" s="266"/>
      <c r="R195" s="143"/>
      <c r="T195" s="144" t="s">
        <v>5</v>
      </c>
      <c r="U195" s="40" t="s">
        <v>39</v>
      </c>
      <c r="V195" s="195">
        <f t="shared" ref="V195:V196" si="40">L195+M195</f>
        <v>0</v>
      </c>
      <c r="W195" s="195">
        <f t="shared" ref="W195:W196" si="41">ROUND(L195*K195,2)</f>
        <v>0</v>
      </c>
      <c r="X195" s="195">
        <f t="shared" ref="X195:X196" si="42">ROUND(M195*K195,2)</f>
        <v>0</v>
      </c>
      <c r="Y195" s="145">
        <v>0.26</v>
      </c>
      <c r="Z195" s="145">
        <f t="shared" ref="Z195:Z196" si="43">Y195*K195</f>
        <v>0.52</v>
      </c>
      <c r="AA195" s="145">
        <v>0</v>
      </c>
      <c r="AB195" s="145">
        <f t="shared" ref="AB195:AB196" si="44">AA195*K195</f>
        <v>0</v>
      </c>
      <c r="AC195" s="145">
        <v>0</v>
      </c>
      <c r="AD195" s="146">
        <f t="shared" ref="AD195:AD196" si="45">AC195*K195</f>
        <v>0</v>
      </c>
      <c r="AR195" s="17" t="s">
        <v>168</v>
      </c>
      <c r="AT195" s="17" t="s">
        <v>150</v>
      </c>
      <c r="AU195" s="17" t="s">
        <v>94</v>
      </c>
      <c r="AY195" s="17" t="s">
        <v>149</v>
      </c>
      <c r="BE195" s="147">
        <f t="shared" ref="BE195:BE196" si="46">IF(U195="základní",P195,0)</f>
        <v>0</v>
      </c>
      <c r="BF195" s="147">
        <f t="shared" ref="BF195:BF196" si="47">IF(U195="snížená",P195,0)</f>
        <v>0</v>
      </c>
      <c r="BG195" s="147">
        <f t="shared" ref="BG195:BG196" si="48">IF(U195="zákl. přenesená",P195,0)</f>
        <v>0</v>
      </c>
      <c r="BH195" s="147">
        <f t="shared" ref="BH195:BH196" si="49">IF(U195="sníž. přenesená",P195,0)</f>
        <v>0</v>
      </c>
      <c r="BI195" s="147">
        <f t="shared" ref="BI195:BI196" si="50">IF(U195="nulová",P195,0)</f>
        <v>0</v>
      </c>
      <c r="BJ195" s="17" t="s">
        <v>83</v>
      </c>
      <c r="BK195" s="147">
        <f t="shared" ref="BK195:BK196" si="51">ROUND(V195*K195,2)</f>
        <v>0</v>
      </c>
      <c r="BL195" s="17" t="s">
        <v>168</v>
      </c>
      <c r="BM195" s="17" t="s">
        <v>236</v>
      </c>
    </row>
    <row r="196" spans="2:65" s="1" customFormat="1" ht="25.5" customHeight="1" x14ac:dyDescent="0.3">
      <c r="B196" s="137"/>
      <c r="C196" s="149">
        <v>55</v>
      </c>
      <c r="D196" s="149" t="s">
        <v>175</v>
      </c>
      <c r="E196" s="150" t="s">
        <v>477</v>
      </c>
      <c r="F196" s="289" t="s">
        <v>479</v>
      </c>
      <c r="G196" s="290"/>
      <c r="H196" s="290"/>
      <c r="I196" s="291"/>
      <c r="J196" s="151" t="s">
        <v>184</v>
      </c>
      <c r="K196" s="152">
        <v>2</v>
      </c>
      <c r="L196" s="153"/>
      <c r="M196" s="292"/>
      <c r="N196" s="293"/>
      <c r="O196" s="294"/>
      <c r="P196" s="265">
        <f t="shared" si="39"/>
        <v>0</v>
      </c>
      <c r="Q196" s="266"/>
      <c r="R196" s="143"/>
      <c r="T196" s="144" t="s">
        <v>5</v>
      </c>
      <c r="U196" s="40" t="s">
        <v>39</v>
      </c>
      <c r="V196" s="195">
        <f t="shared" si="40"/>
        <v>0</v>
      </c>
      <c r="W196" s="195">
        <f t="shared" si="41"/>
        <v>0</v>
      </c>
      <c r="X196" s="195">
        <f t="shared" si="42"/>
        <v>0</v>
      </c>
      <c r="Y196" s="145">
        <v>0</v>
      </c>
      <c r="Z196" s="145">
        <f t="shared" si="43"/>
        <v>0</v>
      </c>
      <c r="AA196" s="145">
        <v>0</v>
      </c>
      <c r="AB196" s="145">
        <f t="shared" si="44"/>
        <v>0</v>
      </c>
      <c r="AC196" s="145">
        <v>0</v>
      </c>
      <c r="AD196" s="146">
        <f t="shared" si="45"/>
        <v>0</v>
      </c>
      <c r="AR196" s="17" t="s">
        <v>177</v>
      </c>
      <c r="AT196" s="17" t="s">
        <v>175</v>
      </c>
      <c r="AU196" s="17" t="s">
        <v>94</v>
      </c>
      <c r="AY196" s="17" t="s">
        <v>149</v>
      </c>
      <c r="BE196" s="147">
        <f t="shared" si="46"/>
        <v>0</v>
      </c>
      <c r="BF196" s="147">
        <f t="shared" si="47"/>
        <v>0</v>
      </c>
      <c r="BG196" s="147">
        <f t="shared" si="48"/>
        <v>0</v>
      </c>
      <c r="BH196" s="147">
        <f t="shared" si="49"/>
        <v>0</v>
      </c>
      <c r="BI196" s="147">
        <f t="shared" si="50"/>
        <v>0</v>
      </c>
      <c r="BJ196" s="17" t="s">
        <v>83</v>
      </c>
      <c r="BK196" s="147">
        <f t="shared" si="51"/>
        <v>0</v>
      </c>
      <c r="BL196" s="17" t="s">
        <v>168</v>
      </c>
      <c r="BM196" s="17" t="s">
        <v>238</v>
      </c>
    </row>
    <row r="197" spans="2:65" s="1" customFormat="1" ht="25.5" customHeight="1" x14ac:dyDescent="0.3">
      <c r="B197" s="137"/>
      <c r="C197" s="138">
        <v>56</v>
      </c>
      <c r="D197" s="138" t="s">
        <v>150</v>
      </c>
      <c r="E197" s="139" t="s">
        <v>239</v>
      </c>
      <c r="F197" s="246" t="s">
        <v>448</v>
      </c>
      <c r="G197" s="240"/>
      <c r="H197" s="240"/>
      <c r="I197" s="240"/>
      <c r="J197" s="140" t="s">
        <v>157</v>
      </c>
      <c r="K197" s="141">
        <v>2</v>
      </c>
      <c r="L197" s="142"/>
      <c r="M197" s="239"/>
      <c r="N197" s="239"/>
      <c r="O197" s="239"/>
      <c r="P197" s="239">
        <f t="shared" ref="P197:P203" si="52">ROUND(V197*K197,2)</f>
        <v>0</v>
      </c>
      <c r="Q197" s="239"/>
      <c r="R197" s="143"/>
      <c r="T197" s="144" t="s">
        <v>5</v>
      </c>
      <c r="U197" s="40" t="s">
        <v>39</v>
      </c>
      <c r="V197" s="102">
        <f t="shared" ref="V197:V203" si="53">L197+M197</f>
        <v>0</v>
      </c>
      <c r="W197" s="102">
        <f t="shared" ref="W197:W203" si="54">ROUND(L197*K197,2)</f>
        <v>0</v>
      </c>
      <c r="X197" s="102">
        <f t="shared" ref="X197:X203" si="55">ROUND(M197*K197,2)</f>
        <v>0</v>
      </c>
      <c r="Y197" s="145">
        <v>0.38</v>
      </c>
      <c r="Z197" s="145">
        <f t="shared" ref="Z197:Z203" si="56">Y197*K197</f>
        <v>0.76</v>
      </c>
      <c r="AA197" s="145">
        <v>0</v>
      </c>
      <c r="AB197" s="145">
        <f t="shared" ref="AB197:AB203" si="57">AA197*K197</f>
        <v>0</v>
      </c>
      <c r="AC197" s="145">
        <v>0</v>
      </c>
      <c r="AD197" s="146">
        <f t="shared" ref="AD197:AD203" si="58">AC197*K197</f>
        <v>0</v>
      </c>
      <c r="AR197" s="17" t="s">
        <v>168</v>
      </c>
      <c r="AT197" s="17" t="s">
        <v>150</v>
      </c>
      <c r="AU197" s="17" t="s">
        <v>94</v>
      </c>
      <c r="AY197" s="17" t="s">
        <v>149</v>
      </c>
      <c r="BE197" s="147">
        <f t="shared" ref="BE197:BE203" si="59">IF(U197="základní",P197,0)</f>
        <v>0</v>
      </c>
      <c r="BF197" s="147">
        <f t="shared" ref="BF197:BF203" si="60">IF(U197="snížená",P197,0)</f>
        <v>0</v>
      </c>
      <c r="BG197" s="147">
        <f t="shared" ref="BG197:BG203" si="61">IF(U197="zákl. přenesená",P197,0)</f>
        <v>0</v>
      </c>
      <c r="BH197" s="147">
        <f t="shared" ref="BH197:BH203" si="62">IF(U197="sníž. přenesená",P197,0)</f>
        <v>0</v>
      </c>
      <c r="BI197" s="147">
        <f t="shared" ref="BI197:BI203" si="63">IF(U197="nulová",P197,0)</f>
        <v>0</v>
      </c>
      <c r="BJ197" s="17" t="s">
        <v>83</v>
      </c>
      <c r="BK197" s="147">
        <f t="shared" ref="BK197:BK203" si="64">ROUND(V197*K197,2)</f>
        <v>0</v>
      </c>
      <c r="BL197" s="17" t="s">
        <v>168</v>
      </c>
      <c r="BM197" s="17" t="s">
        <v>241</v>
      </c>
    </row>
    <row r="198" spans="2:65" s="1" customFormat="1" ht="16.5" customHeight="1" x14ac:dyDescent="0.3">
      <c r="B198" s="137"/>
      <c r="C198" s="149">
        <v>57</v>
      </c>
      <c r="D198" s="149" t="s">
        <v>175</v>
      </c>
      <c r="E198" s="150" t="s">
        <v>242</v>
      </c>
      <c r="F198" s="236" t="s">
        <v>449</v>
      </c>
      <c r="G198" s="236"/>
      <c r="H198" s="236"/>
      <c r="I198" s="236"/>
      <c r="J198" s="151" t="s">
        <v>184</v>
      </c>
      <c r="K198" s="152">
        <v>2</v>
      </c>
      <c r="L198" s="153"/>
      <c r="M198" s="237"/>
      <c r="N198" s="237"/>
      <c r="O198" s="238"/>
      <c r="P198" s="239">
        <f t="shared" si="52"/>
        <v>0</v>
      </c>
      <c r="Q198" s="239"/>
      <c r="R198" s="143"/>
      <c r="T198" s="144" t="s">
        <v>5</v>
      </c>
      <c r="U198" s="40" t="s">
        <v>39</v>
      </c>
      <c r="V198" s="102">
        <f t="shared" si="53"/>
        <v>0</v>
      </c>
      <c r="W198" s="102">
        <f t="shared" si="54"/>
        <v>0</v>
      </c>
      <c r="X198" s="102">
        <f t="shared" si="55"/>
        <v>0</v>
      </c>
      <c r="Y198" s="145">
        <v>0</v>
      </c>
      <c r="Z198" s="145">
        <f t="shared" si="56"/>
        <v>0</v>
      </c>
      <c r="AA198" s="145">
        <v>0</v>
      </c>
      <c r="AB198" s="145">
        <f t="shared" si="57"/>
        <v>0</v>
      </c>
      <c r="AC198" s="145">
        <v>0</v>
      </c>
      <c r="AD198" s="146">
        <f t="shared" si="58"/>
        <v>0</v>
      </c>
      <c r="AR198" s="17" t="s">
        <v>177</v>
      </c>
      <c r="AT198" s="17" t="s">
        <v>175</v>
      </c>
      <c r="AU198" s="17" t="s">
        <v>94</v>
      </c>
      <c r="AY198" s="17" t="s">
        <v>149</v>
      </c>
      <c r="BE198" s="147">
        <f t="shared" si="59"/>
        <v>0</v>
      </c>
      <c r="BF198" s="147">
        <f t="shared" si="60"/>
        <v>0</v>
      </c>
      <c r="BG198" s="147">
        <f t="shared" si="61"/>
        <v>0</v>
      </c>
      <c r="BH198" s="147">
        <f t="shared" si="62"/>
        <v>0</v>
      </c>
      <c r="BI198" s="147">
        <f t="shared" si="63"/>
        <v>0</v>
      </c>
      <c r="BJ198" s="17" t="s">
        <v>83</v>
      </c>
      <c r="BK198" s="147">
        <f t="shared" si="64"/>
        <v>0</v>
      </c>
      <c r="BL198" s="17" t="s">
        <v>168</v>
      </c>
      <c r="BM198" s="17" t="s">
        <v>243</v>
      </c>
    </row>
    <row r="199" spans="2:65" s="1" customFormat="1" ht="25.5" customHeight="1" x14ac:dyDescent="0.3">
      <c r="B199" s="137"/>
      <c r="C199" s="138">
        <v>58</v>
      </c>
      <c r="D199" s="138" t="s">
        <v>150</v>
      </c>
      <c r="E199" s="139" t="s">
        <v>239</v>
      </c>
      <c r="F199" s="240" t="s">
        <v>240</v>
      </c>
      <c r="G199" s="240"/>
      <c r="H199" s="240"/>
      <c r="I199" s="240"/>
      <c r="J199" s="140" t="s">
        <v>157</v>
      </c>
      <c r="K199" s="141">
        <v>2</v>
      </c>
      <c r="L199" s="173"/>
      <c r="M199" s="239"/>
      <c r="N199" s="239"/>
      <c r="O199" s="239"/>
      <c r="P199" s="239">
        <f t="shared" si="52"/>
        <v>0</v>
      </c>
      <c r="Q199" s="239"/>
      <c r="R199" s="143"/>
      <c r="T199" s="144" t="s">
        <v>5</v>
      </c>
      <c r="U199" s="40" t="s">
        <v>39</v>
      </c>
      <c r="V199" s="174">
        <f t="shared" si="53"/>
        <v>0</v>
      </c>
      <c r="W199" s="174">
        <f t="shared" si="54"/>
        <v>0</v>
      </c>
      <c r="X199" s="174">
        <f t="shared" si="55"/>
        <v>0</v>
      </c>
      <c r="Y199" s="145">
        <v>0.38</v>
      </c>
      <c r="Z199" s="145">
        <f t="shared" si="56"/>
        <v>0.76</v>
      </c>
      <c r="AA199" s="145">
        <v>0</v>
      </c>
      <c r="AB199" s="145">
        <f t="shared" si="57"/>
        <v>0</v>
      </c>
      <c r="AC199" s="145">
        <v>0</v>
      </c>
      <c r="AD199" s="146">
        <f t="shared" si="58"/>
        <v>0</v>
      </c>
      <c r="AR199" s="17" t="s">
        <v>168</v>
      </c>
      <c r="AT199" s="17" t="s">
        <v>150</v>
      </c>
      <c r="AU199" s="17" t="s">
        <v>94</v>
      </c>
      <c r="AY199" s="17" t="s">
        <v>149</v>
      </c>
      <c r="BE199" s="147">
        <f t="shared" si="59"/>
        <v>0</v>
      </c>
      <c r="BF199" s="147">
        <f t="shared" si="60"/>
        <v>0</v>
      </c>
      <c r="BG199" s="147">
        <f t="shared" si="61"/>
        <v>0</v>
      </c>
      <c r="BH199" s="147">
        <f t="shared" si="62"/>
        <v>0</v>
      </c>
      <c r="BI199" s="147">
        <f t="shared" si="63"/>
        <v>0</v>
      </c>
      <c r="BJ199" s="17" t="s">
        <v>83</v>
      </c>
      <c r="BK199" s="147">
        <f t="shared" si="64"/>
        <v>0</v>
      </c>
      <c r="BL199" s="17" t="s">
        <v>168</v>
      </c>
      <c r="BM199" s="17" t="s">
        <v>241</v>
      </c>
    </row>
    <row r="200" spans="2:65" s="1" customFormat="1" ht="16.5" customHeight="1" x14ac:dyDescent="0.3">
      <c r="B200" s="137"/>
      <c r="C200" s="149">
        <v>59</v>
      </c>
      <c r="D200" s="149" t="s">
        <v>175</v>
      </c>
      <c r="E200" s="150" t="s">
        <v>437</v>
      </c>
      <c r="F200" s="236" t="s">
        <v>438</v>
      </c>
      <c r="G200" s="236"/>
      <c r="H200" s="236"/>
      <c r="I200" s="236"/>
      <c r="J200" s="151" t="s">
        <v>184</v>
      </c>
      <c r="K200" s="152">
        <v>2</v>
      </c>
      <c r="L200" s="153"/>
      <c r="M200" s="237"/>
      <c r="N200" s="237"/>
      <c r="O200" s="238"/>
      <c r="P200" s="239">
        <f t="shared" si="52"/>
        <v>0</v>
      </c>
      <c r="Q200" s="239"/>
      <c r="R200" s="143"/>
      <c r="T200" s="144" t="s">
        <v>5</v>
      </c>
      <c r="U200" s="40" t="s">
        <v>39</v>
      </c>
      <c r="V200" s="174">
        <f t="shared" si="53"/>
        <v>0</v>
      </c>
      <c r="W200" s="174">
        <f t="shared" si="54"/>
        <v>0</v>
      </c>
      <c r="X200" s="174">
        <f t="shared" si="55"/>
        <v>0</v>
      </c>
      <c r="Y200" s="145">
        <v>0</v>
      </c>
      <c r="Z200" s="145">
        <f t="shared" si="56"/>
        <v>0</v>
      </c>
      <c r="AA200" s="145">
        <v>0</v>
      </c>
      <c r="AB200" s="145">
        <f t="shared" si="57"/>
        <v>0</v>
      </c>
      <c r="AC200" s="145">
        <v>0</v>
      </c>
      <c r="AD200" s="146">
        <f t="shared" si="58"/>
        <v>0</v>
      </c>
      <c r="AR200" s="17" t="s">
        <v>177</v>
      </c>
      <c r="AT200" s="17" t="s">
        <v>175</v>
      </c>
      <c r="AU200" s="17" t="s">
        <v>94</v>
      </c>
      <c r="AY200" s="17" t="s">
        <v>149</v>
      </c>
      <c r="BE200" s="147">
        <f t="shared" si="59"/>
        <v>0</v>
      </c>
      <c r="BF200" s="147">
        <f t="shared" si="60"/>
        <v>0</v>
      </c>
      <c r="BG200" s="147">
        <f t="shared" si="61"/>
        <v>0</v>
      </c>
      <c r="BH200" s="147">
        <f t="shared" si="62"/>
        <v>0</v>
      </c>
      <c r="BI200" s="147">
        <f t="shared" si="63"/>
        <v>0</v>
      </c>
      <c r="BJ200" s="17" t="s">
        <v>83</v>
      </c>
      <c r="BK200" s="147">
        <f t="shared" si="64"/>
        <v>0</v>
      </c>
      <c r="BL200" s="17" t="s">
        <v>168</v>
      </c>
      <c r="BM200" s="17" t="s">
        <v>243</v>
      </c>
    </row>
    <row r="201" spans="2:65" s="1" customFormat="1" ht="16.5" customHeight="1" x14ac:dyDescent="0.3">
      <c r="B201" s="137"/>
      <c r="C201" s="138">
        <v>60</v>
      </c>
      <c r="D201" s="138" t="s">
        <v>150</v>
      </c>
      <c r="E201" s="139" t="s">
        <v>244</v>
      </c>
      <c r="F201" s="262" t="s">
        <v>245</v>
      </c>
      <c r="G201" s="263"/>
      <c r="H201" s="263"/>
      <c r="I201" s="264"/>
      <c r="J201" s="140" t="s">
        <v>157</v>
      </c>
      <c r="K201" s="141">
        <v>8</v>
      </c>
      <c r="L201" s="173"/>
      <c r="M201" s="265"/>
      <c r="N201" s="267"/>
      <c r="O201" s="266"/>
      <c r="P201" s="265">
        <f t="shared" si="52"/>
        <v>0</v>
      </c>
      <c r="Q201" s="266"/>
      <c r="R201" s="143"/>
      <c r="T201" s="144" t="s">
        <v>5</v>
      </c>
      <c r="U201" s="40" t="s">
        <v>39</v>
      </c>
      <c r="V201" s="174">
        <f t="shared" si="53"/>
        <v>0</v>
      </c>
      <c r="W201" s="174">
        <f t="shared" si="54"/>
        <v>0</v>
      </c>
      <c r="X201" s="174">
        <f t="shared" si="55"/>
        <v>0</v>
      </c>
      <c r="Y201" s="145">
        <v>0.35799999999999998</v>
      </c>
      <c r="Z201" s="145">
        <f t="shared" si="56"/>
        <v>2.8639999999999999</v>
      </c>
      <c r="AA201" s="145">
        <v>0</v>
      </c>
      <c r="AB201" s="145">
        <f t="shared" si="57"/>
        <v>0</v>
      </c>
      <c r="AC201" s="145">
        <v>0</v>
      </c>
      <c r="AD201" s="146">
        <f t="shared" si="58"/>
        <v>0</v>
      </c>
      <c r="AR201" s="17" t="s">
        <v>168</v>
      </c>
      <c r="AT201" s="17" t="s">
        <v>150</v>
      </c>
      <c r="AU201" s="17" t="s">
        <v>94</v>
      </c>
      <c r="AY201" s="17" t="s">
        <v>149</v>
      </c>
      <c r="BE201" s="147">
        <f t="shared" si="59"/>
        <v>0</v>
      </c>
      <c r="BF201" s="147">
        <f t="shared" si="60"/>
        <v>0</v>
      </c>
      <c r="BG201" s="147">
        <f t="shared" si="61"/>
        <v>0</v>
      </c>
      <c r="BH201" s="147">
        <f t="shared" si="62"/>
        <v>0</v>
      </c>
      <c r="BI201" s="147">
        <f t="shared" si="63"/>
        <v>0</v>
      </c>
      <c r="BJ201" s="17" t="s">
        <v>83</v>
      </c>
      <c r="BK201" s="147">
        <f t="shared" si="64"/>
        <v>0</v>
      </c>
      <c r="BL201" s="17" t="s">
        <v>168</v>
      </c>
      <c r="BM201" s="17" t="s">
        <v>246</v>
      </c>
    </row>
    <row r="202" spans="2:65" s="1" customFormat="1" ht="16.5" customHeight="1" x14ac:dyDescent="0.3">
      <c r="B202" s="137"/>
      <c r="C202" s="149">
        <v>61</v>
      </c>
      <c r="D202" s="149" t="s">
        <v>175</v>
      </c>
      <c r="E202" s="150" t="s">
        <v>247</v>
      </c>
      <c r="F202" s="289" t="s">
        <v>248</v>
      </c>
      <c r="G202" s="290"/>
      <c r="H202" s="290"/>
      <c r="I202" s="291"/>
      <c r="J202" s="151" t="s">
        <v>184</v>
      </c>
      <c r="K202" s="152">
        <v>8</v>
      </c>
      <c r="L202" s="153"/>
      <c r="M202" s="292"/>
      <c r="N202" s="293"/>
      <c r="O202" s="294"/>
      <c r="P202" s="265">
        <f t="shared" si="52"/>
        <v>0</v>
      </c>
      <c r="Q202" s="266"/>
      <c r="R202" s="143"/>
      <c r="T202" s="144" t="s">
        <v>5</v>
      </c>
      <c r="U202" s="40" t="s">
        <v>39</v>
      </c>
      <c r="V202" s="174">
        <f t="shared" si="53"/>
        <v>0</v>
      </c>
      <c r="W202" s="174">
        <f t="shared" si="54"/>
        <v>0</v>
      </c>
      <c r="X202" s="174">
        <f t="shared" si="55"/>
        <v>0</v>
      </c>
      <c r="Y202" s="145">
        <v>0</v>
      </c>
      <c r="Z202" s="145">
        <f t="shared" si="56"/>
        <v>0</v>
      </c>
      <c r="AA202" s="145">
        <v>0</v>
      </c>
      <c r="AB202" s="145">
        <f t="shared" si="57"/>
        <v>0</v>
      </c>
      <c r="AC202" s="145">
        <v>0</v>
      </c>
      <c r="AD202" s="146">
        <f t="shared" si="58"/>
        <v>0</v>
      </c>
      <c r="AR202" s="17" t="s">
        <v>177</v>
      </c>
      <c r="AT202" s="17" t="s">
        <v>175</v>
      </c>
      <c r="AU202" s="17" t="s">
        <v>94</v>
      </c>
      <c r="AY202" s="17" t="s">
        <v>149</v>
      </c>
      <c r="BE202" s="147">
        <f t="shared" si="59"/>
        <v>0</v>
      </c>
      <c r="BF202" s="147">
        <f t="shared" si="60"/>
        <v>0</v>
      </c>
      <c r="BG202" s="147">
        <f t="shared" si="61"/>
        <v>0</v>
      </c>
      <c r="BH202" s="147">
        <f t="shared" si="62"/>
        <v>0</v>
      </c>
      <c r="BI202" s="147">
        <f t="shared" si="63"/>
        <v>0</v>
      </c>
      <c r="BJ202" s="17" t="s">
        <v>83</v>
      </c>
      <c r="BK202" s="147">
        <f t="shared" si="64"/>
        <v>0</v>
      </c>
      <c r="BL202" s="17" t="s">
        <v>168</v>
      </c>
      <c r="BM202" s="17" t="s">
        <v>249</v>
      </c>
    </row>
    <row r="203" spans="2:65" s="1" customFormat="1" ht="38.25" customHeight="1" x14ac:dyDescent="0.3">
      <c r="B203" s="137"/>
      <c r="C203" s="138">
        <v>62</v>
      </c>
      <c r="D203" s="138" t="s">
        <v>150</v>
      </c>
      <c r="E203" s="139" t="s">
        <v>250</v>
      </c>
      <c r="F203" s="240" t="s">
        <v>251</v>
      </c>
      <c r="G203" s="240"/>
      <c r="H203" s="240"/>
      <c r="I203" s="240"/>
      <c r="J203" s="140" t="s">
        <v>173</v>
      </c>
      <c r="K203" s="141">
        <v>40</v>
      </c>
      <c r="L203" s="142"/>
      <c r="M203" s="239"/>
      <c r="N203" s="239"/>
      <c r="O203" s="239"/>
      <c r="P203" s="239">
        <f t="shared" si="52"/>
        <v>0</v>
      </c>
      <c r="Q203" s="239"/>
      <c r="R203" s="143"/>
      <c r="T203" s="144" t="s">
        <v>5</v>
      </c>
      <c r="U203" s="40" t="s">
        <v>39</v>
      </c>
      <c r="V203" s="102">
        <f t="shared" si="53"/>
        <v>0</v>
      </c>
      <c r="W203" s="102">
        <f t="shared" si="54"/>
        <v>0</v>
      </c>
      <c r="X203" s="102">
        <f t="shared" si="55"/>
        <v>0</v>
      </c>
      <c r="Y203" s="145">
        <v>0.127</v>
      </c>
      <c r="Z203" s="145">
        <f t="shared" si="56"/>
        <v>5.08</v>
      </c>
      <c r="AA203" s="145">
        <v>0</v>
      </c>
      <c r="AB203" s="145">
        <f t="shared" si="57"/>
        <v>0</v>
      </c>
      <c r="AC203" s="145">
        <v>0</v>
      </c>
      <c r="AD203" s="146">
        <f t="shared" si="58"/>
        <v>0</v>
      </c>
      <c r="AR203" s="17" t="s">
        <v>168</v>
      </c>
      <c r="AT203" s="17" t="s">
        <v>150</v>
      </c>
      <c r="AU203" s="17" t="s">
        <v>94</v>
      </c>
      <c r="AY203" s="17" t="s">
        <v>149</v>
      </c>
      <c r="BE203" s="147">
        <f t="shared" si="59"/>
        <v>0</v>
      </c>
      <c r="BF203" s="147">
        <f t="shared" si="60"/>
        <v>0</v>
      </c>
      <c r="BG203" s="147">
        <f t="shared" si="61"/>
        <v>0</v>
      </c>
      <c r="BH203" s="147">
        <f t="shared" si="62"/>
        <v>0</v>
      </c>
      <c r="BI203" s="147">
        <f t="shared" si="63"/>
        <v>0</v>
      </c>
      <c r="BJ203" s="17" t="s">
        <v>83</v>
      </c>
      <c r="BK203" s="147">
        <f t="shared" si="64"/>
        <v>0</v>
      </c>
      <c r="BL203" s="17" t="s">
        <v>168</v>
      </c>
      <c r="BM203" s="17" t="s">
        <v>252</v>
      </c>
    </row>
    <row r="204" spans="2:65" s="1" customFormat="1" ht="16.5" customHeight="1" x14ac:dyDescent="0.3">
      <c r="B204" s="137"/>
      <c r="C204" s="149">
        <v>63</v>
      </c>
      <c r="D204" s="149" t="s">
        <v>175</v>
      </c>
      <c r="E204" s="150" t="s">
        <v>254</v>
      </c>
      <c r="F204" s="236" t="s">
        <v>255</v>
      </c>
      <c r="G204" s="236"/>
      <c r="H204" s="236"/>
      <c r="I204" s="236"/>
      <c r="J204" s="151" t="s">
        <v>173</v>
      </c>
      <c r="K204" s="152">
        <v>40</v>
      </c>
      <c r="L204" s="153"/>
      <c r="M204" s="237"/>
      <c r="N204" s="237"/>
      <c r="O204" s="238"/>
      <c r="P204" s="239">
        <f t="shared" ref="P204:P211" si="65">ROUND(V204*K204,2)</f>
        <v>0</v>
      </c>
      <c r="Q204" s="239"/>
      <c r="R204" s="143"/>
      <c r="T204" s="144" t="s">
        <v>5</v>
      </c>
      <c r="U204" s="40" t="s">
        <v>39</v>
      </c>
      <c r="V204" s="102">
        <f t="shared" ref="V204:V211" si="66">L204+M204</f>
        <v>0</v>
      </c>
      <c r="W204" s="102">
        <f t="shared" ref="W204:W211" si="67">ROUND(L204*K204,2)</f>
        <v>0</v>
      </c>
      <c r="X204" s="102">
        <f t="shared" ref="X204:X211" si="68">ROUND(M204*K204,2)</f>
        <v>0</v>
      </c>
      <c r="Y204" s="145">
        <v>0</v>
      </c>
      <c r="Z204" s="145">
        <f t="shared" ref="Z204:Z211" si="69">Y204*K204</f>
        <v>0</v>
      </c>
      <c r="AA204" s="145">
        <v>0</v>
      </c>
      <c r="AB204" s="145">
        <f t="shared" ref="AB204:AB211" si="70">AA204*K204</f>
        <v>0</v>
      </c>
      <c r="AC204" s="145">
        <v>0</v>
      </c>
      <c r="AD204" s="146">
        <f t="shared" ref="AD204:AD211" si="71">AC204*K204</f>
        <v>0</v>
      </c>
      <c r="AR204" s="17" t="s">
        <v>177</v>
      </c>
      <c r="AT204" s="17" t="s">
        <v>175</v>
      </c>
      <c r="AU204" s="17" t="s">
        <v>94</v>
      </c>
      <c r="AY204" s="17" t="s">
        <v>149</v>
      </c>
      <c r="BE204" s="147">
        <f t="shared" ref="BE204:BE211" si="72">IF(U204="základní",P204,0)</f>
        <v>0</v>
      </c>
      <c r="BF204" s="147">
        <f t="shared" ref="BF204:BF211" si="73">IF(U204="snížená",P204,0)</f>
        <v>0</v>
      </c>
      <c r="BG204" s="147">
        <f t="shared" ref="BG204:BG211" si="74">IF(U204="zákl. přenesená",P204,0)</f>
        <v>0</v>
      </c>
      <c r="BH204" s="147">
        <f t="shared" ref="BH204:BH211" si="75">IF(U204="sníž. přenesená",P204,0)</f>
        <v>0</v>
      </c>
      <c r="BI204" s="147">
        <f t="shared" ref="BI204:BI211" si="76">IF(U204="nulová",P204,0)</f>
        <v>0</v>
      </c>
      <c r="BJ204" s="17" t="s">
        <v>83</v>
      </c>
      <c r="BK204" s="147">
        <f t="shared" ref="BK204:BK211" si="77">ROUND(V204*K204,2)</f>
        <v>0</v>
      </c>
      <c r="BL204" s="17" t="s">
        <v>168</v>
      </c>
      <c r="BM204" s="17" t="s">
        <v>256</v>
      </c>
    </row>
    <row r="205" spans="2:65" s="1" customFormat="1" ht="25.5" customHeight="1" x14ac:dyDescent="0.3">
      <c r="B205" s="137"/>
      <c r="C205" s="138">
        <v>64</v>
      </c>
      <c r="D205" s="138" t="s">
        <v>150</v>
      </c>
      <c r="E205" s="139" t="s">
        <v>257</v>
      </c>
      <c r="F205" s="240" t="s">
        <v>258</v>
      </c>
      <c r="G205" s="240"/>
      <c r="H205" s="240"/>
      <c r="I205" s="240"/>
      <c r="J205" s="140" t="s">
        <v>157</v>
      </c>
      <c r="K205" s="141">
        <v>6</v>
      </c>
      <c r="L205" s="142"/>
      <c r="M205" s="239"/>
      <c r="N205" s="239"/>
      <c r="O205" s="239"/>
      <c r="P205" s="239">
        <f t="shared" si="65"/>
        <v>0</v>
      </c>
      <c r="Q205" s="239"/>
      <c r="R205" s="143"/>
      <c r="T205" s="144" t="s">
        <v>5</v>
      </c>
      <c r="U205" s="40" t="s">
        <v>39</v>
      </c>
      <c r="V205" s="102">
        <f t="shared" si="66"/>
        <v>0</v>
      </c>
      <c r="W205" s="102">
        <f t="shared" si="67"/>
        <v>0</v>
      </c>
      <c r="X205" s="102">
        <f t="shared" si="68"/>
        <v>0</v>
      </c>
      <c r="Y205" s="145">
        <v>0.44700000000000001</v>
      </c>
      <c r="Z205" s="145">
        <f t="shared" si="69"/>
        <v>2.6819999999999999</v>
      </c>
      <c r="AA205" s="145">
        <v>0</v>
      </c>
      <c r="AB205" s="145">
        <f t="shared" si="70"/>
        <v>0</v>
      </c>
      <c r="AC205" s="145">
        <v>0</v>
      </c>
      <c r="AD205" s="146">
        <f t="shared" si="71"/>
        <v>0</v>
      </c>
      <c r="AR205" s="17" t="s">
        <v>168</v>
      </c>
      <c r="AT205" s="17" t="s">
        <v>150</v>
      </c>
      <c r="AU205" s="17" t="s">
        <v>94</v>
      </c>
      <c r="AY205" s="17" t="s">
        <v>149</v>
      </c>
      <c r="BE205" s="147">
        <f t="shared" si="72"/>
        <v>0</v>
      </c>
      <c r="BF205" s="147">
        <f t="shared" si="73"/>
        <v>0</v>
      </c>
      <c r="BG205" s="147">
        <f t="shared" si="74"/>
        <v>0</v>
      </c>
      <c r="BH205" s="147">
        <f t="shared" si="75"/>
        <v>0</v>
      </c>
      <c r="BI205" s="147">
        <f t="shared" si="76"/>
        <v>0</v>
      </c>
      <c r="BJ205" s="17" t="s">
        <v>83</v>
      </c>
      <c r="BK205" s="147">
        <f t="shared" si="77"/>
        <v>0</v>
      </c>
      <c r="BL205" s="17" t="s">
        <v>168</v>
      </c>
      <c r="BM205" s="17" t="s">
        <v>259</v>
      </c>
    </row>
    <row r="206" spans="2:65" s="1" customFormat="1" ht="16.5" customHeight="1" x14ac:dyDescent="0.3">
      <c r="B206" s="137"/>
      <c r="C206" s="138">
        <v>65</v>
      </c>
      <c r="D206" s="138" t="s">
        <v>150</v>
      </c>
      <c r="E206" s="139" t="s">
        <v>260</v>
      </c>
      <c r="F206" s="240" t="s">
        <v>261</v>
      </c>
      <c r="G206" s="240"/>
      <c r="H206" s="240"/>
      <c r="I206" s="240"/>
      <c r="J206" s="140" t="s">
        <v>157</v>
      </c>
      <c r="K206" s="141">
        <v>1</v>
      </c>
      <c r="L206" s="142"/>
      <c r="M206" s="239"/>
      <c r="N206" s="239"/>
      <c r="O206" s="239"/>
      <c r="P206" s="239">
        <f t="shared" si="65"/>
        <v>0</v>
      </c>
      <c r="Q206" s="239"/>
      <c r="R206" s="143"/>
      <c r="T206" s="144" t="s">
        <v>5</v>
      </c>
      <c r="U206" s="40" t="s">
        <v>39</v>
      </c>
      <c r="V206" s="102">
        <f t="shared" si="66"/>
        <v>0</v>
      </c>
      <c r="W206" s="102">
        <f t="shared" si="67"/>
        <v>0</v>
      </c>
      <c r="X206" s="102">
        <f t="shared" si="68"/>
        <v>0</v>
      </c>
      <c r="Y206" s="145">
        <v>12.32</v>
      </c>
      <c r="Z206" s="145">
        <f t="shared" si="69"/>
        <v>12.32</v>
      </c>
      <c r="AA206" s="145">
        <v>0</v>
      </c>
      <c r="AB206" s="145">
        <f t="shared" si="70"/>
        <v>0</v>
      </c>
      <c r="AC206" s="145">
        <v>0</v>
      </c>
      <c r="AD206" s="146">
        <f t="shared" si="71"/>
        <v>0</v>
      </c>
      <c r="AR206" s="17" t="s">
        <v>168</v>
      </c>
      <c r="AT206" s="17" t="s">
        <v>150</v>
      </c>
      <c r="AU206" s="17" t="s">
        <v>94</v>
      </c>
      <c r="AY206" s="17" t="s">
        <v>149</v>
      </c>
      <c r="BE206" s="147">
        <f t="shared" si="72"/>
        <v>0</v>
      </c>
      <c r="BF206" s="147">
        <f t="shared" si="73"/>
        <v>0</v>
      </c>
      <c r="BG206" s="147">
        <f t="shared" si="74"/>
        <v>0</v>
      </c>
      <c r="BH206" s="147">
        <f t="shared" si="75"/>
        <v>0</v>
      </c>
      <c r="BI206" s="147">
        <f t="shared" si="76"/>
        <v>0</v>
      </c>
      <c r="BJ206" s="17" t="s">
        <v>83</v>
      </c>
      <c r="BK206" s="147">
        <f t="shared" si="77"/>
        <v>0</v>
      </c>
      <c r="BL206" s="17" t="s">
        <v>168</v>
      </c>
      <c r="BM206" s="17" t="s">
        <v>262</v>
      </c>
    </row>
    <row r="207" spans="2:65" s="1" customFormat="1" ht="16.5" customHeight="1" x14ac:dyDescent="0.3">
      <c r="B207" s="137"/>
      <c r="C207" s="138">
        <v>66</v>
      </c>
      <c r="D207" s="138" t="s">
        <v>150</v>
      </c>
      <c r="E207" s="139" t="s">
        <v>263</v>
      </c>
      <c r="F207" s="240" t="s">
        <v>264</v>
      </c>
      <c r="G207" s="240"/>
      <c r="H207" s="240"/>
      <c r="I207" s="240"/>
      <c r="J207" s="140" t="s">
        <v>157</v>
      </c>
      <c r="K207" s="141">
        <v>1</v>
      </c>
      <c r="L207" s="142"/>
      <c r="M207" s="239"/>
      <c r="N207" s="239"/>
      <c r="O207" s="239"/>
      <c r="P207" s="239">
        <f t="shared" si="65"/>
        <v>0</v>
      </c>
      <c r="Q207" s="239"/>
      <c r="R207" s="143"/>
      <c r="T207" s="144" t="s">
        <v>5</v>
      </c>
      <c r="U207" s="40" t="s">
        <v>39</v>
      </c>
      <c r="V207" s="102">
        <f t="shared" si="66"/>
        <v>0</v>
      </c>
      <c r="W207" s="102">
        <f t="shared" si="67"/>
        <v>0</v>
      </c>
      <c r="X207" s="102">
        <f t="shared" si="68"/>
        <v>0</v>
      </c>
      <c r="Y207" s="145">
        <v>15.817</v>
      </c>
      <c r="Z207" s="145">
        <f t="shared" si="69"/>
        <v>15.817</v>
      </c>
      <c r="AA207" s="145">
        <v>0</v>
      </c>
      <c r="AB207" s="145">
        <f t="shared" si="70"/>
        <v>0</v>
      </c>
      <c r="AC207" s="145">
        <v>0</v>
      </c>
      <c r="AD207" s="146">
        <f t="shared" si="71"/>
        <v>0</v>
      </c>
      <c r="AR207" s="17" t="s">
        <v>168</v>
      </c>
      <c r="AT207" s="17" t="s">
        <v>150</v>
      </c>
      <c r="AU207" s="17" t="s">
        <v>94</v>
      </c>
      <c r="AY207" s="17" t="s">
        <v>149</v>
      </c>
      <c r="BE207" s="147">
        <f t="shared" si="72"/>
        <v>0</v>
      </c>
      <c r="BF207" s="147">
        <f t="shared" si="73"/>
        <v>0</v>
      </c>
      <c r="BG207" s="147">
        <f t="shared" si="74"/>
        <v>0</v>
      </c>
      <c r="BH207" s="147">
        <f t="shared" si="75"/>
        <v>0</v>
      </c>
      <c r="BI207" s="147">
        <f t="shared" si="76"/>
        <v>0</v>
      </c>
      <c r="BJ207" s="17" t="s">
        <v>83</v>
      </c>
      <c r="BK207" s="147">
        <f t="shared" si="77"/>
        <v>0</v>
      </c>
      <c r="BL207" s="17" t="s">
        <v>168</v>
      </c>
      <c r="BM207" s="17" t="s">
        <v>265</v>
      </c>
    </row>
    <row r="208" spans="2:65" s="1" customFormat="1" ht="29.25" customHeight="1" x14ac:dyDescent="0.3">
      <c r="B208" s="137"/>
      <c r="C208" s="138">
        <v>67</v>
      </c>
      <c r="D208" s="138" t="s">
        <v>150</v>
      </c>
      <c r="E208" s="139" t="s">
        <v>266</v>
      </c>
      <c r="F208" s="240" t="s">
        <v>268</v>
      </c>
      <c r="G208" s="240"/>
      <c r="H208" s="240"/>
      <c r="I208" s="240"/>
      <c r="J208" s="140" t="s">
        <v>184</v>
      </c>
      <c r="K208" s="141">
        <v>3</v>
      </c>
      <c r="L208" s="160"/>
      <c r="M208" s="239"/>
      <c r="N208" s="239"/>
      <c r="O208" s="239"/>
      <c r="P208" s="239">
        <f t="shared" si="65"/>
        <v>0</v>
      </c>
      <c r="Q208" s="239"/>
      <c r="R208" s="143"/>
      <c r="T208" s="144" t="s">
        <v>5</v>
      </c>
      <c r="U208" s="40" t="s">
        <v>39</v>
      </c>
      <c r="V208" s="159">
        <f t="shared" si="66"/>
        <v>0</v>
      </c>
      <c r="W208" s="159">
        <f t="shared" si="67"/>
        <v>0</v>
      </c>
      <c r="X208" s="159">
        <f t="shared" si="68"/>
        <v>0</v>
      </c>
      <c r="Y208" s="145">
        <v>0</v>
      </c>
      <c r="Z208" s="145">
        <f t="shared" si="69"/>
        <v>0</v>
      </c>
      <c r="AA208" s="145">
        <v>0</v>
      </c>
      <c r="AB208" s="145">
        <f t="shared" si="70"/>
        <v>0</v>
      </c>
      <c r="AC208" s="145">
        <v>0</v>
      </c>
      <c r="AD208" s="146">
        <f t="shared" si="71"/>
        <v>0</v>
      </c>
      <c r="AR208" s="17" t="s">
        <v>168</v>
      </c>
      <c r="AT208" s="17" t="s">
        <v>150</v>
      </c>
      <c r="AU208" s="17" t="s">
        <v>94</v>
      </c>
      <c r="AY208" s="17" t="s">
        <v>149</v>
      </c>
      <c r="BE208" s="147">
        <f t="shared" si="72"/>
        <v>0</v>
      </c>
      <c r="BF208" s="147">
        <f t="shared" si="73"/>
        <v>0</v>
      </c>
      <c r="BG208" s="147">
        <f t="shared" si="74"/>
        <v>0</v>
      </c>
      <c r="BH208" s="147">
        <f t="shared" si="75"/>
        <v>0</v>
      </c>
      <c r="BI208" s="147">
        <f t="shared" si="76"/>
        <v>0</v>
      </c>
      <c r="BJ208" s="17" t="s">
        <v>83</v>
      </c>
      <c r="BK208" s="147">
        <f t="shared" si="77"/>
        <v>0</v>
      </c>
      <c r="BL208" s="17" t="s">
        <v>168</v>
      </c>
      <c r="BM208" s="17" t="s">
        <v>267</v>
      </c>
    </row>
    <row r="209" spans="2:66" s="1" customFormat="1" ht="16.5" customHeight="1" x14ac:dyDescent="0.3">
      <c r="B209" s="137"/>
      <c r="C209" s="183">
        <v>68</v>
      </c>
      <c r="D209" s="183" t="s">
        <v>175</v>
      </c>
      <c r="E209" s="170" t="s">
        <v>439</v>
      </c>
      <c r="F209" s="241" t="s">
        <v>441</v>
      </c>
      <c r="G209" s="241"/>
      <c r="H209" s="241"/>
      <c r="I209" s="241"/>
      <c r="J209" s="171" t="s">
        <v>184</v>
      </c>
      <c r="K209" s="184">
        <v>1</v>
      </c>
      <c r="L209" s="185"/>
      <c r="M209" s="295"/>
      <c r="N209" s="295"/>
      <c r="O209" s="238"/>
      <c r="P209" s="239">
        <f t="shared" si="65"/>
        <v>0</v>
      </c>
      <c r="Q209" s="239"/>
      <c r="R209" s="143"/>
      <c r="T209" s="164" t="s">
        <v>5</v>
      </c>
      <c r="U209" s="165" t="s">
        <v>39</v>
      </c>
      <c r="V209" s="166">
        <f t="shared" si="66"/>
        <v>0</v>
      </c>
      <c r="W209" s="166">
        <f t="shared" si="67"/>
        <v>0</v>
      </c>
      <c r="X209" s="166">
        <f t="shared" si="68"/>
        <v>0</v>
      </c>
      <c r="Y209" s="167">
        <v>0</v>
      </c>
      <c r="Z209" s="167">
        <f t="shared" si="69"/>
        <v>0</v>
      </c>
      <c r="AA209" s="167">
        <v>0</v>
      </c>
      <c r="AB209" s="167">
        <f t="shared" si="70"/>
        <v>0</v>
      </c>
      <c r="AC209" s="167">
        <v>0</v>
      </c>
      <c r="AD209" s="168">
        <f t="shared" si="71"/>
        <v>0</v>
      </c>
      <c r="AR209" s="17" t="s">
        <v>177</v>
      </c>
      <c r="AT209" s="17" t="s">
        <v>175</v>
      </c>
      <c r="AU209" s="17" t="s">
        <v>94</v>
      </c>
      <c r="AY209" s="17" t="s">
        <v>149</v>
      </c>
      <c r="BE209" s="147">
        <f t="shared" si="72"/>
        <v>0</v>
      </c>
      <c r="BF209" s="147">
        <f t="shared" si="73"/>
        <v>0</v>
      </c>
      <c r="BG209" s="147">
        <f t="shared" si="74"/>
        <v>0</v>
      </c>
      <c r="BH209" s="147">
        <f t="shared" si="75"/>
        <v>0</v>
      </c>
      <c r="BI209" s="147">
        <f t="shared" si="76"/>
        <v>0</v>
      </c>
      <c r="BJ209" s="17" t="s">
        <v>83</v>
      </c>
      <c r="BK209" s="147">
        <f t="shared" si="77"/>
        <v>0</v>
      </c>
      <c r="BL209" s="17" t="s">
        <v>168</v>
      </c>
      <c r="BM209" s="17" t="s">
        <v>440</v>
      </c>
    </row>
    <row r="210" spans="2:66" s="1" customFormat="1" ht="25.5" customHeight="1" x14ac:dyDescent="0.3">
      <c r="B210" s="137"/>
      <c r="C210" s="138">
        <v>69</v>
      </c>
      <c r="D210" s="138" t="s">
        <v>150</v>
      </c>
      <c r="E210" s="139" t="s">
        <v>271</v>
      </c>
      <c r="F210" s="262" t="s">
        <v>272</v>
      </c>
      <c r="G210" s="263"/>
      <c r="H210" s="263"/>
      <c r="I210" s="264"/>
      <c r="J210" s="140" t="s">
        <v>273</v>
      </c>
      <c r="K210" s="141">
        <v>2356</v>
      </c>
      <c r="L210" s="160"/>
      <c r="M210" s="265"/>
      <c r="N210" s="267"/>
      <c r="O210" s="266"/>
      <c r="P210" s="265">
        <f t="shared" si="65"/>
        <v>0</v>
      </c>
      <c r="Q210" s="266"/>
      <c r="R210" s="143"/>
      <c r="T210" s="144" t="s">
        <v>5</v>
      </c>
      <c r="U210" s="40" t="s">
        <v>39</v>
      </c>
      <c r="V210" s="159">
        <f t="shared" si="66"/>
        <v>0</v>
      </c>
      <c r="W210" s="159">
        <f t="shared" si="67"/>
        <v>0</v>
      </c>
      <c r="X210" s="159">
        <f t="shared" si="68"/>
        <v>0</v>
      </c>
      <c r="Y210" s="145">
        <v>0</v>
      </c>
      <c r="Z210" s="145">
        <f t="shared" si="69"/>
        <v>0</v>
      </c>
      <c r="AA210" s="145">
        <v>0</v>
      </c>
      <c r="AB210" s="145">
        <f t="shared" si="70"/>
        <v>0</v>
      </c>
      <c r="AC210" s="145">
        <v>0</v>
      </c>
      <c r="AD210" s="146">
        <f t="shared" si="71"/>
        <v>0</v>
      </c>
      <c r="AR210" s="17" t="s">
        <v>168</v>
      </c>
      <c r="AT210" s="17" t="s">
        <v>150</v>
      </c>
      <c r="AU210" s="17" t="s">
        <v>94</v>
      </c>
      <c r="AY210" s="17" t="s">
        <v>149</v>
      </c>
      <c r="BE210" s="147">
        <f t="shared" si="72"/>
        <v>0</v>
      </c>
      <c r="BF210" s="147">
        <f t="shared" si="73"/>
        <v>0</v>
      </c>
      <c r="BG210" s="147">
        <f t="shared" si="74"/>
        <v>0</v>
      </c>
      <c r="BH210" s="147">
        <f t="shared" si="75"/>
        <v>0</v>
      </c>
      <c r="BI210" s="147">
        <f t="shared" si="76"/>
        <v>0</v>
      </c>
      <c r="BJ210" s="17" t="s">
        <v>83</v>
      </c>
      <c r="BK210" s="147">
        <f t="shared" si="77"/>
        <v>0</v>
      </c>
      <c r="BL210" s="17" t="s">
        <v>168</v>
      </c>
      <c r="BM210" s="17" t="s">
        <v>274</v>
      </c>
    </row>
    <row r="211" spans="2:66" s="1" customFormat="1" ht="16.5" customHeight="1" x14ac:dyDescent="0.3">
      <c r="B211" s="137"/>
      <c r="C211" s="138">
        <v>70</v>
      </c>
      <c r="D211" s="138" t="s">
        <v>150</v>
      </c>
      <c r="E211" s="139" t="s">
        <v>275</v>
      </c>
      <c r="F211" s="240" t="s">
        <v>276</v>
      </c>
      <c r="G211" s="240"/>
      <c r="H211" s="240"/>
      <c r="I211" s="240"/>
      <c r="J211" s="140" t="s">
        <v>273</v>
      </c>
      <c r="K211" s="141">
        <v>1579</v>
      </c>
      <c r="L211" s="142"/>
      <c r="M211" s="239"/>
      <c r="N211" s="239"/>
      <c r="O211" s="239"/>
      <c r="P211" s="239">
        <f t="shared" si="65"/>
        <v>0</v>
      </c>
      <c r="Q211" s="239"/>
      <c r="R211" s="143"/>
      <c r="T211" s="144" t="s">
        <v>5</v>
      </c>
      <c r="U211" s="40" t="s">
        <v>39</v>
      </c>
      <c r="V211" s="102">
        <f t="shared" si="66"/>
        <v>0</v>
      </c>
      <c r="W211" s="102">
        <f t="shared" si="67"/>
        <v>0</v>
      </c>
      <c r="X211" s="102">
        <f t="shared" si="68"/>
        <v>0</v>
      </c>
      <c r="Y211" s="145">
        <v>0</v>
      </c>
      <c r="Z211" s="145">
        <f t="shared" si="69"/>
        <v>0</v>
      </c>
      <c r="AA211" s="145">
        <v>0</v>
      </c>
      <c r="AB211" s="145">
        <f t="shared" si="70"/>
        <v>0</v>
      </c>
      <c r="AC211" s="145">
        <v>0</v>
      </c>
      <c r="AD211" s="146">
        <f t="shared" si="71"/>
        <v>0</v>
      </c>
      <c r="AR211" s="17" t="s">
        <v>168</v>
      </c>
      <c r="AT211" s="17" t="s">
        <v>150</v>
      </c>
      <c r="AU211" s="17" t="s">
        <v>94</v>
      </c>
      <c r="AY211" s="17" t="s">
        <v>149</v>
      </c>
      <c r="BE211" s="147">
        <f t="shared" si="72"/>
        <v>0</v>
      </c>
      <c r="BF211" s="147">
        <f t="shared" si="73"/>
        <v>0</v>
      </c>
      <c r="BG211" s="147">
        <f t="shared" si="74"/>
        <v>0</v>
      </c>
      <c r="BH211" s="147">
        <f t="shared" si="75"/>
        <v>0</v>
      </c>
      <c r="BI211" s="147">
        <f t="shared" si="76"/>
        <v>0</v>
      </c>
      <c r="BJ211" s="17" t="s">
        <v>83</v>
      </c>
      <c r="BK211" s="147">
        <f t="shared" si="77"/>
        <v>0</v>
      </c>
      <c r="BL211" s="17" t="s">
        <v>168</v>
      </c>
      <c r="BM211" s="17" t="s">
        <v>277</v>
      </c>
    </row>
    <row r="212" spans="2:66" s="9" customFormat="1" ht="29.85" customHeight="1" x14ac:dyDescent="0.35">
      <c r="B212" s="125"/>
      <c r="C212" s="126"/>
      <c r="D212" s="136" t="s">
        <v>114</v>
      </c>
      <c r="E212" s="136"/>
      <c r="F212" s="136"/>
      <c r="G212" s="136"/>
      <c r="H212" s="136"/>
      <c r="I212" s="136"/>
      <c r="J212" s="136"/>
      <c r="K212" s="136"/>
      <c r="L212" s="136"/>
      <c r="M212" s="244">
        <f>BK212</f>
        <v>0</v>
      </c>
      <c r="N212" s="245"/>
      <c r="O212" s="245"/>
      <c r="P212" s="245"/>
      <c r="Q212" s="245"/>
      <c r="R212" s="128"/>
      <c r="T212" s="129"/>
      <c r="U212" s="126"/>
      <c r="V212" s="126"/>
      <c r="W212" s="130">
        <f>SUM(W213:W220)</f>
        <v>0</v>
      </c>
      <c r="X212" s="196">
        <f>SUM(X213:X220)</f>
        <v>0</v>
      </c>
      <c r="Y212" s="126"/>
      <c r="Z212" s="196">
        <f>SUM(Z213:Z220)</f>
        <v>0</v>
      </c>
      <c r="AA212" s="126"/>
      <c r="AB212" s="196">
        <f>SUM(AB213:AB220)</f>
        <v>0</v>
      </c>
      <c r="AC212" s="126"/>
      <c r="AD212" s="196">
        <f>SUM(AD213:AD220)</f>
        <v>0</v>
      </c>
      <c r="AR212" s="133" t="s">
        <v>94</v>
      </c>
      <c r="AT212" s="134" t="s">
        <v>75</v>
      </c>
      <c r="AU212" s="134" t="s">
        <v>83</v>
      </c>
      <c r="AY212" s="133" t="s">
        <v>149</v>
      </c>
      <c r="BK212" s="135">
        <f>SUM(BK213:BK220)</f>
        <v>0</v>
      </c>
      <c r="BN212" s="197"/>
    </row>
    <row r="213" spans="2:66" s="1" customFormat="1" ht="54.75" customHeight="1" x14ac:dyDescent="0.3">
      <c r="B213" s="137"/>
      <c r="C213" s="138">
        <v>71</v>
      </c>
      <c r="D213" s="138" t="s">
        <v>150</v>
      </c>
      <c r="E213" s="139" t="s">
        <v>466</v>
      </c>
      <c r="F213" s="246" t="s">
        <v>467</v>
      </c>
      <c r="G213" s="240"/>
      <c r="H213" s="240"/>
      <c r="I213" s="240"/>
      <c r="J213" s="140" t="s">
        <v>184</v>
      </c>
      <c r="K213" s="141">
        <v>36</v>
      </c>
      <c r="L213" s="190"/>
      <c r="M213" s="239"/>
      <c r="N213" s="239"/>
      <c r="O213" s="239"/>
      <c r="P213" s="239">
        <f t="shared" ref="P213:P220" si="78">ROUND(V213*K213,2)</f>
        <v>0</v>
      </c>
      <c r="Q213" s="239"/>
      <c r="R213" s="143"/>
      <c r="T213" s="144" t="s">
        <v>5</v>
      </c>
      <c r="U213" s="40" t="s">
        <v>39</v>
      </c>
      <c r="V213" s="191">
        <f t="shared" ref="V213:V220" si="79">L213+M213</f>
        <v>0</v>
      </c>
      <c r="W213" s="191">
        <f t="shared" ref="W213:W220" si="80">ROUND(L213*K213,2)</f>
        <v>0</v>
      </c>
      <c r="X213" s="191">
        <f t="shared" ref="X213:X220" si="81">ROUND(M213*K213,2)</f>
        <v>0</v>
      </c>
      <c r="Y213" s="145">
        <v>0</v>
      </c>
      <c r="Z213" s="145">
        <f t="shared" ref="Z213:Z220" si="82">Y213*K213</f>
        <v>0</v>
      </c>
      <c r="AA213" s="145">
        <v>0</v>
      </c>
      <c r="AB213" s="145">
        <f t="shared" ref="AB213:AB220" si="83">AA213*K213</f>
        <v>0</v>
      </c>
      <c r="AC213" s="145">
        <v>0</v>
      </c>
      <c r="AD213" s="146">
        <f t="shared" ref="AD213:AD220" si="84">AC213*K213</f>
        <v>0</v>
      </c>
      <c r="AR213" s="17" t="s">
        <v>168</v>
      </c>
      <c r="AT213" s="17" t="s">
        <v>150</v>
      </c>
      <c r="AU213" s="17" t="s">
        <v>94</v>
      </c>
      <c r="AY213" s="17" t="s">
        <v>149</v>
      </c>
      <c r="BE213" s="147">
        <f t="shared" ref="BE213:BE220" si="85">IF(U213="základní",P213,0)</f>
        <v>0</v>
      </c>
      <c r="BF213" s="147">
        <f t="shared" ref="BF213:BF220" si="86">IF(U213="snížená",P213,0)</f>
        <v>0</v>
      </c>
      <c r="BG213" s="147">
        <f t="shared" ref="BG213:BG220" si="87">IF(U213="zákl. přenesená",P213,0)</f>
        <v>0</v>
      </c>
      <c r="BH213" s="147">
        <f t="shared" ref="BH213:BH220" si="88">IF(U213="sníž. přenesená",P213,0)</f>
        <v>0</v>
      </c>
      <c r="BI213" s="147">
        <f t="shared" ref="BI213:BI220" si="89">IF(U213="nulová",P213,0)</f>
        <v>0</v>
      </c>
      <c r="BJ213" s="17" t="s">
        <v>83</v>
      </c>
      <c r="BK213" s="147">
        <f t="shared" ref="BK213:BK220" si="90">ROUND(V213*K213,2)</f>
        <v>0</v>
      </c>
      <c r="BL213" s="17" t="s">
        <v>168</v>
      </c>
      <c r="BM213" s="17" t="s">
        <v>267</v>
      </c>
    </row>
    <row r="214" spans="2:66" s="1" customFormat="1" ht="29.25" customHeight="1" x14ac:dyDescent="0.3">
      <c r="B214" s="137"/>
      <c r="C214" s="138">
        <v>72</v>
      </c>
      <c r="D214" s="138" t="s">
        <v>150</v>
      </c>
      <c r="E214" s="169" t="s">
        <v>418</v>
      </c>
      <c r="F214" s="246" t="s">
        <v>420</v>
      </c>
      <c r="G214" s="240"/>
      <c r="H214" s="240"/>
      <c r="I214" s="240"/>
      <c r="J214" s="140" t="s">
        <v>184</v>
      </c>
      <c r="K214" s="141">
        <v>40</v>
      </c>
      <c r="L214" s="142"/>
      <c r="M214" s="239"/>
      <c r="N214" s="239"/>
      <c r="O214" s="239"/>
      <c r="P214" s="239">
        <f t="shared" si="78"/>
        <v>0</v>
      </c>
      <c r="Q214" s="239"/>
      <c r="R214" s="143"/>
      <c r="T214" s="144" t="s">
        <v>5</v>
      </c>
      <c r="U214" s="40" t="s">
        <v>39</v>
      </c>
      <c r="V214" s="102">
        <f t="shared" si="79"/>
        <v>0</v>
      </c>
      <c r="W214" s="102">
        <f t="shared" si="80"/>
        <v>0</v>
      </c>
      <c r="X214" s="102">
        <f t="shared" si="81"/>
        <v>0</v>
      </c>
      <c r="Y214" s="145">
        <v>0</v>
      </c>
      <c r="Z214" s="145">
        <f t="shared" si="82"/>
        <v>0</v>
      </c>
      <c r="AA214" s="145">
        <v>0</v>
      </c>
      <c r="AB214" s="145">
        <f t="shared" si="83"/>
        <v>0</v>
      </c>
      <c r="AC214" s="145">
        <v>0</v>
      </c>
      <c r="AD214" s="146">
        <f t="shared" si="84"/>
        <v>0</v>
      </c>
      <c r="AR214" s="17" t="s">
        <v>168</v>
      </c>
      <c r="AT214" s="17" t="s">
        <v>150</v>
      </c>
      <c r="AU214" s="17" t="s">
        <v>94</v>
      </c>
      <c r="AY214" s="17" t="s">
        <v>149</v>
      </c>
      <c r="BE214" s="147">
        <f t="shared" si="85"/>
        <v>0</v>
      </c>
      <c r="BF214" s="147">
        <f t="shared" si="86"/>
        <v>0</v>
      </c>
      <c r="BG214" s="147">
        <f t="shared" si="87"/>
        <v>0</v>
      </c>
      <c r="BH214" s="147">
        <f t="shared" si="88"/>
        <v>0</v>
      </c>
      <c r="BI214" s="147">
        <f t="shared" si="89"/>
        <v>0</v>
      </c>
      <c r="BJ214" s="17" t="s">
        <v>83</v>
      </c>
      <c r="BK214" s="147">
        <f t="shared" si="90"/>
        <v>0</v>
      </c>
      <c r="BL214" s="17" t="s">
        <v>168</v>
      </c>
      <c r="BM214" s="17" t="s">
        <v>267</v>
      </c>
    </row>
    <row r="215" spans="2:66" s="1" customFormat="1" ht="25.5" customHeight="1" x14ac:dyDescent="0.3">
      <c r="B215" s="137"/>
      <c r="C215" s="138">
        <v>73</v>
      </c>
      <c r="D215" s="138" t="s">
        <v>150</v>
      </c>
      <c r="E215" s="169" t="s">
        <v>284</v>
      </c>
      <c r="F215" s="246" t="s">
        <v>421</v>
      </c>
      <c r="G215" s="240"/>
      <c r="H215" s="240"/>
      <c r="I215" s="240"/>
      <c r="J215" s="140" t="s">
        <v>184</v>
      </c>
      <c r="K215" s="141">
        <v>8</v>
      </c>
      <c r="L215" s="142"/>
      <c r="M215" s="239"/>
      <c r="N215" s="239"/>
      <c r="O215" s="239"/>
      <c r="P215" s="239">
        <f t="shared" si="78"/>
        <v>0</v>
      </c>
      <c r="Q215" s="239"/>
      <c r="R215" s="143"/>
      <c r="T215" s="144" t="s">
        <v>5</v>
      </c>
      <c r="U215" s="40" t="s">
        <v>39</v>
      </c>
      <c r="V215" s="102">
        <f t="shared" si="79"/>
        <v>0</v>
      </c>
      <c r="W215" s="102">
        <f t="shared" si="80"/>
        <v>0</v>
      </c>
      <c r="X215" s="102">
        <f t="shared" si="81"/>
        <v>0</v>
      </c>
      <c r="Y215" s="145">
        <v>0</v>
      </c>
      <c r="Z215" s="145">
        <f t="shared" si="82"/>
        <v>0</v>
      </c>
      <c r="AA215" s="145">
        <v>0</v>
      </c>
      <c r="AB215" s="145">
        <f t="shared" si="83"/>
        <v>0</v>
      </c>
      <c r="AC215" s="145">
        <v>0</v>
      </c>
      <c r="AD215" s="146">
        <f t="shared" si="84"/>
        <v>0</v>
      </c>
      <c r="AR215" s="17" t="s">
        <v>168</v>
      </c>
      <c r="AT215" s="17" t="s">
        <v>150</v>
      </c>
      <c r="AU215" s="17" t="s">
        <v>94</v>
      </c>
      <c r="AY215" s="17" t="s">
        <v>149</v>
      </c>
      <c r="BE215" s="147">
        <f t="shared" si="85"/>
        <v>0</v>
      </c>
      <c r="BF215" s="147">
        <f t="shared" si="86"/>
        <v>0</v>
      </c>
      <c r="BG215" s="147">
        <f t="shared" si="87"/>
        <v>0</v>
      </c>
      <c r="BH215" s="147">
        <f t="shared" si="88"/>
        <v>0</v>
      </c>
      <c r="BI215" s="147">
        <f t="shared" si="89"/>
        <v>0</v>
      </c>
      <c r="BJ215" s="17" t="s">
        <v>83</v>
      </c>
      <c r="BK215" s="147">
        <f t="shared" si="90"/>
        <v>0</v>
      </c>
      <c r="BL215" s="17" t="s">
        <v>168</v>
      </c>
      <c r="BM215" s="17" t="s">
        <v>269</v>
      </c>
    </row>
    <row r="216" spans="2:66" s="1" customFormat="1" ht="16.5" customHeight="1" x14ac:dyDescent="0.3">
      <c r="B216" s="137"/>
      <c r="C216" s="149">
        <v>74</v>
      </c>
      <c r="D216" s="149" t="s">
        <v>175</v>
      </c>
      <c r="E216" s="170" t="s">
        <v>422</v>
      </c>
      <c r="F216" s="241" t="s">
        <v>423</v>
      </c>
      <c r="G216" s="236"/>
      <c r="H216" s="236"/>
      <c r="I216" s="236"/>
      <c r="J216" s="171" t="s">
        <v>184</v>
      </c>
      <c r="K216" s="152">
        <v>2</v>
      </c>
      <c r="L216" s="153"/>
      <c r="M216" s="237"/>
      <c r="N216" s="237"/>
      <c r="O216" s="238"/>
      <c r="P216" s="239">
        <f t="shared" si="78"/>
        <v>0</v>
      </c>
      <c r="Q216" s="239"/>
      <c r="R216" s="143"/>
      <c r="T216" s="144" t="s">
        <v>5</v>
      </c>
      <c r="U216" s="40" t="s">
        <v>39</v>
      </c>
      <c r="V216" s="159">
        <f t="shared" si="79"/>
        <v>0</v>
      </c>
      <c r="W216" s="159">
        <f t="shared" si="80"/>
        <v>0</v>
      </c>
      <c r="X216" s="159">
        <f t="shared" si="81"/>
        <v>0</v>
      </c>
      <c r="Y216" s="145">
        <v>0</v>
      </c>
      <c r="Z216" s="145">
        <f t="shared" si="82"/>
        <v>0</v>
      </c>
      <c r="AA216" s="145">
        <v>0</v>
      </c>
      <c r="AB216" s="145">
        <f t="shared" si="83"/>
        <v>0</v>
      </c>
      <c r="AC216" s="145">
        <v>0</v>
      </c>
      <c r="AD216" s="146">
        <f t="shared" si="84"/>
        <v>0</v>
      </c>
      <c r="AR216" s="17" t="s">
        <v>177</v>
      </c>
      <c r="AT216" s="17" t="s">
        <v>175</v>
      </c>
      <c r="AU216" s="17" t="s">
        <v>94</v>
      </c>
      <c r="AY216" s="17" t="s">
        <v>149</v>
      </c>
      <c r="BE216" s="147">
        <f t="shared" si="85"/>
        <v>0</v>
      </c>
      <c r="BF216" s="147">
        <f t="shared" si="86"/>
        <v>0</v>
      </c>
      <c r="BG216" s="147">
        <f t="shared" si="87"/>
        <v>0</v>
      </c>
      <c r="BH216" s="147">
        <f t="shared" si="88"/>
        <v>0</v>
      </c>
      <c r="BI216" s="147">
        <f t="shared" si="89"/>
        <v>0</v>
      </c>
      <c r="BJ216" s="17" t="s">
        <v>83</v>
      </c>
      <c r="BK216" s="147">
        <f t="shared" si="90"/>
        <v>0</v>
      </c>
      <c r="BL216" s="17" t="s">
        <v>168</v>
      </c>
      <c r="BM216" s="17" t="s">
        <v>256</v>
      </c>
    </row>
    <row r="217" spans="2:66" s="1" customFormat="1" ht="16.5" customHeight="1" x14ac:dyDescent="0.3">
      <c r="B217" s="137"/>
      <c r="C217" s="149">
        <v>75</v>
      </c>
      <c r="D217" s="149" t="s">
        <v>175</v>
      </c>
      <c r="E217" s="170" t="s">
        <v>425</v>
      </c>
      <c r="F217" s="241" t="s">
        <v>424</v>
      </c>
      <c r="G217" s="236"/>
      <c r="H217" s="236"/>
      <c r="I217" s="236"/>
      <c r="J217" s="171" t="s">
        <v>184</v>
      </c>
      <c r="K217" s="152">
        <v>20</v>
      </c>
      <c r="L217" s="153"/>
      <c r="M217" s="237"/>
      <c r="N217" s="237"/>
      <c r="O217" s="238"/>
      <c r="P217" s="239">
        <f t="shared" si="78"/>
        <v>0</v>
      </c>
      <c r="Q217" s="239"/>
      <c r="R217" s="143"/>
      <c r="T217" s="144" t="s">
        <v>5</v>
      </c>
      <c r="U217" s="40" t="s">
        <v>39</v>
      </c>
      <c r="V217" s="159">
        <f t="shared" si="79"/>
        <v>0</v>
      </c>
      <c r="W217" s="159">
        <f t="shared" si="80"/>
        <v>0</v>
      </c>
      <c r="X217" s="159">
        <f t="shared" si="81"/>
        <v>0</v>
      </c>
      <c r="Y217" s="145">
        <v>0</v>
      </c>
      <c r="Z217" s="145">
        <f t="shared" si="82"/>
        <v>0</v>
      </c>
      <c r="AA217" s="145">
        <v>0</v>
      </c>
      <c r="AB217" s="145">
        <f t="shared" si="83"/>
        <v>0</v>
      </c>
      <c r="AC217" s="145">
        <v>0</v>
      </c>
      <c r="AD217" s="146">
        <f t="shared" si="84"/>
        <v>0</v>
      </c>
      <c r="AR217" s="17" t="s">
        <v>177</v>
      </c>
      <c r="AT217" s="17" t="s">
        <v>175</v>
      </c>
      <c r="AU217" s="17" t="s">
        <v>94</v>
      </c>
      <c r="AY217" s="17" t="s">
        <v>149</v>
      </c>
      <c r="BE217" s="147">
        <f t="shared" si="85"/>
        <v>0</v>
      </c>
      <c r="BF217" s="147">
        <f t="shared" si="86"/>
        <v>0</v>
      </c>
      <c r="BG217" s="147">
        <f t="shared" si="87"/>
        <v>0</v>
      </c>
      <c r="BH217" s="147">
        <f t="shared" si="88"/>
        <v>0</v>
      </c>
      <c r="BI217" s="147">
        <f t="shared" si="89"/>
        <v>0</v>
      </c>
      <c r="BJ217" s="17" t="s">
        <v>83</v>
      </c>
      <c r="BK217" s="147">
        <f t="shared" si="90"/>
        <v>0</v>
      </c>
      <c r="BL217" s="17" t="s">
        <v>168</v>
      </c>
      <c r="BM217" s="17" t="s">
        <v>256</v>
      </c>
    </row>
    <row r="218" spans="2:66" s="1" customFormat="1" ht="16.5" customHeight="1" x14ac:dyDescent="0.3">
      <c r="B218" s="137"/>
      <c r="C218" s="149">
        <v>76</v>
      </c>
      <c r="D218" s="149" t="s">
        <v>175</v>
      </c>
      <c r="E218" s="170" t="s">
        <v>426</v>
      </c>
      <c r="F218" s="241" t="s">
        <v>475</v>
      </c>
      <c r="G218" s="236"/>
      <c r="H218" s="236"/>
      <c r="I218" s="236"/>
      <c r="J218" s="171" t="s">
        <v>184</v>
      </c>
      <c r="K218" s="152">
        <v>5</v>
      </c>
      <c r="L218" s="153"/>
      <c r="M218" s="237"/>
      <c r="N218" s="237"/>
      <c r="O218" s="238"/>
      <c r="P218" s="239">
        <f t="shared" si="78"/>
        <v>0</v>
      </c>
      <c r="Q218" s="239"/>
      <c r="R218" s="143"/>
      <c r="T218" s="144" t="s">
        <v>5</v>
      </c>
      <c r="U218" s="40" t="s">
        <v>39</v>
      </c>
      <c r="V218" s="159">
        <f t="shared" si="79"/>
        <v>0</v>
      </c>
      <c r="W218" s="159">
        <f t="shared" si="80"/>
        <v>0</v>
      </c>
      <c r="X218" s="159">
        <f t="shared" si="81"/>
        <v>0</v>
      </c>
      <c r="Y218" s="145">
        <v>0</v>
      </c>
      <c r="Z218" s="145">
        <f t="shared" si="82"/>
        <v>0</v>
      </c>
      <c r="AA218" s="145">
        <v>0</v>
      </c>
      <c r="AB218" s="145">
        <f t="shared" si="83"/>
        <v>0</v>
      </c>
      <c r="AC218" s="145">
        <v>0</v>
      </c>
      <c r="AD218" s="146">
        <f t="shared" si="84"/>
        <v>0</v>
      </c>
      <c r="AR218" s="17" t="s">
        <v>177</v>
      </c>
      <c r="AT218" s="17" t="s">
        <v>175</v>
      </c>
      <c r="AU218" s="17" t="s">
        <v>94</v>
      </c>
      <c r="AY218" s="17" t="s">
        <v>149</v>
      </c>
      <c r="BE218" s="147">
        <f t="shared" si="85"/>
        <v>0</v>
      </c>
      <c r="BF218" s="147">
        <f t="shared" si="86"/>
        <v>0</v>
      </c>
      <c r="BG218" s="147">
        <f t="shared" si="87"/>
        <v>0</v>
      </c>
      <c r="BH218" s="147">
        <f t="shared" si="88"/>
        <v>0</v>
      </c>
      <c r="BI218" s="147">
        <f t="shared" si="89"/>
        <v>0</v>
      </c>
      <c r="BJ218" s="17" t="s">
        <v>83</v>
      </c>
      <c r="BK218" s="147">
        <f t="shared" si="90"/>
        <v>0</v>
      </c>
      <c r="BL218" s="17" t="s">
        <v>168</v>
      </c>
      <c r="BM218" s="17" t="s">
        <v>256</v>
      </c>
    </row>
    <row r="219" spans="2:66" s="1" customFormat="1" ht="16.5" customHeight="1" x14ac:dyDescent="0.3">
      <c r="B219" s="137"/>
      <c r="C219" s="149">
        <v>77</v>
      </c>
      <c r="D219" s="149" t="s">
        <v>175</v>
      </c>
      <c r="E219" s="170" t="s">
        <v>427</v>
      </c>
      <c r="F219" s="241" t="s">
        <v>428</v>
      </c>
      <c r="G219" s="236"/>
      <c r="H219" s="236"/>
      <c r="I219" s="236"/>
      <c r="J219" s="171" t="s">
        <v>184</v>
      </c>
      <c r="K219" s="152">
        <v>9</v>
      </c>
      <c r="L219" s="153"/>
      <c r="M219" s="237"/>
      <c r="N219" s="237"/>
      <c r="O219" s="238"/>
      <c r="P219" s="239">
        <f t="shared" si="78"/>
        <v>0</v>
      </c>
      <c r="Q219" s="239"/>
      <c r="R219" s="143"/>
      <c r="T219" s="144" t="s">
        <v>5</v>
      </c>
      <c r="U219" s="40" t="s">
        <v>39</v>
      </c>
      <c r="V219" s="159">
        <f t="shared" si="79"/>
        <v>0</v>
      </c>
      <c r="W219" s="159">
        <f t="shared" si="80"/>
        <v>0</v>
      </c>
      <c r="X219" s="159">
        <f t="shared" si="81"/>
        <v>0</v>
      </c>
      <c r="Y219" s="145">
        <v>0</v>
      </c>
      <c r="Z219" s="145">
        <f t="shared" si="82"/>
        <v>0</v>
      </c>
      <c r="AA219" s="145">
        <v>0</v>
      </c>
      <c r="AB219" s="145">
        <f t="shared" si="83"/>
        <v>0</v>
      </c>
      <c r="AC219" s="145">
        <v>0</v>
      </c>
      <c r="AD219" s="146">
        <f t="shared" si="84"/>
        <v>0</v>
      </c>
      <c r="AR219" s="17" t="s">
        <v>177</v>
      </c>
      <c r="AT219" s="17" t="s">
        <v>175</v>
      </c>
      <c r="AU219" s="17" t="s">
        <v>94</v>
      </c>
      <c r="AY219" s="17" t="s">
        <v>149</v>
      </c>
      <c r="BE219" s="147">
        <f t="shared" si="85"/>
        <v>0</v>
      </c>
      <c r="BF219" s="147">
        <f t="shared" si="86"/>
        <v>0</v>
      </c>
      <c r="BG219" s="147">
        <f t="shared" si="87"/>
        <v>0</v>
      </c>
      <c r="BH219" s="147">
        <f t="shared" si="88"/>
        <v>0</v>
      </c>
      <c r="BI219" s="147">
        <f t="shared" si="89"/>
        <v>0</v>
      </c>
      <c r="BJ219" s="17" t="s">
        <v>83</v>
      </c>
      <c r="BK219" s="147">
        <f t="shared" si="90"/>
        <v>0</v>
      </c>
      <c r="BL219" s="17" t="s">
        <v>168</v>
      </c>
      <c r="BM219" s="17" t="s">
        <v>256</v>
      </c>
    </row>
    <row r="220" spans="2:66" s="1" customFormat="1" ht="38.25" customHeight="1" x14ac:dyDescent="0.3">
      <c r="B220" s="137"/>
      <c r="C220" s="149">
        <v>78</v>
      </c>
      <c r="D220" s="149" t="s">
        <v>175</v>
      </c>
      <c r="E220" s="150" t="s">
        <v>278</v>
      </c>
      <c r="F220" s="236" t="s">
        <v>279</v>
      </c>
      <c r="G220" s="236"/>
      <c r="H220" s="236"/>
      <c r="I220" s="236"/>
      <c r="J220" s="151" t="s">
        <v>184</v>
      </c>
      <c r="K220" s="152">
        <v>9</v>
      </c>
      <c r="L220" s="153"/>
      <c r="M220" s="237"/>
      <c r="N220" s="237"/>
      <c r="O220" s="238"/>
      <c r="P220" s="239">
        <f t="shared" si="78"/>
        <v>0</v>
      </c>
      <c r="Q220" s="239"/>
      <c r="R220" s="143"/>
      <c r="T220" s="144" t="s">
        <v>5</v>
      </c>
      <c r="U220" s="40" t="s">
        <v>39</v>
      </c>
      <c r="V220" s="102">
        <f t="shared" si="79"/>
        <v>0</v>
      </c>
      <c r="W220" s="102">
        <f t="shared" si="80"/>
        <v>0</v>
      </c>
      <c r="X220" s="102">
        <f t="shared" si="81"/>
        <v>0</v>
      </c>
      <c r="Y220" s="145">
        <v>0</v>
      </c>
      <c r="Z220" s="145">
        <f t="shared" si="82"/>
        <v>0</v>
      </c>
      <c r="AA220" s="145">
        <v>0</v>
      </c>
      <c r="AB220" s="145">
        <f t="shared" si="83"/>
        <v>0</v>
      </c>
      <c r="AC220" s="145">
        <v>0</v>
      </c>
      <c r="AD220" s="146">
        <f t="shared" si="84"/>
        <v>0</v>
      </c>
      <c r="AR220" s="17" t="s">
        <v>177</v>
      </c>
      <c r="AT220" s="17" t="s">
        <v>175</v>
      </c>
      <c r="AU220" s="17" t="s">
        <v>94</v>
      </c>
      <c r="AY220" s="17" t="s">
        <v>149</v>
      </c>
      <c r="BE220" s="147">
        <f t="shared" si="85"/>
        <v>0</v>
      </c>
      <c r="BF220" s="147">
        <f t="shared" si="86"/>
        <v>0</v>
      </c>
      <c r="BG220" s="147">
        <f t="shared" si="87"/>
        <v>0</v>
      </c>
      <c r="BH220" s="147">
        <f t="shared" si="88"/>
        <v>0</v>
      </c>
      <c r="BI220" s="147">
        <f t="shared" si="89"/>
        <v>0</v>
      </c>
      <c r="BJ220" s="17" t="s">
        <v>83</v>
      </c>
      <c r="BK220" s="147">
        <f t="shared" si="90"/>
        <v>0</v>
      </c>
      <c r="BL220" s="17" t="s">
        <v>168</v>
      </c>
      <c r="BM220" s="17" t="s">
        <v>280</v>
      </c>
    </row>
    <row r="221" spans="2:66" s="9" customFormat="1" ht="29.85" customHeight="1" x14ac:dyDescent="0.35">
      <c r="B221" s="125"/>
      <c r="C221" s="126"/>
      <c r="D221" s="136" t="s">
        <v>115</v>
      </c>
      <c r="E221" s="136"/>
      <c r="F221" s="136"/>
      <c r="G221" s="136"/>
      <c r="H221" s="136"/>
      <c r="I221" s="136"/>
      <c r="J221" s="136"/>
      <c r="K221" s="136"/>
      <c r="L221" s="136"/>
      <c r="M221" s="248">
        <f>BK221</f>
        <v>0</v>
      </c>
      <c r="N221" s="249"/>
      <c r="O221" s="249"/>
      <c r="P221" s="249"/>
      <c r="Q221" s="249"/>
      <c r="R221" s="128"/>
      <c r="T221" s="129"/>
      <c r="U221" s="126"/>
      <c r="V221" s="126"/>
      <c r="W221" s="130">
        <f>W222+W224+W228</f>
        <v>0</v>
      </c>
      <c r="X221" s="130">
        <f>X222+X224+X228</f>
        <v>0</v>
      </c>
      <c r="Y221" s="126"/>
      <c r="Z221" s="131">
        <f>Z222+Z224+Z228</f>
        <v>0</v>
      </c>
      <c r="AA221" s="126"/>
      <c r="AB221" s="131">
        <f>AB222+AB224+AB228</f>
        <v>0</v>
      </c>
      <c r="AC221" s="126"/>
      <c r="AD221" s="132">
        <f>AD222+AD224+AD228</f>
        <v>0</v>
      </c>
      <c r="AR221" s="133" t="s">
        <v>94</v>
      </c>
      <c r="AT221" s="134" t="s">
        <v>75</v>
      </c>
      <c r="AU221" s="134" t="s">
        <v>83</v>
      </c>
      <c r="AY221" s="133" t="s">
        <v>149</v>
      </c>
      <c r="BK221" s="135">
        <f>BK222+BK224+BK228</f>
        <v>0</v>
      </c>
    </row>
    <row r="222" spans="2:66" s="9" customFormat="1" ht="14.85" customHeight="1" x14ac:dyDescent="0.35">
      <c r="B222" s="125"/>
      <c r="C222" s="126"/>
      <c r="D222" s="136" t="s">
        <v>116</v>
      </c>
      <c r="E222" s="136"/>
      <c r="F222" s="136"/>
      <c r="G222" s="136"/>
      <c r="H222" s="136"/>
      <c r="I222" s="136"/>
      <c r="J222" s="136"/>
      <c r="K222" s="136"/>
      <c r="L222" s="136"/>
      <c r="M222" s="242">
        <f>BK222</f>
        <v>0</v>
      </c>
      <c r="N222" s="243"/>
      <c r="O222" s="243"/>
      <c r="P222" s="243"/>
      <c r="Q222" s="243"/>
      <c r="R222" s="128"/>
      <c r="T222" s="129"/>
      <c r="U222" s="126"/>
      <c r="V222" s="126"/>
      <c r="W222" s="130">
        <f>SUM(W223:W223)</f>
        <v>0</v>
      </c>
      <c r="X222" s="130">
        <f>SUM(X223:X223)</f>
        <v>0</v>
      </c>
      <c r="Y222" s="126"/>
      <c r="Z222" s="131">
        <f>SUM(Z223:Z223)</f>
        <v>0</v>
      </c>
      <c r="AA222" s="126"/>
      <c r="AB222" s="131">
        <f>SUM(AB223:AB223)</f>
        <v>0</v>
      </c>
      <c r="AC222" s="126"/>
      <c r="AD222" s="132">
        <f>SUM(AD223:AD223)</f>
        <v>0</v>
      </c>
      <c r="AR222" s="133" t="s">
        <v>94</v>
      </c>
      <c r="AT222" s="134" t="s">
        <v>75</v>
      </c>
      <c r="AU222" s="134" t="s">
        <v>94</v>
      </c>
      <c r="AY222" s="133" t="s">
        <v>149</v>
      </c>
      <c r="BK222" s="135">
        <f>SUM(BK223:BK223)</f>
        <v>0</v>
      </c>
    </row>
    <row r="223" spans="2:66" s="1" customFormat="1" ht="25.5" customHeight="1" x14ac:dyDescent="0.3">
      <c r="B223" s="137"/>
      <c r="C223" s="149">
        <v>79</v>
      </c>
      <c r="D223" s="149" t="s">
        <v>175</v>
      </c>
      <c r="E223" s="150" t="s">
        <v>281</v>
      </c>
      <c r="F223" s="236" t="s">
        <v>282</v>
      </c>
      <c r="G223" s="236"/>
      <c r="H223" s="236"/>
      <c r="I223" s="236"/>
      <c r="J223" s="151" t="s">
        <v>157</v>
      </c>
      <c r="K223" s="152">
        <v>1</v>
      </c>
      <c r="L223" s="153"/>
      <c r="M223" s="237"/>
      <c r="N223" s="237"/>
      <c r="O223" s="238"/>
      <c r="P223" s="239">
        <f>ROUND(V223*K223,2)</f>
        <v>0</v>
      </c>
      <c r="Q223" s="239"/>
      <c r="R223" s="143"/>
      <c r="T223" s="144" t="s">
        <v>5</v>
      </c>
      <c r="U223" s="40" t="s">
        <v>39</v>
      </c>
      <c r="V223" s="102">
        <f>L223+M223</f>
        <v>0</v>
      </c>
      <c r="W223" s="102">
        <f>ROUND(L223*K223,2)</f>
        <v>0</v>
      </c>
      <c r="X223" s="102">
        <f>ROUND(M223*K223,2)</f>
        <v>0</v>
      </c>
      <c r="Y223" s="145">
        <v>0</v>
      </c>
      <c r="Z223" s="145">
        <f>Y223*K223</f>
        <v>0</v>
      </c>
      <c r="AA223" s="145">
        <v>0</v>
      </c>
      <c r="AB223" s="145">
        <f>AA223*K223</f>
        <v>0</v>
      </c>
      <c r="AC223" s="145">
        <v>0</v>
      </c>
      <c r="AD223" s="146">
        <f>AC223*K223</f>
        <v>0</v>
      </c>
      <c r="AR223" s="17" t="s">
        <v>177</v>
      </c>
      <c r="AT223" s="17" t="s">
        <v>175</v>
      </c>
      <c r="AU223" s="17" t="s">
        <v>153</v>
      </c>
      <c r="AY223" s="17" t="s">
        <v>149</v>
      </c>
      <c r="BE223" s="147">
        <f>IF(U223="základní",P223,0)</f>
        <v>0</v>
      </c>
      <c r="BF223" s="147">
        <f>IF(U223="snížená",P223,0)</f>
        <v>0</v>
      </c>
      <c r="BG223" s="147">
        <f>IF(U223="zákl. přenesená",P223,0)</f>
        <v>0</v>
      </c>
      <c r="BH223" s="147">
        <f>IF(U223="sníž. přenesená",P223,0)</f>
        <v>0</v>
      </c>
      <c r="BI223" s="147">
        <f>IF(U223="nulová",P223,0)</f>
        <v>0</v>
      </c>
      <c r="BJ223" s="17" t="s">
        <v>83</v>
      </c>
      <c r="BK223" s="147">
        <f>ROUND(V223*K223,2)</f>
        <v>0</v>
      </c>
      <c r="BL223" s="17" t="s">
        <v>168</v>
      </c>
      <c r="BM223" s="17" t="s">
        <v>283</v>
      </c>
    </row>
    <row r="224" spans="2:66" s="9" customFormat="1" ht="22.35" customHeight="1" x14ac:dyDescent="0.35">
      <c r="B224" s="125"/>
      <c r="C224" s="126"/>
      <c r="D224" s="136" t="s">
        <v>480</v>
      </c>
      <c r="E224" s="136"/>
      <c r="F224" s="136"/>
      <c r="G224" s="136"/>
      <c r="H224" s="136"/>
      <c r="I224" s="136"/>
      <c r="J224" s="136"/>
      <c r="K224" s="136"/>
      <c r="L224" s="136"/>
      <c r="M224" s="244">
        <f>BK224</f>
        <v>0</v>
      </c>
      <c r="N224" s="245"/>
      <c r="O224" s="245"/>
      <c r="P224" s="245"/>
      <c r="Q224" s="245"/>
      <c r="R224" s="128"/>
      <c r="T224" s="129"/>
      <c r="U224" s="126"/>
      <c r="V224" s="126"/>
      <c r="W224" s="130">
        <f>SUM(W225:W227)</f>
        <v>0</v>
      </c>
      <c r="X224" s="196">
        <f>SUM(X225:X227)</f>
        <v>0</v>
      </c>
      <c r="Y224" s="126"/>
      <c r="Z224" s="196">
        <f>SUM(Z225:Z227)</f>
        <v>0</v>
      </c>
      <c r="AA224" s="126"/>
      <c r="AB224" s="196">
        <f>SUM(AB225:AB227)</f>
        <v>0</v>
      </c>
      <c r="AC224" s="126"/>
      <c r="AD224" s="196">
        <f>SUM(AD225:AD227)</f>
        <v>0</v>
      </c>
      <c r="AR224" s="133" t="s">
        <v>94</v>
      </c>
      <c r="AT224" s="134" t="s">
        <v>75</v>
      </c>
      <c r="AU224" s="134" t="s">
        <v>94</v>
      </c>
      <c r="AY224" s="133" t="s">
        <v>149</v>
      </c>
      <c r="BK224" s="135">
        <f>SUM(BK225:BK227)</f>
        <v>0</v>
      </c>
      <c r="BN224" s="197"/>
    </row>
    <row r="225" spans="2:66" s="1" customFormat="1" ht="16.5" customHeight="1" x14ac:dyDescent="0.3">
      <c r="B225" s="137"/>
      <c r="C225" s="138">
        <v>80</v>
      </c>
      <c r="D225" s="138" t="s">
        <v>150</v>
      </c>
      <c r="E225" s="169" t="s">
        <v>286</v>
      </c>
      <c r="F225" s="246" t="s">
        <v>481</v>
      </c>
      <c r="G225" s="240"/>
      <c r="H225" s="240"/>
      <c r="I225" s="240"/>
      <c r="J225" s="140" t="s">
        <v>157</v>
      </c>
      <c r="K225" s="141">
        <v>2</v>
      </c>
      <c r="L225" s="142"/>
      <c r="M225" s="239"/>
      <c r="N225" s="239"/>
      <c r="O225" s="239"/>
      <c r="P225" s="239">
        <f>ROUND(V225*K225,2)</f>
        <v>0</v>
      </c>
      <c r="Q225" s="239"/>
      <c r="R225" s="143"/>
      <c r="T225" s="144" t="s">
        <v>5</v>
      </c>
      <c r="U225" s="40" t="s">
        <v>39</v>
      </c>
      <c r="V225" s="102">
        <f>L225+M225</f>
        <v>0</v>
      </c>
      <c r="W225" s="102">
        <f>ROUND(L225*K225,2)</f>
        <v>0</v>
      </c>
      <c r="X225" s="102">
        <f>ROUND(M225*K225,2)</f>
        <v>0</v>
      </c>
      <c r="Y225" s="145">
        <v>0</v>
      </c>
      <c r="Z225" s="145">
        <f>Y225*K225</f>
        <v>0</v>
      </c>
      <c r="AA225" s="145">
        <v>0</v>
      </c>
      <c r="AB225" s="145">
        <f>AA225*K225</f>
        <v>0</v>
      </c>
      <c r="AC225" s="145">
        <v>0</v>
      </c>
      <c r="AD225" s="146">
        <f>AC225*K225</f>
        <v>0</v>
      </c>
      <c r="AR225" s="17" t="s">
        <v>168</v>
      </c>
      <c r="AT225" s="17" t="s">
        <v>150</v>
      </c>
      <c r="AU225" s="17" t="s">
        <v>153</v>
      </c>
      <c r="AY225" s="17" t="s">
        <v>149</v>
      </c>
      <c r="BE225" s="147">
        <f>IF(U225="základní",P225,0)</f>
        <v>0</v>
      </c>
      <c r="BF225" s="147">
        <f>IF(U225="snížená",P225,0)</f>
        <v>0</v>
      </c>
      <c r="BG225" s="147">
        <f>IF(U225="zákl. přenesená",P225,0)</f>
        <v>0</v>
      </c>
      <c r="BH225" s="147">
        <f>IF(U225="sníž. přenesená",P225,0)</f>
        <v>0</v>
      </c>
      <c r="BI225" s="147">
        <f>IF(U225="nulová",P225,0)</f>
        <v>0</v>
      </c>
      <c r="BJ225" s="17" t="s">
        <v>83</v>
      </c>
      <c r="BK225" s="147">
        <f>ROUND(V225*K225,2)</f>
        <v>0</v>
      </c>
      <c r="BL225" s="17" t="s">
        <v>168</v>
      </c>
      <c r="BM225" s="17" t="s">
        <v>285</v>
      </c>
    </row>
    <row r="226" spans="2:66" s="1" customFormat="1" ht="16.5" customHeight="1" x14ac:dyDescent="0.3">
      <c r="B226" s="137"/>
      <c r="C226" s="138">
        <v>81</v>
      </c>
      <c r="D226" s="138" t="s">
        <v>150</v>
      </c>
      <c r="E226" s="169" t="s">
        <v>419</v>
      </c>
      <c r="F226" s="240" t="s">
        <v>287</v>
      </c>
      <c r="G226" s="240"/>
      <c r="H226" s="240"/>
      <c r="I226" s="240"/>
      <c r="J226" s="140" t="s">
        <v>157</v>
      </c>
      <c r="K226" s="141">
        <v>2</v>
      </c>
      <c r="L226" s="142"/>
      <c r="M226" s="239"/>
      <c r="N226" s="239"/>
      <c r="O226" s="239"/>
      <c r="P226" s="239">
        <f>ROUND(V226*K226,2)</f>
        <v>0</v>
      </c>
      <c r="Q226" s="239"/>
      <c r="R226" s="143"/>
      <c r="T226" s="144" t="s">
        <v>5</v>
      </c>
      <c r="U226" s="40" t="s">
        <v>39</v>
      </c>
      <c r="V226" s="102">
        <f>L226+M226</f>
        <v>0</v>
      </c>
      <c r="W226" s="102">
        <f>ROUND(L226*K226,2)</f>
        <v>0</v>
      </c>
      <c r="X226" s="102">
        <f>ROUND(M226*K226,2)</f>
        <v>0</v>
      </c>
      <c r="Y226" s="145">
        <v>0</v>
      </c>
      <c r="Z226" s="145">
        <f>Y226*K226</f>
        <v>0</v>
      </c>
      <c r="AA226" s="145">
        <v>0</v>
      </c>
      <c r="AB226" s="145">
        <f>AA226*K226</f>
        <v>0</v>
      </c>
      <c r="AC226" s="145">
        <v>0</v>
      </c>
      <c r="AD226" s="146">
        <f>AC226*K226</f>
        <v>0</v>
      </c>
      <c r="AR226" s="17" t="s">
        <v>168</v>
      </c>
      <c r="AT226" s="17" t="s">
        <v>150</v>
      </c>
      <c r="AU226" s="17" t="s">
        <v>153</v>
      </c>
      <c r="AY226" s="17" t="s">
        <v>149</v>
      </c>
      <c r="BE226" s="147">
        <f>IF(U226="základní",P226,0)</f>
        <v>0</v>
      </c>
      <c r="BF226" s="147">
        <f>IF(U226="snížená",P226,0)</f>
        <v>0</v>
      </c>
      <c r="BG226" s="147">
        <f>IF(U226="zákl. přenesená",P226,0)</f>
        <v>0</v>
      </c>
      <c r="BH226" s="147">
        <f>IF(U226="sníž. přenesená",P226,0)</f>
        <v>0</v>
      </c>
      <c r="BI226" s="147">
        <f>IF(U226="nulová",P226,0)</f>
        <v>0</v>
      </c>
      <c r="BJ226" s="17" t="s">
        <v>83</v>
      </c>
      <c r="BK226" s="147">
        <f>ROUND(V226*K226,2)</f>
        <v>0</v>
      </c>
      <c r="BL226" s="17" t="s">
        <v>168</v>
      </c>
      <c r="BM226" s="17" t="s">
        <v>288</v>
      </c>
    </row>
    <row r="227" spans="2:66" s="1" customFormat="1" ht="38.25" customHeight="1" x14ac:dyDescent="0.3">
      <c r="B227" s="137"/>
      <c r="C227" s="149">
        <v>82</v>
      </c>
      <c r="D227" s="149" t="s">
        <v>175</v>
      </c>
      <c r="E227" s="150" t="s">
        <v>482</v>
      </c>
      <c r="F227" s="236" t="s">
        <v>483</v>
      </c>
      <c r="G227" s="236"/>
      <c r="H227" s="236"/>
      <c r="I227" s="236"/>
      <c r="J227" s="151" t="s">
        <v>157</v>
      </c>
      <c r="K227" s="152">
        <v>6</v>
      </c>
      <c r="L227" s="153"/>
      <c r="M227" s="237"/>
      <c r="N227" s="237"/>
      <c r="O227" s="238"/>
      <c r="P227" s="239">
        <f>ROUND(V227*K227,2)</f>
        <v>0</v>
      </c>
      <c r="Q227" s="239"/>
      <c r="R227" s="143"/>
      <c r="T227" s="144" t="s">
        <v>5</v>
      </c>
      <c r="U227" s="40" t="s">
        <v>39</v>
      </c>
      <c r="V227" s="159">
        <f>L227+M227</f>
        <v>0</v>
      </c>
      <c r="W227" s="159">
        <f>ROUND(L227*K227,2)</f>
        <v>0</v>
      </c>
      <c r="X227" s="159">
        <f>ROUND(M227*K227,2)</f>
        <v>0</v>
      </c>
      <c r="Y227" s="145">
        <v>0</v>
      </c>
      <c r="Z227" s="145">
        <f>Y227*K227</f>
        <v>0</v>
      </c>
      <c r="AA227" s="145">
        <v>0</v>
      </c>
      <c r="AB227" s="145">
        <f>AA227*K227</f>
        <v>0</v>
      </c>
      <c r="AC227" s="145">
        <v>0</v>
      </c>
      <c r="AD227" s="146">
        <f>AC227*K227</f>
        <v>0</v>
      </c>
      <c r="AR227" s="17" t="s">
        <v>177</v>
      </c>
      <c r="AT227" s="17" t="s">
        <v>175</v>
      </c>
      <c r="AU227" s="17" t="s">
        <v>153</v>
      </c>
      <c r="AY227" s="17" t="s">
        <v>149</v>
      </c>
      <c r="BE227" s="147">
        <f>IF(U227="základní",P227,0)</f>
        <v>0</v>
      </c>
      <c r="BF227" s="147">
        <f>IF(U227="snížená",P227,0)</f>
        <v>0</v>
      </c>
      <c r="BG227" s="147">
        <f>IF(U227="zákl. přenesená",P227,0)</f>
        <v>0</v>
      </c>
      <c r="BH227" s="147">
        <f>IF(U227="sníž. přenesená",P227,0)</f>
        <v>0</v>
      </c>
      <c r="BI227" s="147">
        <f>IF(U227="nulová",P227,0)</f>
        <v>0</v>
      </c>
      <c r="BJ227" s="17" t="s">
        <v>83</v>
      </c>
      <c r="BK227" s="147">
        <f>ROUND(V227*K227,2)</f>
        <v>0</v>
      </c>
      <c r="BL227" s="17" t="s">
        <v>168</v>
      </c>
      <c r="BM227" s="17" t="s">
        <v>294</v>
      </c>
      <c r="BN227" s="1" t="s">
        <v>487</v>
      </c>
    </row>
    <row r="228" spans="2:66" s="9" customFormat="1" ht="22.35" customHeight="1" x14ac:dyDescent="0.35">
      <c r="B228" s="125"/>
      <c r="C228" s="126"/>
      <c r="D228" s="172" t="s">
        <v>431</v>
      </c>
      <c r="E228" s="136"/>
      <c r="F228" s="136"/>
      <c r="G228" s="136"/>
      <c r="H228" s="136"/>
      <c r="I228" s="136"/>
      <c r="J228" s="136"/>
      <c r="K228" s="136"/>
      <c r="L228" s="136"/>
      <c r="M228" s="244">
        <f>BK228</f>
        <v>0</v>
      </c>
      <c r="N228" s="245"/>
      <c r="O228" s="245"/>
      <c r="P228" s="245"/>
      <c r="Q228" s="245"/>
      <c r="R228" s="128"/>
      <c r="T228" s="129"/>
      <c r="U228" s="126"/>
      <c r="V228" s="126"/>
      <c r="W228" s="130">
        <f>SUM(W229:W242)</f>
        <v>0</v>
      </c>
      <c r="X228" s="196">
        <f>SUM(X229:X242)</f>
        <v>0</v>
      </c>
      <c r="Y228" s="126"/>
      <c r="Z228" s="196">
        <f>SUM(Z229:Z242)</f>
        <v>0</v>
      </c>
      <c r="AA228" s="126"/>
      <c r="AB228" s="196">
        <f>SUM(AB229:AB242)</f>
        <v>0</v>
      </c>
      <c r="AC228" s="126"/>
      <c r="AD228" s="196">
        <f>SUM(AD229:AD242)</f>
        <v>0</v>
      </c>
      <c r="AR228" s="133" t="s">
        <v>94</v>
      </c>
      <c r="AT228" s="134" t="s">
        <v>75</v>
      </c>
      <c r="AU228" s="134" t="s">
        <v>94</v>
      </c>
      <c r="AY228" s="133" t="s">
        <v>149</v>
      </c>
      <c r="BK228" s="135">
        <f>SUM(BK229:BK242)</f>
        <v>0</v>
      </c>
      <c r="BN228" s="197"/>
    </row>
    <row r="229" spans="2:66" s="1" customFormat="1" ht="16.5" customHeight="1" x14ac:dyDescent="0.3">
      <c r="B229" s="137"/>
      <c r="C229" s="138">
        <v>83</v>
      </c>
      <c r="D229" s="138" t="s">
        <v>150</v>
      </c>
      <c r="E229" s="169" t="s">
        <v>290</v>
      </c>
      <c r="F229" s="246" t="s">
        <v>469</v>
      </c>
      <c r="G229" s="240"/>
      <c r="H229" s="240"/>
      <c r="I229" s="240"/>
      <c r="J229" s="140" t="s">
        <v>157</v>
      </c>
      <c r="K229" s="141">
        <v>1</v>
      </c>
      <c r="L229" s="142"/>
      <c r="M229" s="239"/>
      <c r="N229" s="239"/>
      <c r="O229" s="239"/>
      <c r="P229" s="239">
        <f t="shared" ref="P229:P236" si="91">ROUND(V229*K229,2)</f>
        <v>0</v>
      </c>
      <c r="Q229" s="239"/>
      <c r="R229" s="143"/>
      <c r="T229" s="144" t="s">
        <v>5</v>
      </c>
      <c r="U229" s="40" t="s">
        <v>39</v>
      </c>
      <c r="V229" s="102">
        <f t="shared" ref="V229:V236" si="92">L229+M229</f>
        <v>0</v>
      </c>
      <c r="W229" s="102">
        <f t="shared" ref="W229:W236" si="93">ROUND(L229*K229,2)</f>
        <v>0</v>
      </c>
      <c r="X229" s="102">
        <f t="shared" ref="X229:X236" si="94">ROUND(M229*K229,2)</f>
        <v>0</v>
      </c>
      <c r="Y229" s="145">
        <v>0</v>
      </c>
      <c r="Z229" s="145">
        <f t="shared" ref="Z229:Z236" si="95">Y229*K229</f>
        <v>0</v>
      </c>
      <c r="AA229" s="145">
        <v>0</v>
      </c>
      <c r="AB229" s="145">
        <f t="shared" ref="AB229:AB236" si="96">AA229*K229</f>
        <v>0</v>
      </c>
      <c r="AC229" s="145">
        <v>0</v>
      </c>
      <c r="AD229" s="146">
        <f t="shared" ref="AD229:AD236" si="97">AC229*K229</f>
        <v>0</v>
      </c>
      <c r="AR229" s="17" t="s">
        <v>168</v>
      </c>
      <c r="AT229" s="17" t="s">
        <v>150</v>
      </c>
      <c r="AU229" s="17" t="s">
        <v>153</v>
      </c>
      <c r="AY229" s="17" t="s">
        <v>149</v>
      </c>
      <c r="BE229" s="147">
        <f t="shared" ref="BE229:BE236" si="98">IF(U229="základní",P229,0)</f>
        <v>0</v>
      </c>
      <c r="BF229" s="147">
        <f t="shared" ref="BF229:BF236" si="99">IF(U229="snížená",P229,0)</f>
        <v>0</v>
      </c>
      <c r="BG229" s="147">
        <f t="shared" ref="BG229:BG236" si="100">IF(U229="zákl. přenesená",P229,0)</f>
        <v>0</v>
      </c>
      <c r="BH229" s="147">
        <f t="shared" ref="BH229:BH236" si="101">IF(U229="sníž. přenesená",P229,0)</f>
        <v>0</v>
      </c>
      <c r="BI229" s="147">
        <f t="shared" ref="BI229:BI236" si="102">IF(U229="nulová",P229,0)</f>
        <v>0</v>
      </c>
      <c r="BJ229" s="17" t="s">
        <v>83</v>
      </c>
      <c r="BK229" s="147">
        <f t="shared" ref="BK229:BK236" si="103">ROUND(V229*K229,2)</f>
        <v>0</v>
      </c>
      <c r="BL229" s="17" t="s">
        <v>168</v>
      </c>
      <c r="BM229" s="17" t="s">
        <v>289</v>
      </c>
    </row>
    <row r="230" spans="2:66" s="1" customFormat="1" ht="16.5" customHeight="1" x14ac:dyDescent="0.3">
      <c r="B230" s="137"/>
      <c r="C230" s="138">
        <v>84</v>
      </c>
      <c r="D230" s="138" t="s">
        <v>150</v>
      </c>
      <c r="E230" s="169" t="s">
        <v>266</v>
      </c>
      <c r="F230" s="240" t="s">
        <v>287</v>
      </c>
      <c r="G230" s="240"/>
      <c r="H230" s="240"/>
      <c r="I230" s="240"/>
      <c r="J230" s="140" t="s">
        <v>157</v>
      </c>
      <c r="K230" s="141">
        <v>1</v>
      </c>
      <c r="L230" s="142"/>
      <c r="M230" s="239"/>
      <c r="N230" s="239"/>
      <c r="O230" s="239"/>
      <c r="P230" s="239">
        <f>ROUND(V230*K230,2)</f>
        <v>0</v>
      </c>
      <c r="Q230" s="239"/>
      <c r="R230" s="143"/>
      <c r="T230" s="144" t="s">
        <v>5</v>
      </c>
      <c r="U230" s="40" t="s">
        <v>39</v>
      </c>
      <c r="V230" s="102">
        <f>L230+M230</f>
        <v>0</v>
      </c>
      <c r="W230" s="102">
        <f>ROUND(L230*K230,2)</f>
        <v>0</v>
      </c>
      <c r="X230" s="102">
        <f>ROUND(M230*K230,2)</f>
        <v>0</v>
      </c>
      <c r="Y230" s="145">
        <v>0</v>
      </c>
      <c r="Z230" s="145">
        <f>Y230*K230</f>
        <v>0</v>
      </c>
      <c r="AA230" s="145">
        <v>0</v>
      </c>
      <c r="AB230" s="145">
        <f>AA230*K230</f>
        <v>0</v>
      </c>
      <c r="AC230" s="145">
        <v>0</v>
      </c>
      <c r="AD230" s="146">
        <f>AC230*K230</f>
        <v>0</v>
      </c>
      <c r="AR230" s="17" t="s">
        <v>168</v>
      </c>
      <c r="AT230" s="17" t="s">
        <v>150</v>
      </c>
      <c r="AU230" s="17" t="s">
        <v>153</v>
      </c>
      <c r="AY230" s="17" t="s">
        <v>149</v>
      </c>
      <c r="BE230" s="147">
        <f>IF(U230="základní",P230,0)</f>
        <v>0</v>
      </c>
      <c r="BF230" s="147">
        <f>IF(U230="snížená",P230,0)</f>
        <v>0</v>
      </c>
      <c r="BG230" s="147">
        <f>IF(U230="zákl. přenesená",P230,0)</f>
        <v>0</v>
      </c>
      <c r="BH230" s="147">
        <f>IF(U230="sníž. přenesená",P230,0)</f>
        <v>0</v>
      </c>
      <c r="BI230" s="147">
        <f>IF(U230="nulová",P230,0)</f>
        <v>0</v>
      </c>
      <c r="BJ230" s="17" t="s">
        <v>83</v>
      </c>
      <c r="BK230" s="147">
        <f>ROUND(V230*K230,2)</f>
        <v>0</v>
      </c>
      <c r="BL230" s="17" t="s">
        <v>168</v>
      </c>
      <c r="BM230" s="17" t="s">
        <v>291</v>
      </c>
    </row>
    <row r="231" spans="2:66" s="1" customFormat="1" ht="16.5" customHeight="1" x14ac:dyDescent="0.3">
      <c r="B231" s="137"/>
      <c r="C231" s="149">
        <v>85</v>
      </c>
      <c r="D231" s="149" t="s">
        <v>175</v>
      </c>
      <c r="E231" s="150" t="s">
        <v>292</v>
      </c>
      <c r="F231" s="236" t="s">
        <v>468</v>
      </c>
      <c r="G231" s="236"/>
      <c r="H231" s="236"/>
      <c r="I231" s="236"/>
      <c r="J231" s="151" t="s">
        <v>157</v>
      </c>
      <c r="K231" s="152">
        <v>1</v>
      </c>
      <c r="L231" s="153"/>
      <c r="M231" s="237"/>
      <c r="N231" s="237"/>
      <c r="O231" s="238"/>
      <c r="P231" s="239">
        <f t="shared" si="91"/>
        <v>0</v>
      </c>
      <c r="Q231" s="239"/>
      <c r="R231" s="143"/>
      <c r="T231" s="144" t="s">
        <v>5</v>
      </c>
      <c r="U231" s="40" t="s">
        <v>39</v>
      </c>
      <c r="V231" s="102">
        <f t="shared" si="92"/>
        <v>0</v>
      </c>
      <c r="W231" s="102">
        <f t="shared" si="93"/>
        <v>0</v>
      </c>
      <c r="X231" s="102">
        <f t="shared" si="94"/>
        <v>0</v>
      </c>
      <c r="Y231" s="145">
        <v>0</v>
      </c>
      <c r="Z231" s="145">
        <f t="shared" si="95"/>
        <v>0</v>
      </c>
      <c r="AA231" s="145">
        <v>0</v>
      </c>
      <c r="AB231" s="145">
        <f t="shared" si="96"/>
        <v>0</v>
      </c>
      <c r="AC231" s="145">
        <v>0</v>
      </c>
      <c r="AD231" s="146">
        <f t="shared" si="97"/>
        <v>0</v>
      </c>
      <c r="AR231" s="17" t="s">
        <v>177</v>
      </c>
      <c r="AT231" s="17" t="s">
        <v>175</v>
      </c>
      <c r="AU231" s="17" t="s">
        <v>153</v>
      </c>
      <c r="AY231" s="17" t="s">
        <v>149</v>
      </c>
      <c r="BE231" s="147">
        <f t="shared" si="98"/>
        <v>0</v>
      </c>
      <c r="BF231" s="147">
        <f t="shared" si="99"/>
        <v>0</v>
      </c>
      <c r="BG231" s="147">
        <f t="shared" si="100"/>
        <v>0</v>
      </c>
      <c r="BH231" s="147">
        <f t="shared" si="101"/>
        <v>0</v>
      </c>
      <c r="BI231" s="147">
        <f t="shared" si="102"/>
        <v>0</v>
      </c>
      <c r="BJ231" s="17" t="s">
        <v>83</v>
      </c>
      <c r="BK231" s="147">
        <f t="shared" si="103"/>
        <v>0</v>
      </c>
      <c r="BL231" s="17" t="s">
        <v>168</v>
      </c>
      <c r="BM231" s="17" t="s">
        <v>293</v>
      </c>
    </row>
    <row r="232" spans="2:66" s="1" customFormat="1" ht="38.25" customHeight="1" x14ac:dyDescent="0.3">
      <c r="B232" s="137"/>
      <c r="C232" s="149">
        <v>86</v>
      </c>
      <c r="D232" s="149" t="s">
        <v>175</v>
      </c>
      <c r="E232" s="150" t="s">
        <v>436</v>
      </c>
      <c r="F232" s="236" t="s">
        <v>435</v>
      </c>
      <c r="G232" s="236"/>
      <c r="H232" s="236"/>
      <c r="I232" s="236"/>
      <c r="J232" s="151" t="s">
        <v>157</v>
      </c>
      <c r="K232" s="152">
        <v>1</v>
      </c>
      <c r="L232" s="153"/>
      <c r="M232" s="237"/>
      <c r="N232" s="237"/>
      <c r="O232" s="238"/>
      <c r="P232" s="239">
        <f>ROUND(V232*K232,2)</f>
        <v>0</v>
      </c>
      <c r="Q232" s="239"/>
      <c r="R232" s="143"/>
      <c r="T232" s="144" t="s">
        <v>5</v>
      </c>
      <c r="U232" s="40" t="s">
        <v>39</v>
      </c>
      <c r="V232" s="163">
        <f>L232+M232</f>
        <v>0</v>
      </c>
      <c r="W232" s="163">
        <f>ROUND(L232*K232,2)</f>
        <v>0</v>
      </c>
      <c r="X232" s="163">
        <f>ROUND(M232*K232,2)</f>
        <v>0</v>
      </c>
      <c r="Y232" s="145">
        <v>0</v>
      </c>
      <c r="Z232" s="145">
        <f>Y232*K232</f>
        <v>0</v>
      </c>
      <c r="AA232" s="145">
        <v>0</v>
      </c>
      <c r="AB232" s="145">
        <f>AA232*K232</f>
        <v>0</v>
      </c>
      <c r="AC232" s="145">
        <v>0</v>
      </c>
      <c r="AD232" s="146">
        <f>AC232*K232</f>
        <v>0</v>
      </c>
      <c r="AR232" s="17" t="s">
        <v>177</v>
      </c>
      <c r="AT232" s="17" t="s">
        <v>175</v>
      </c>
      <c r="AU232" s="17" t="s">
        <v>153</v>
      </c>
      <c r="AY232" s="17" t="s">
        <v>149</v>
      </c>
      <c r="BE232" s="147">
        <f>IF(U232="základní",P232,0)</f>
        <v>0</v>
      </c>
      <c r="BF232" s="147">
        <f>IF(U232="snížená",P232,0)</f>
        <v>0</v>
      </c>
      <c r="BG232" s="147">
        <f>IF(U232="zákl. přenesená",P232,0)</f>
        <v>0</v>
      </c>
      <c r="BH232" s="147">
        <f>IF(U232="sníž. přenesená",P232,0)</f>
        <v>0</v>
      </c>
      <c r="BI232" s="147">
        <f>IF(U232="nulová",P232,0)</f>
        <v>0</v>
      </c>
      <c r="BJ232" s="17" t="s">
        <v>83</v>
      </c>
      <c r="BK232" s="147">
        <f>ROUND(V232*K232,2)</f>
        <v>0</v>
      </c>
      <c r="BL232" s="17" t="s">
        <v>168</v>
      </c>
      <c r="BM232" s="17" t="s">
        <v>296</v>
      </c>
    </row>
    <row r="233" spans="2:66" s="1" customFormat="1" ht="38.25" customHeight="1" x14ac:dyDescent="0.3">
      <c r="B233" s="137"/>
      <c r="C233" s="149">
        <v>87</v>
      </c>
      <c r="D233" s="149" t="s">
        <v>175</v>
      </c>
      <c r="E233" s="150" t="s">
        <v>295</v>
      </c>
      <c r="F233" s="241" t="s">
        <v>442</v>
      </c>
      <c r="G233" s="236"/>
      <c r="H233" s="236"/>
      <c r="I233" s="236"/>
      <c r="J233" s="151" t="s">
        <v>157</v>
      </c>
      <c r="K233" s="152">
        <v>3</v>
      </c>
      <c r="L233" s="153"/>
      <c r="M233" s="237"/>
      <c r="N233" s="237"/>
      <c r="O233" s="238"/>
      <c r="P233" s="239">
        <f t="shared" si="91"/>
        <v>0</v>
      </c>
      <c r="Q233" s="239"/>
      <c r="R233" s="143"/>
      <c r="T233" s="144" t="s">
        <v>5</v>
      </c>
      <c r="U233" s="40" t="s">
        <v>39</v>
      </c>
      <c r="V233" s="102">
        <f t="shared" si="92"/>
        <v>0</v>
      </c>
      <c r="W233" s="102">
        <f t="shared" si="93"/>
        <v>0</v>
      </c>
      <c r="X233" s="102">
        <f t="shared" si="94"/>
        <v>0</v>
      </c>
      <c r="Y233" s="145">
        <v>0</v>
      </c>
      <c r="Z233" s="145">
        <f t="shared" si="95"/>
        <v>0</v>
      </c>
      <c r="AA233" s="145">
        <v>0</v>
      </c>
      <c r="AB233" s="145">
        <f t="shared" si="96"/>
        <v>0</v>
      </c>
      <c r="AC233" s="145">
        <v>0</v>
      </c>
      <c r="AD233" s="146">
        <f t="shared" si="97"/>
        <v>0</v>
      </c>
      <c r="AR233" s="17" t="s">
        <v>177</v>
      </c>
      <c r="AT233" s="17" t="s">
        <v>175</v>
      </c>
      <c r="AU233" s="17" t="s">
        <v>153</v>
      </c>
      <c r="AY233" s="17" t="s">
        <v>149</v>
      </c>
      <c r="BE233" s="147">
        <f t="shared" si="98"/>
        <v>0</v>
      </c>
      <c r="BF233" s="147">
        <f t="shared" si="99"/>
        <v>0</v>
      </c>
      <c r="BG233" s="147">
        <f t="shared" si="100"/>
        <v>0</v>
      </c>
      <c r="BH233" s="147">
        <f t="shared" si="101"/>
        <v>0</v>
      </c>
      <c r="BI233" s="147">
        <f t="shared" si="102"/>
        <v>0</v>
      </c>
      <c r="BJ233" s="17" t="s">
        <v>83</v>
      </c>
      <c r="BK233" s="147">
        <f t="shared" si="103"/>
        <v>0</v>
      </c>
      <c r="BL233" s="17" t="s">
        <v>168</v>
      </c>
      <c r="BM233" s="17" t="s">
        <v>296</v>
      </c>
    </row>
    <row r="234" spans="2:66" s="1" customFormat="1" ht="16.5" customHeight="1" x14ac:dyDescent="0.3">
      <c r="B234" s="137"/>
      <c r="C234" s="149">
        <v>88</v>
      </c>
      <c r="D234" s="149" t="s">
        <v>175</v>
      </c>
      <c r="E234" s="150" t="s">
        <v>297</v>
      </c>
      <c r="F234" s="236" t="s">
        <v>298</v>
      </c>
      <c r="G234" s="236"/>
      <c r="H234" s="236"/>
      <c r="I234" s="236"/>
      <c r="J234" s="151" t="s">
        <v>157</v>
      </c>
      <c r="K234" s="152">
        <v>9</v>
      </c>
      <c r="L234" s="153"/>
      <c r="M234" s="237"/>
      <c r="N234" s="237"/>
      <c r="O234" s="238"/>
      <c r="P234" s="239">
        <f t="shared" si="91"/>
        <v>0</v>
      </c>
      <c r="Q234" s="239"/>
      <c r="R234" s="143"/>
      <c r="T234" s="144" t="s">
        <v>5</v>
      </c>
      <c r="U234" s="40" t="s">
        <v>39</v>
      </c>
      <c r="V234" s="102">
        <f t="shared" si="92"/>
        <v>0</v>
      </c>
      <c r="W234" s="102">
        <f t="shared" si="93"/>
        <v>0</v>
      </c>
      <c r="X234" s="102">
        <f t="shared" si="94"/>
        <v>0</v>
      </c>
      <c r="Y234" s="145">
        <v>0</v>
      </c>
      <c r="Z234" s="145">
        <f t="shared" si="95"/>
        <v>0</v>
      </c>
      <c r="AA234" s="145">
        <v>0</v>
      </c>
      <c r="AB234" s="145">
        <f t="shared" si="96"/>
        <v>0</v>
      </c>
      <c r="AC234" s="145">
        <v>0</v>
      </c>
      <c r="AD234" s="146">
        <f t="shared" si="97"/>
        <v>0</v>
      </c>
      <c r="AR234" s="17" t="s">
        <v>177</v>
      </c>
      <c r="AT234" s="17" t="s">
        <v>175</v>
      </c>
      <c r="AU234" s="17" t="s">
        <v>153</v>
      </c>
      <c r="AY234" s="17" t="s">
        <v>149</v>
      </c>
      <c r="BE234" s="147">
        <f t="shared" si="98"/>
        <v>0</v>
      </c>
      <c r="BF234" s="147">
        <f t="shared" si="99"/>
        <v>0</v>
      </c>
      <c r="BG234" s="147">
        <f t="shared" si="100"/>
        <v>0</v>
      </c>
      <c r="BH234" s="147">
        <f t="shared" si="101"/>
        <v>0</v>
      </c>
      <c r="BI234" s="147">
        <f t="shared" si="102"/>
        <v>0</v>
      </c>
      <c r="BJ234" s="17" t="s">
        <v>83</v>
      </c>
      <c r="BK234" s="147">
        <f t="shared" si="103"/>
        <v>0</v>
      </c>
      <c r="BL234" s="17" t="s">
        <v>168</v>
      </c>
      <c r="BM234" s="17" t="s">
        <v>299</v>
      </c>
    </row>
    <row r="235" spans="2:66" s="1" customFormat="1" ht="25.5" customHeight="1" x14ac:dyDescent="0.3">
      <c r="B235" s="137"/>
      <c r="C235" s="149">
        <v>89</v>
      </c>
      <c r="D235" s="149" t="s">
        <v>175</v>
      </c>
      <c r="E235" s="150" t="s">
        <v>300</v>
      </c>
      <c r="F235" s="241" t="s">
        <v>429</v>
      </c>
      <c r="G235" s="236"/>
      <c r="H235" s="236"/>
      <c r="I235" s="236"/>
      <c r="J235" s="151" t="s">
        <v>157</v>
      </c>
      <c r="K235" s="152">
        <v>22</v>
      </c>
      <c r="L235" s="153"/>
      <c r="M235" s="237"/>
      <c r="N235" s="237"/>
      <c r="O235" s="238"/>
      <c r="P235" s="239">
        <f t="shared" si="91"/>
        <v>0</v>
      </c>
      <c r="Q235" s="239"/>
      <c r="R235" s="143"/>
      <c r="T235" s="144" t="s">
        <v>5</v>
      </c>
      <c r="U235" s="40" t="s">
        <v>39</v>
      </c>
      <c r="V235" s="102">
        <f t="shared" si="92"/>
        <v>0</v>
      </c>
      <c r="W235" s="102">
        <f t="shared" si="93"/>
        <v>0</v>
      </c>
      <c r="X235" s="102">
        <f t="shared" si="94"/>
        <v>0</v>
      </c>
      <c r="Y235" s="145">
        <v>0</v>
      </c>
      <c r="Z235" s="145">
        <f t="shared" si="95"/>
        <v>0</v>
      </c>
      <c r="AA235" s="145">
        <v>0</v>
      </c>
      <c r="AB235" s="145">
        <f t="shared" si="96"/>
        <v>0</v>
      </c>
      <c r="AC235" s="145">
        <v>0</v>
      </c>
      <c r="AD235" s="146">
        <f t="shared" si="97"/>
        <v>0</v>
      </c>
      <c r="AR235" s="17" t="s">
        <v>177</v>
      </c>
      <c r="AT235" s="17" t="s">
        <v>175</v>
      </c>
      <c r="AU235" s="17" t="s">
        <v>153</v>
      </c>
      <c r="AY235" s="17" t="s">
        <v>149</v>
      </c>
      <c r="BE235" s="147">
        <f t="shared" si="98"/>
        <v>0</v>
      </c>
      <c r="BF235" s="147">
        <f t="shared" si="99"/>
        <v>0</v>
      </c>
      <c r="BG235" s="147">
        <f t="shared" si="100"/>
        <v>0</v>
      </c>
      <c r="BH235" s="147">
        <f t="shared" si="101"/>
        <v>0</v>
      </c>
      <c r="BI235" s="147">
        <f t="shared" si="102"/>
        <v>0</v>
      </c>
      <c r="BJ235" s="17" t="s">
        <v>83</v>
      </c>
      <c r="BK235" s="147">
        <f t="shared" si="103"/>
        <v>0</v>
      </c>
      <c r="BL235" s="17" t="s">
        <v>168</v>
      </c>
      <c r="BM235" s="17" t="s">
        <v>301</v>
      </c>
    </row>
    <row r="236" spans="2:66" s="1" customFormat="1" ht="25.5" customHeight="1" x14ac:dyDescent="0.3">
      <c r="B236" s="137"/>
      <c r="C236" s="149">
        <v>90</v>
      </c>
      <c r="D236" s="149" t="s">
        <v>175</v>
      </c>
      <c r="E236" s="150" t="s">
        <v>302</v>
      </c>
      <c r="F236" s="241" t="s">
        <v>430</v>
      </c>
      <c r="G236" s="236"/>
      <c r="H236" s="236"/>
      <c r="I236" s="236"/>
      <c r="J236" s="151" t="s">
        <v>157</v>
      </c>
      <c r="K236" s="152">
        <v>2</v>
      </c>
      <c r="L236" s="153"/>
      <c r="M236" s="237"/>
      <c r="N236" s="237"/>
      <c r="O236" s="238"/>
      <c r="P236" s="239">
        <f t="shared" si="91"/>
        <v>0</v>
      </c>
      <c r="Q236" s="239"/>
      <c r="R236" s="143"/>
      <c r="T236" s="144" t="s">
        <v>5</v>
      </c>
      <c r="U236" s="40" t="s">
        <v>39</v>
      </c>
      <c r="V236" s="102">
        <f t="shared" si="92"/>
        <v>0</v>
      </c>
      <c r="W236" s="102">
        <f t="shared" si="93"/>
        <v>0</v>
      </c>
      <c r="X236" s="102">
        <f t="shared" si="94"/>
        <v>0</v>
      </c>
      <c r="Y236" s="145">
        <v>0</v>
      </c>
      <c r="Z236" s="145">
        <f t="shared" si="95"/>
        <v>0</v>
      </c>
      <c r="AA236" s="145">
        <v>0</v>
      </c>
      <c r="AB236" s="145">
        <f t="shared" si="96"/>
        <v>0</v>
      </c>
      <c r="AC236" s="145">
        <v>0</v>
      </c>
      <c r="AD236" s="146">
        <f t="shared" si="97"/>
        <v>0</v>
      </c>
      <c r="AR236" s="17" t="s">
        <v>177</v>
      </c>
      <c r="AT236" s="17" t="s">
        <v>175</v>
      </c>
      <c r="AU236" s="17" t="s">
        <v>153</v>
      </c>
      <c r="AY236" s="17" t="s">
        <v>149</v>
      </c>
      <c r="BE236" s="147">
        <f t="shared" si="98"/>
        <v>0</v>
      </c>
      <c r="BF236" s="147">
        <f t="shared" si="99"/>
        <v>0</v>
      </c>
      <c r="BG236" s="147">
        <f t="shared" si="100"/>
        <v>0</v>
      </c>
      <c r="BH236" s="147">
        <f t="shared" si="101"/>
        <v>0</v>
      </c>
      <c r="BI236" s="147">
        <f t="shared" si="102"/>
        <v>0</v>
      </c>
      <c r="BJ236" s="17" t="s">
        <v>83</v>
      </c>
      <c r="BK236" s="147">
        <f t="shared" si="103"/>
        <v>0</v>
      </c>
      <c r="BL236" s="17" t="s">
        <v>168</v>
      </c>
      <c r="BM236" s="17" t="s">
        <v>303</v>
      </c>
    </row>
    <row r="237" spans="2:66" s="1" customFormat="1" ht="16.5" customHeight="1" x14ac:dyDescent="0.3">
      <c r="B237" s="137"/>
      <c r="C237" s="138">
        <v>91</v>
      </c>
      <c r="D237" s="138" t="s">
        <v>150</v>
      </c>
      <c r="E237" s="169" t="s">
        <v>432</v>
      </c>
      <c r="F237" s="246" t="s">
        <v>434</v>
      </c>
      <c r="G237" s="240"/>
      <c r="H237" s="240"/>
      <c r="I237" s="240"/>
      <c r="J237" s="140" t="s">
        <v>157</v>
      </c>
      <c r="K237" s="141">
        <v>1</v>
      </c>
      <c r="L237" s="162"/>
      <c r="M237" s="239"/>
      <c r="N237" s="239"/>
      <c r="O237" s="239"/>
      <c r="P237" s="239">
        <f t="shared" ref="P237:P242" si="104">ROUND(V237*K237,2)</f>
        <v>0</v>
      </c>
      <c r="Q237" s="239"/>
      <c r="R237" s="143"/>
      <c r="T237" s="144" t="s">
        <v>5</v>
      </c>
      <c r="U237" s="40" t="s">
        <v>39</v>
      </c>
      <c r="V237" s="163">
        <f t="shared" ref="V237:V242" si="105">L237+M237</f>
        <v>0</v>
      </c>
      <c r="W237" s="163">
        <f t="shared" ref="W237:W242" si="106">ROUND(L237*K237,2)</f>
        <v>0</v>
      </c>
      <c r="X237" s="163">
        <f t="shared" ref="X237:X242" si="107">ROUND(M237*K237,2)</f>
        <v>0</v>
      </c>
      <c r="Y237" s="145">
        <v>0</v>
      </c>
      <c r="Z237" s="145">
        <f t="shared" ref="Z237:Z242" si="108">Y237*K237</f>
        <v>0</v>
      </c>
      <c r="AA237" s="145">
        <v>0</v>
      </c>
      <c r="AB237" s="145">
        <f t="shared" ref="AB237:AB242" si="109">AA237*K237</f>
        <v>0</v>
      </c>
      <c r="AC237" s="145">
        <v>0</v>
      </c>
      <c r="AD237" s="146">
        <f t="shared" ref="AD237:AD242" si="110">AC237*K237</f>
        <v>0</v>
      </c>
      <c r="AR237" s="17" t="s">
        <v>168</v>
      </c>
      <c r="AT237" s="17" t="s">
        <v>150</v>
      </c>
      <c r="AU237" s="17" t="s">
        <v>153</v>
      </c>
      <c r="AY237" s="17" t="s">
        <v>149</v>
      </c>
      <c r="BE237" s="147">
        <f t="shared" ref="BE237:BE242" si="111">IF(U237="základní",P237,0)</f>
        <v>0</v>
      </c>
      <c r="BF237" s="147">
        <f t="shared" ref="BF237:BF242" si="112">IF(U237="snížená",P237,0)</f>
        <v>0</v>
      </c>
      <c r="BG237" s="147">
        <f t="shared" ref="BG237:BG242" si="113">IF(U237="zákl. přenesená",P237,0)</f>
        <v>0</v>
      </c>
      <c r="BH237" s="147">
        <f t="shared" ref="BH237:BH242" si="114">IF(U237="sníž. přenesená",P237,0)</f>
        <v>0</v>
      </c>
      <c r="BI237" s="147">
        <f t="shared" ref="BI237:BI242" si="115">IF(U237="nulová",P237,0)</f>
        <v>0</v>
      </c>
      <c r="BJ237" s="17" t="s">
        <v>83</v>
      </c>
      <c r="BK237" s="147">
        <f t="shared" ref="BK237:BK242" si="116">ROUND(V237*K237,2)</f>
        <v>0</v>
      </c>
      <c r="BL237" s="17" t="s">
        <v>168</v>
      </c>
      <c r="BM237" s="17" t="s">
        <v>289</v>
      </c>
    </row>
    <row r="238" spans="2:66" s="1" customFormat="1" ht="16.5" customHeight="1" x14ac:dyDescent="0.3">
      <c r="B238" s="137"/>
      <c r="C238" s="138">
        <v>92</v>
      </c>
      <c r="D238" s="138" t="s">
        <v>150</v>
      </c>
      <c r="E238" s="169" t="s">
        <v>433</v>
      </c>
      <c r="F238" s="240" t="s">
        <v>287</v>
      </c>
      <c r="G238" s="240"/>
      <c r="H238" s="240"/>
      <c r="I238" s="240"/>
      <c r="J238" s="140" t="s">
        <v>157</v>
      </c>
      <c r="K238" s="141">
        <v>1</v>
      </c>
      <c r="L238" s="162"/>
      <c r="M238" s="239"/>
      <c r="N238" s="239"/>
      <c r="O238" s="239"/>
      <c r="P238" s="239">
        <f t="shared" si="104"/>
        <v>0</v>
      </c>
      <c r="Q238" s="239"/>
      <c r="R238" s="143"/>
      <c r="T238" s="144" t="s">
        <v>5</v>
      </c>
      <c r="U238" s="40" t="s">
        <v>39</v>
      </c>
      <c r="V238" s="163">
        <f t="shared" si="105"/>
        <v>0</v>
      </c>
      <c r="W238" s="163">
        <f t="shared" si="106"/>
        <v>0</v>
      </c>
      <c r="X238" s="163">
        <f t="shared" si="107"/>
        <v>0</v>
      </c>
      <c r="Y238" s="145">
        <v>0</v>
      </c>
      <c r="Z238" s="145">
        <f t="shared" si="108"/>
        <v>0</v>
      </c>
      <c r="AA238" s="145">
        <v>0</v>
      </c>
      <c r="AB238" s="145">
        <f t="shared" si="109"/>
        <v>0</v>
      </c>
      <c r="AC238" s="145">
        <v>0</v>
      </c>
      <c r="AD238" s="146">
        <f t="shared" si="110"/>
        <v>0</v>
      </c>
      <c r="AR238" s="17" t="s">
        <v>168</v>
      </c>
      <c r="AT238" s="17" t="s">
        <v>150</v>
      </c>
      <c r="AU238" s="17" t="s">
        <v>153</v>
      </c>
      <c r="AY238" s="17" t="s">
        <v>149</v>
      </c>
      <c r="BE238" s="147">
        <f t="shared" si="111"/>
        <v>0</v>
      </c>
      <c r="BF238" s="147">
        <f t="shared" si="112"/>
        <v>0</v>
      </c>
      <c r="BG238" s="147">
        <f t="shared" si="113"/>
        <v>0</v>
      </c>
      <c r="BH238" s="147">
        <f t="shared" si="114"/>
        <v>0</v>
      </c>
      <c r="BI238" s="147">
        <f t="shared" si="115"/>
        <v>0</v>
      </c>
      <c r="BJ238" s="17" t="s">
        <v>83</v>
      </c>
      <c r="BK238" s="147">
        <f t="shared" si="116"/>
        <v>0</v>
      </c>
      <c r="BL238" s="17" t="s">
        <v>168</v>
      </c>
      <c r="BM238" s="17" t="s">
        <v>291</v>
      </c>
    </row>
    <row r="239" spans="2:66" s="1" customFormat="1" ht="16.5" customHeight="1" x14ac:dyDescent="0.3">
      <c r="B239" s="137"/>
      <c r="C239" s="149">
        <v>93</v>
      </c>
      <c r="D239" s="149" t="s">
        <v>175</v>
      </c>
      <c r="E239" s="150" t="s">
        <v>292</v>
      </c>
      <c r="F239" s="236" t="s">
        <v>470</v>
      </c>
      <c r="G239" s="236"/>
      <c r="H239" s="236"/>
      <c r="I239" s="236"/>
      <c r="J239" s="151" t="s">
        <v>157</v>
      </c>
      <c r="K239" s="152">
        <v>1</v>
      </c>
      <c r="L239" s="153"/>
      <c r="M239" s="237"/>
      <c r="N239" s="237"/>
      <c r="O239" s="238"/>
      <c r="P239" s="239">
        <f t="shared" si="104"/>
        <v>0</v>
      </c>
      <c r="Q239" s="239"/>
      <c r="R239" s="143"/>
      <c r="T239" s="144" t="s">
        <v>5</v>
      </c>
      <c r="U239" s="40" t="s">
        <v>39</v>
      </c>
      <c r="V239" s="163">
        <f t="shared" si="105"/>
        <v>0</v>
      </c>
      <c r="W239" s="163">
        <f t="shared" si="106"/>
        <v>0</v>
      </c>
      <c r="X239" s="163">
        <f t="shared" si="107"/>
        <v>0</v>
      </c>
      <c r="Y239" s="145">
        <v>0</v>
      </c>
      <c r="Z239" s="145">
        <f t="shared" si="108"/>
        <v>0</v>
      </c>
      <c r="AA239" s="145">
        <v>0</v>
      </c>
      <c r="AB239" s="145">
        <f t="shared" si="109"/>
        <v>0</v>
      </c>
      <c r="AC239" s="145">
        <v>0</v>
      </c>
      <c r="AD239" s="146">
        <f t="shared" si="110"/>
        <v>0</v>
      </c>
      <c r="AR239" s="17" t="s">
        <v>177</v>
      </c>
      <c r="AT239" s="17" t="s">
        <v>175</v>
      </c>
      <c r="AU239" s="17" t="s">
        <v>153</v>
      </c>
      <c r="AY239" s="17" t="s">
        <v>149</v>
      </c>
      <c r="BE239" s="147">
        <f t="shared" si="111"/>
        <v>0</v>
      </c>
      <c r="BF239" s="147">
        <f t="shared" si="112"/>
        <v>0</v>
      </c>
      <c r="BG239" s="147">
        <f t="shared" si="113"/>
        <v>0</v>
      </c>
      <c r="BH239" s="147">
        <f t="shared" si="114"/>
        <v>0</v>
      </c>
      <c r="BI239" s="147">
        <f t="shared" si="115"/>
        <v>0</v>
      </c>
      <c r="BJ239" s="17" t="s">
        <v>83</v>
      </c>
      <c r="BK239" s="147">
        <f t="shared" si="116"/>
        <v>0</v>
      </c>
      <c r="BL239" s="17" t="s">
        <v>168</v>
      </c>
      <c r="BM239" s="17" t="s">
        <v>293</v>
      </c>
    </row>
    <row r="240" spans="2:66" s="1" customFormat="1" ht="38.25" customHeight="1" x14ac:dyDescent="0.3">
      <c r="B240" s="137"/>
      <c r="C240" s="149">
        <v>94</v>
      </c>
      <c r="D240" s="149" t="s">
        <v>175</v>
      </c>
      <c r="E240" s="150" t="s">
        <v>436</v>
      </c>
      <c r="F240" s="236" t="s">
        <v>435</v>
      </c>
      <c r="G240" s="236"/>
      <c r="H240" s="236"/>
      <c r="I240" s="236"/>
      <c r="J240" s="151" t="s">
        <v>157</v>
      </c>
      <c r="K240" s="152">
        <v>1</v>
      </c>
      <c r="L240" s="153"/>
      <c r="M240" s="237"/>
      <c r="N240" s="237"/>
      <c r="O240" s="238"/>
      <c r="P240" s="239">
        <f t="shared" si="104"/>
        <v>0</v>
      </c>
      <c r="Q240" s="239"/>
      <c r="R240" s="143"/>
      <c r="T240" s="144" t="s">
        <v>5</v>
      </c>
      <c r="U240" s="40" t="s">
        <v>39</v>
      </c>
      <c r="V240" s="163">
        <f t="shared" si="105"/>
        <v>0</v>
      </c>
      <c r="W240" s="163">
        <f t="shared" si="106"/>
        <v>0</v>
      </c>
      <c r="X240" s="163">
        <f t="shared" si="107"/>
        <v>0</v>
      </c>
      <c r="Y240" s="145">
        <v>0</v>
      </c>
      <c r="Z240" s="145">
        <f t="shared" si="108"/>
        <v>0</v>
      </c>
      <c r="AA240" s="145">
        <v>0</v>
      </c>
      <c r="AB240" s="145">
        <f t="shared" si="109"/>
        <v>0</v>
      </c>
      <c r="AC240" s="145">
        <v>0</v>
      </c>
      <c r="AD240" s="146">
        <f t="shared" si="110"/>
        <v>0</v>
      </c>
      <c r="AR240" s="17" t="s">
        <v>177</v>
      </c>
      <c r="AT240" s="17" t="s">
        <v>175</v>
      </c>
      <c r="AU240" s="17" t="s">
        <v>153</v>
      </c>
      <c r="AY240" s="17" t="s">
        <v>149</v>
      </c>
      <c r="BE240" s="147">
        <f t="shared" si="111"/>
        <v>0</v>
      </c>
      <c r="BF240" s="147">
        <f t="shared" si="112"/>
        <v>0</v>
      </c>
      <c r="BG240" s="147">
        <f t="shared" si="113"/>
        <v>0</v>
      </c>
      <c r="BH240" s="147">
        <f t="shared" si="114"/>
        <v>0</v>
      </c>
      <c r="BI240" s="147">
        <f t="shared" si="115"/>
        <v>0</v>
      </c>
      <c r="BJ240" s="17" t="s">
        <v>83</v>
      </c>
      <c r="BK240" s="147">
        <f t="shared" si="116"/>
        <v>0</v>
      </c>
      <c r="BL240" s="17" t="s">
        <v>168</v>
      </c>
      <c r="BM240" s="17" t="s">
        <v>296</v>
      </c>
    </row>
    <row r="241" spans="2:66" s="1" customFormat="1" ht="25.5" customHeight="1" x14ac:dyDescent="0.3">
      <c r="B241" s="137"/>
      <c r="C241" s="149">
        <v>95</v>
      </c>
      <c r="D241" s="149" t="s">
        <v>175</v>
      </c>
      <c r="E241" s="150" t="s">
        <v>300</v>
      </c>
      <c r="F241" s="241" t="s">
        <v>429</v>
      </c>
      <c r="G241" s="236"/>
      <c r="H241" s="236"/>
      <c r="I241" s="236"/>
      <c r="J241" s="151" t="s">
        <v>157</v>
      </c>
      <c r="K241" s="152">
        <v>6</v>
      </c>
      <c r="L241" s="153"/>
      <c r="M241" s="237"/>
      <c r="N241" s="237"/>
      <c r="O241" s="238"/>
      <c r="P241" s="239">
        <f t="shared" si="104"/>
        <v>0</v>
      </c>
      <c r="Q241" s="239"/>
      <c r="R241" s="143"/>
      <c r="T241" s="144" t="s">
        <v>5</v>
      </c>
      <c r="U241" s="40" t="s">
        <v>39</v>
      </c>
      <c r="V241" s="163">
        <f t="shared" si="105"/>
        <v>0</v>
      </c>
      <c r="W241" s="163">
        <f t="shared" si="106"/>
        <v>0</v>
      </c>
      <c r="X241" s="163">
        <f t="shared" si="107"/>
        <v>0</v>
      </c>
      <c r="Y241" s="145">
        <v>0</v>
      </c>
      <c r="Z241" s="145">
        <f t="shared" si="108"/>
        <v>0</v>
      </c>
      <c r="AA241" s="145">
        <v>0</v>
      </c>
      <c r="AB241" s="145">
        <f t="shared" si="109"/>
        <v>0</v>
      </c>
      <c r="AC241" s="145">
        <v>0</v>
      </c>
      <c r="AD241" s="146">
        <f t="shared" si="110"/>
        <v>0</v>
      </c>
      <c r="AR241" s="17" t="s">
        <v>177</v>
      </c>
      <c r="AT241" s="17" t="s">
        <v>175</v>
      </c>
      <c r="AU241" s="17" t="s">
        <v>153</v>
      </c>
      <c r="AY241" s="17" t="s">
        <v>149</v>
      </c>
      <c r="BE241" s="147">
        <f t="shared" si="111"/>
        <v>0</v>
      </c>
      <c r="BF241" s="147">
        <f t="shared" si="112"/>
        <v>0</v>
      </c>
      <c r="BG241" s="147">
        <f t="shared" si="113"/>
        <v>0</v>
      </c>
      <c r="BH241" s="147">
        <f t="shared" si="114"/>
        <v>0</v>
      </c>
      <c r="BI241" s="147">
        <f t="shared" si="115"/>
        <v>0</v>
      </c>
      <c r="BJ241" s="17" t="s">
        <v>83</v>
      </c>
      <c r="BK241" s="147">
        <f t="shared" si="116"/>
        <v>0</v>
      </c>
      <c r="BL241" s="17" t="s">
        <v>168</v>
      </c>
      <c r="BM241" s="17" t="s">
        <v>301</v>
      </c>
    </row>
    <row r="242" spans="2:66" s="1" customFormat="1" ht="25.5" customHeight="1" x14ac:dyDescent="0.3">
      <c r="B242" s="137"/>
      <c r="C242" s="149">
        <v>96</v>
      </c>
      <c r="D242" s="149" t="s">
        <v>175</v>
      </c>
      <c r="E242" s="150" t="s">
        <v>302</v>
      </c>
      <c r="F242" s="241" t="s">
        <v>430</v>
      </c>
      <c r="G242" s="236"/>
      <c r="H242" s="236"/>
      <c r="I242" s="236"/>
      <c r="J242" s="151" t="s">
        <v>157</v>
      </c>
      <c r="K242" s="152">
        <v>3</v>
      </c>
      <c r="L242" s="153"/>
      <c r="M242" s="237"/>
      <c r="N242" s="237"/>
      <c r="O242" s="238"/>
      <c r="P242" s="239">
        <f t="shared" si="104"/>
        <v>0</v>
      </c>
      <c r="Q242" s="239"/>
      <c r="R242" s="143"/>
      <c r="T242" s="144" t="s">
        <v>5</v>
      </c>
      <c r="U242" s="40" t="s">
        <v>39</v>
      </c>
      <c r="V242" s="163">
        <f t="shared" si="105"/>
        <v>0</v>
      </c>
      <c r="W242" s="163">
        <f t="shared" si="106"/>
        <v>0</v>
      </c>
      <c r="X242" s="163">
        <f t="shared" si="107"/>
        <v>0</v>
      </c>
      <c r="Y242" s="145">
        <v>0</v>
      </c>
      <c r="Z242" s="145">
        <f t="shared" si="108"/>
        <v>0</v>
      </c>
      <c r="AA242" s="145">
        <v>0</v>
      </c>
      <c r="AB242" s="145">
        <f t="shared" si="109"/>
        <v>0</v>
      </c>
      <c r="AC242" s="145">
        <v>0</v>
      </c>
      <c r="AD242" s="146">
        <f t="shared" si="110"/>
        <v>0</v>
      </c>
      <c r="AR242" s="17" t="s">
        <v>177</v>
      </c>
      <c r="AT242" s="17" t="s">
        <v>175</v>
      </c>
      <c r="AU242" s="17" t="s">
        <v>153</v>
      </c>
      <c r="AY242" s="17" t="s">
        <v>149</v>
      </c>
      <c r="BE242" s="147">
        <f t="shared" si="111"/>
        <v>0</v>
      </c>
      <c r="BF242" s="147">
        <f t="shared" si="112"/>
        <v>0</v>
      </c>
      <c r="BG242" s="147">
        <f t="shared" si="113"/>
        <v>0</v>
      </c>
      <c r="BH242" s="147">
        <f t="shared" si="114"/>
        <v>0</v>
      </c>
      <c r="BI242" s="147">
        <f t="shared" si="115"/>
        <v>0</v>
      </c>
      <c r="BJ242" s="17" t="s">
        <v>83</v>
      </c>
      <c r="BK242" s="147">
        <f t="shared" si="116"/>
        <v>0</v>
      </c>
      <c r="BL242" s="17" t="s">
        <v>168</v>
      </c>
      <c r="BM242" s="17" t="s">
        <v>303</v>
      </c>
    </row>
    <row r="243" spans="2:66" s="9" customFormat="1" ht="29.85" customHeight="1" x14ac:dyDescent="0.35">
      <c r="B243" s="125"/>
      <c r="C243" s="126"/>
      <c r="D243" s="136" t="s">
        <v>119</v>
      </c>
      <c r="E243" s="136"/>
      <c r="F243" s="136"/>
      <c r="G243" s="136"/>
      <c r="H243" s="136"/>
      <c r="I243" s="136"/>
      <c r="J243" s="136"/>
      <c r="K243" s="136"/>
      <c r="L243" s="136"/>
      <c r="M243" s="244">
        <f>BK243</f>
        <v>0</v>
      </c>
      <c r="N243" s="245"/>
      <c r="O243" s="245"/>
      <c r="P243" s="245"/>
      <c r="Q243" s="245"/>
      <c r="R243" s="128"/>
      <c r="T243" s="129"/>
      <c r="U243" s="126"/>
      <c r="V243" s="126"/>
      <c r="W243" s="130">
        <f>W244</f>
        <v>0</v>
      </c>
      <c r="X243" s="130">
        <f>X244</f>
        <v>0</v>
      </c>
      <c r="Y243" s="126"/>
      <c r="Z243" s="131">
        <f>Z244</f>
        <v>0</v>
      </c>
      <c r="AA243" s="126"/>
      <c r="AB243" s="131">
        <f>AB244</f>
        <v>0</v>
      </c>
      <c r="AC243" s="126"/>
      <c r="AD243" s="132">
        <f>AD244</f>
        <v>0</v>
      </c>
      <c r="AR243" s="133" t="s">
        <v>94</v>
      </c>
      <c r="AT243" s="134" t="s">
        <v>75</v>
      </c>
      <c r="AU243" s="134" t="s">
        <v>83</v>
      </c>
      <c r="AY243" s="133" t="s">
        <v>149</v>
      </c>
      <c r="BK243" s="135">
        <f>BK244</f>
        <v>0</v>
      </c>
    </row>
    <row r="244" spans="2:66" s="1" customFormat="1" ht="38.25" customHeight="1" x14ac:dyDescent="0.3">
      <c r="B244" s="137"/>
      <c r="C244" s="138">
        <v>97</v>
      </c>
      <c r="D244" s="138" t="s">
        <v>150</v>
      </c>
      <c r="E244" s="139" t="s">
        <v>304</v>
      </c>
      <c r="F244" s="240" t="s">
        <v>305</v>
      </c>
      <c r="G244" s="240"/>
      <c r="H244" s="240"/>
      <c r="I244" s="240"/>
      <c r="J244" s="140" t="s">
        <v>151</v>
      </c>
      <c r="K244" s="141">
        <v>320</v>
      </c>
      <c r="L244" s="142"/>
      <c r="M244" s="239"/>
      <c r="N244" s="239"/>
      <c r="O244" s="239"/>
      <c r="P244" s="239">
        <f>ROUND(V244*K244,2)</f>
        <v>0</v>
      </c>
      <c r="Q244" s="239"/>
      <c r="R244" s="143"/>
      <c r="T244" s="144" t="s">
        <v>5</v>
      </c>
      <c r="U244" s="40" t="s">
        <v>39</v>
      </c>
      <c r="V244" s="102">
        <f>L244+M244</f>
        <v>0</v>
      </c>
      <c r="W244" s="102">
        <f>ROUND(L244*K244,2)</f>
        <v>0</v>
      </c>
      <c r="X244" s="102">
        <f>ROUND(M244*K244,2)</f>
        <v>0</v>
      </c>
      <c r="Y244" s="145">
        <v>0</v>
      </c>
      <c r="Z244" s="145">
        <f>Y244*K244</f>
        <v>0</v>
      </c>
      <c r="AA244" s="145">
        <v>0</v>
      </c>
      <c r="AB244" s="145">
        <f>AA244*K244</f>
        <v>0</v>
      </c>
      <c r="AC244" s="145">
        <v>0</v>
      </c>
      <c r="AD244" s="146">
        <f>AC244*K244</f>
        <v>0</v>
      </c>
      <c r="AR244" s="17" t="s">
        <v>168</v>
      </c>
      <c r="AT244" s="17" t="s">
        <v>150</v>
      </c>
      <c r="AU244" s="17" t="s">
        <v>94</v>
      </c>
      <c r="AY244" s="17" t="s">
        <v>149</v>
      </c>
      <c r="BE244" s="147">
        <f>IF(U244="základní",P244,0)</f>
        <v>0</v>
      </c>
      <c r="BF244" s="147">
        <f>IF(U244="snížená",P244,0)</f>
        <v>0</v>
      </c>
      <c r="BG244" s="147">
        <f>IF(U244="zákl. přenesená",P244,0)</f>
        <v>0</v>
      </c>
      <c r="BH244" s="147">
        <f>IF(U244="sníž. přenesená",P244,0)</f>
        <v>0</v>
      </c>
      <c r="BI244" s="147">
        <f>IF(U244="nulová",P244,0)</f>
        <v>0</v>
      </c>
      <c r="BJ244" s="17" t="s">
        <v>83</v>
      </c>
      <c r="BK244" s="147">
        <f>ROUND(V244*K244,2)</f>
        <v>0</v>
      </c>
      <c r="BL244" s="17" t="s">
        <v>168</v>
      </c>
      <c r="BM244" s="17" t="s">
        <v>306</v>
      </c>
    </row>
    <row r="245" spans="2:66" s="9" customFormat="1" ht="37.35" customHeight="1" x14ac:dyDescent="0.35">
      <c r="B245" s="125"/>
      <c r="C245" s="126"/>
      <c r="D245" s="127" t="s">
        <v>120</v>
      </c>
      <c r="E245" s="127"/>
      <c r="F245" s="127"/>
      <c r="G245" s="127"/>
      <c r="H245" s="127"/>
      <c r="I245" s="127"/>
      <c r="J245" s="127"/>
      <c r="K245" s="127"/>
      <c r="L245" s="127"/>
      <c r="M245" s="250">
        <f>BK245</f>
        <v>0</v>
      </c>
      <c r="N245" s="251"/>
      <c r="O245" s="251"/>
      <c r="P245" s="251"/>
      <c r="Q245" s="251"/>
      <c r="R245" s="128"/>
      <c r="T245" s="129"/>
      <c r="U245" s="126"/>
      <c r="V245" s="126"/>
      <c r="W245" s="130">
        <f>W246</f>
        <v>0</v>
      </c>
      <c r="X245" s="130">
        <f>X246</f>
        <v>0</v>
      </c>
      <c r="Y245" s="126"/>
      <c r="Z245" s="131">
        <f>Z246</f>
        <v>220.815</v>
      </c>
      <c r="AA245" s="126"/>
      <c r="AB245" s="131">
        <f>AB246</f>
        <v>0</v>
      </c>
      <c r="AC245" s="126"/>
      <c r="AD245" s="132">
        <f>AD246</f>
        <v>0</v>
      </c>
      <c r="AR245" s="133" t="s">
        <v>153</v>
      </c>
      <c r="AT245" s="134" t="s">
        <v>75</v>
      </c>
      <c r="AU245" s="134" t="s">
        <v>76</v>
      </c>
      <c r="AY245" s="133" t="s">
        <v>149</v>
      </c>
      <c r="BK245" s="135">
        <f>BK246</f>
        <v>0</v>
      </c>
    </row>
    <row r="246" spans="2:66" s="9" customFormat="1" ht="19.95" customHeight="1" x14ac:dyDescent="0.35">
      <c r="B246" s="125"/>
      <c r="C246" s="126"/>
      <c r="D246" s="136" t="s">
        <v>121</v>
      </c>
      <c r="E246" s="136"/>
      <c r="F246" s="136"/>
      <c r="G246" s="136"/>
      <c r="H246" s="136"/>
      <c r="I246" s="136"/>
      <c r="J246" s="136"/>
      <c r="K246" s="136"/>
      <c r="L246" s="136"/>
      <c r="M246" s="242">
        <f>BK246</f>
        <v>0</v>
      </c>
      <c r="N246" s="243"/>
      <c r="O246" s="243"/>
      <c r="P246" s="243"/>
      <c r="Q246" s="243"/>
      <c r="R246" s="128"/>
      <c r="T246" s="129"/>
      <c r="U246" s="126"/>
      <c r="V246" s="126"/>
      <c r="W246" s="130">
        <f>SUM(W247:W251)</f>
        <v>0</v>
      </c>
      <c r="X246" s="130">
        <f>SUM(X247:X251)</f>
        <v>0</v>
      </c>
      <c r="Y246" s="126"/>
      <c r="Z246" s="131">
        <f>SUM(Z247:Z251)</f>
        <v>220.815</v>
      </c>
      <c r="AA246" s="126"/>
      <c r="AB246" s="131">
        <f>SUM(AB247:AB251)</f>
        <v>0</v>
      </c>
      <c r="AC246" s="126"/>
      <c r="AD246" s="132">
        <f>SUM(AD247:AD251)</f>
        <v>0</v>
      </c>
      <c r="AR246" s="133" t="s">
        <v>153</v>
      </c>
      <c r="AT246" s="134" t="s">
        <v>75</v>
      </c>
      <c r="AU246" s="134" t="s">
        <v>83</v>
      </c>
      <c r="AY246" s="133" t="s">
        <v>149</v>
      </c>
      <c r="BK246" s="135">
        <f>SUM(BK247:BK251)</f>
        <v>0</v>
      </c>
      <c r="BN246" s="197"/>
    </row>
    <row r="247" spans="2:66" s="1" customFormat="1" ht="25.5" customHeight="1" x14ac:dyDescent="0.3">
      <c r="B247" s="137"/>
      <c r="C247" s="138">
        <v>98</v>
      </c>
      <c r="D247" s="138" t="s">
        <v>150</v>
      </c>
      <c r="E247" s="139" t="s">
        <v>307</v>
      </c>
      <c r="F247" s="240" t="s">
        <v>308</v>
      </c>
      <c r="G247" s="240"/>
      <c r="H247" s="240"/>
      <c r="I247" s="240"/>
      <c r="J247" s="140" t="s">
        <v>157</v>
      </c>
      <c r="K247" s="141">
        <v>142</v>
      </c>
      <c r="L247" s="142"/>
      <c r="M247" s="239"/>
      <c r="N247" s="239"/>
      <c r="O247" s="239"/>
      <c r="P247" s="239">
        <f t="shared" ref="P247:P251" si="117">ROUND(V247*K247,2)</f>
        <v>0</v>
      </c>
      <c r="Q247" s="239"/>
      <c r="R247" s="143"/>
      <c r="T247" s="144" t="s">
        <v>5</v>
      </c>
      <c r="U247" s="40" t="s">
        <v>39</v>
      </c>
      <c r="V247" s="102">
        <f t="shared" ref="V247:V251" si="118">L247+M247</f>
        <v>0</v>
      </c>
      <c r="W247" s="102">
        <f t="shared" ref="W247:W251" si="119">ROUND(L247*K247,2)</f>
        <v>0</v>
      </c>
      <c r="X247" s="102">
        <f t="shared" ref="X247:X251" si="120">ROUND(M247*K247,2)</f>
        <v>0</v>
      </c>
      <c r="Y247" s="145">
        <v>0.81299999999999994</v>
      </c>
      <c r="Z247" s="145">
        <f t="shared" ref="Z247:Z251" si="121">Y247*K247</f>
        <v>115.446</v>
      </c>
      <c r="AA247" s="145">
        <v>0</v>
      </c>
      <c r="AB247" s="145">
        <f t="shared" ref="AB247:AB251" si="122">AA247*K247</f>
        <v>0</v>
      </c>
      <c r="AC247" s="145">
        <v>0</v>
      </c>
      <c r="AD247" s="146">
        <f t="shared" ref="AD247:AD251" si="123">AC247*K247</f>
        <v>0</v>
      </c>
      <c r="AR247" s="17" t="s">
        <v>253</v>
      </c>
      <c r="AT247" s="17" t="s">
        <v>150</v>
      </c>
      <c r="AU247" s="17" t="s">
        <v>94</v>
      </c>
      <c r="AY247" s="17" t="s">
        <v>149</v>
      </c>
      <c r="BE247" s="147">
        <f t="shared" ref="BE247:BE251" si="124">IF(U247="základní",P247,0)</f>
        <v>0</v>
      </c>
      <c r="BF247" s="147">
        <f t="shared" ref="BF247:BF251" si="125">IF(U247="snížená",P247,0)</f>
        <v>0</v>
      </c>
      <c r="BG247" s="147">
        <f t="shared" ref="BG247:BG251" si="126">IF(U247="zákl. přenesená",P247,0)</f>
        <v>0</v>
      </c>
      <c r="BH247" s="147">
        <f t="shared" ref="BH247:BH251" si="127">IF(U247="sníž. přenesená",P247,0)</f>
        <v>0</v>
      </c>
      <c r="BI247" s="147">
        <f t="shared" ref="BI247:BI251" si="128">IF(U247="nulová",P247,0)</f>
        <v>0</v>
      </c>
      <c r="BJ247" s="17" t="s">
        <v>83</v>
      </c>
      <c r="BK247" s="147">
        <f t="shared" ref="BK247:BK251" si="129">ROUND(V247*K247,2)</f>
        <v>0</v>
      </c>
      <c r="BL247" s="17" t="s">
        <v>253</v>
      </c>
      <c r="BM247" s="17" t="s">
        <v>309</v>
      </c>
    </row>
    <row r="248" spans="2:66" s="1" customFormat="1" ht="25.5" customHeight="1" x14ac:dyDescent="0.3">
      <c r="B248" s="137"/>
      <c r="C248" s="138">
        <v>99</v>
      </c>
      <c r="D248" s="138" t="s">
        <v>150</v>
      </c>
      <c r="E248" s="139" t="s">
        <v>310</v>
      </c>
      <c r="F248" s="240" t="s">
        <v>311</v>
      </c>
      <c r="G248" s="240"/>
      <c r="H248" s="240"/>
      <c r="I248" s="240"/>
      <c r="J248" s="140" t="s">
        <v>157</v>
      </c>
      <c r="K248" s="141">
        <v>24</v>
      </c>
      <c r="L248" s="142"/>
      <c r="M248" s="239"/>
      <c r="N248" s="239"/>
      <c r="O248" s="239"/>
      <c r="P248" s="239">
        <f t="shared" si="117"/>
        <v>0</v>
      </c>
      <c r="Q248" s="239"/>
      <c r="R248" s="143"/>
      <c r="T248" s="144" t="s">
        <v>5</v>
      </c>
      <c r="U248" s="40" t="s">
        <v>39</v>
      </c>
      <c r="V248" s="102">
        <f t="shared" si="118"/>
        <v>0</v>
      </c>
      <c r="W248" s="102">
        <f t="shared" si="119"/>
        <v>0</v>
      </c>
      <c r="X248" s="102">
        <f t="shared" si="120"/>
        <v>0</v>
      </c>
      <c r="Y248" s="145">
        <v>0.152</v>
      </c>
      <c r="Z248" s="145">
        <f t="shared" si="121"/>
        <v>3.6479999999999997</v>
      </c>
      <c r="AA248" s="145">
        <v>0</v>
      </c>
      <c r="AB248" s="145">
        <f t="shared" si="122"/>
        <v>0</v>
      </c>
      <c r="AC248" s="145">
        <v>0</v>
      </c>
      <c r="AD248" s="146">
        <f t="shared" si="123"/>
        <v>0</v>
      </c>
      <c r="AR248" s="17" t="s">
        <v>253</v>
      </c>
      <c r="AT248" s="17" t="s">
        <v>150</v>
      </c>
      <c r="AU248" s="17" t="s">
        <v>94</v>
      </c>
      <c r="AY248" s="17" t="s">
        <v>149</v>
      </c>
      <c r="BE248" s="147">
        <f t="shared" si="124"/>
        <v>0</v>
      </c>
      <c r="BF248" s="147">
        <f t="shared" si="125"/>
        <v>0</v>
      </c>
      <c r="BG248" s="147">
        <f t="shared" si="126"/>
        <v>0</v>
      </c>
      <c r="BH248" s="147">
        <f t="shared" si="127"/>
        <v>0</v>
      </c>
      <c r="BI248" s="147">
        <f t="shared" si="128"/>
        <v>0</v>
      </c>
      <c r="BJ248" s="17" t="s">
        <v>83</v>
      </c>
      <c r="BK248" s="147">
        <f t="shared" si="129"/>
        <v>0</v>
      </c>
      <c r="BL248" s="17" t="s">
        <v>253</v>
      </c>
      <c r="BM248" s="17" t="s">
        <v>312</v>
      </c>
    </row>
    <row r="249" spans="2:66" s="1" customFormat="1" ht="38.25" customHeight="1" x14ac:dyDescent="0.3">
      <c r="B249" s="137"/>
      <c r="C249" s="138">
        <v>100</v>
      </c>
      <c r="D249" s="138" t="s">
        <v>150</v>
      </c>
      <c r="E249" s="139" t="s">
        <v>313</v>
      </c>
      <c r="F249" s="240" t="s">
        <v>314</v>
      </c>
      <c r="G249" s="240"/>
      <c r="H249" s="240"/>
      <c r="I249" s="240"/>
      <c r="J249" s="140" t="s">
        <v>173</v>
      </c>
      <c r="K249" s="141">
        <v>268</v>
      </c>
      <c r="L249" s="142"/>
      <c r="M249" s="239"/>
      <c r="N249" s="239"/>
      <c r="O249" s="239"/>
      <c r="P249" s="239">
        <f t="shared" si="117"/>
        <v>0</v>
      </c>
      <c r="Q249" s="239"/>
      <c r="R249" s="143"/>
      <c r="T249" s="144" t="s">
        <v>5</v>
      </c>
      <c r="U249" s="40" t="s">
        <v>39</v>
      </c>
      <c r="V249" s="102">
        <f t="shared" si="118"/>
        <v>0</v>
      </c>
      <c r="W249" s="102">
        <f t="shared" si="119"/>
        <v>0</v>
      </c>
      <c r="X249" s="102">
        <f t="shared" si="120"/>
        <v>0</v>
      </c>
      <c r="Y249" s="145">
        <v>0.23</v>
      </c>
      <c r="Z249" s="145">
        <f t="shared" si="121"/>
        <v>61.64</v>
      </c>
      <c r="AA249" s="145">
        <v>0</v>
      </c>
      <c r="AB249" s="145">
        <f t="shared" si="122"/>
        <v>0</v>
      </c>
      <c r="AC249" s="145">
        <v>0</v>
      </c>
      <c r="AD249" s="146">
        <f t="shared" si="123"/>
        <v>0</v>
      </c>
      <c r="AR249" s="17" t="s">
        <v>253</v>
      </c>
      <c r="AT249" s="17" t="s">
        <v>150</v>
      </c>
      <c r="AU249" s="17" t="s">
        <v>94</v>
      </c>
      <c r="AY249" s="17" t="s">
        <v>149</v>
      </c>
      <c r="BE249" s="147">
        <f t="shared" si="124"/>
        <v>0</v>
      </c>
      <c r="BF249" s="147">
        <f t="shared" si="125"/>
        <v>0</v>
      </c>
      <c r="BG249" s="147">
        <f t="shared" si="126"/>
        <v>0</v>
      </c>
      <c r="BH249" s="147">
        <f t="shared" si="127"/>
        <v>0</v>
      </c>
      <c r="BI249" s="147">
        <f t="shared" si="128"/>
        <v>0</v>
      </c>
      <c r="BJ249" s="17" t="s">
        <v>83</v>
      </c>
      <c r="BK249" s="147">
        <f t="shared" si="129"/>
        <v>0</v>
      </c>
      <c r="BL249" s="17" t="s">
        <v>253</v>
      </c>
      <c r="BM249" s="17" t="s">
        <v>315</v>
      </c>
    </row>
    <row r="250" spans="2:66" s="1" customFormat="1" ht="38.25" customHeight="1" x14ac:dyDescent="0.3">
      <c r="B250" s="137"/>
      <c r="C250" s="138">
        <v>101</v>
      </c>
      <c r="D250" s="138" t="s">
        <v>150</v>
      </c>
      <c r="E250" s="139" t="s">
        <v>316</v>
      </c>
      <c r="F250" s="240" t="s">
        <v>317</v>
      </c>
      <c r="G250" s="240"/>
      <c r="H250" s="240"/>
      <c r="I250" s="240"/>
      <c r="J250" s="140" t="s">
        <v>173</v>
      </c>
      <c r="K250" s="141">
        <v>149</v>
      </c>
      <c r="L250" s="142"/>
      <c r="M250" s="239"/>
      <c r="N250" s="239"/>
      <c r="O250" s="239"/>
      <c r="P250" s="239">
        <f t="shared" si="117"/>
        <v>0</v>
      </c>
      <c r="Q250" s="239"/>
      <c r="R250" s="143"/>
      <c r="T250" s="144" t="s">
        <v>5</v>
      </c>
      <c r="U250" s="40" t="s">
        <v>39</v>
      </c>
      <c r="V250" s="102">
        <f t="shared" si="118"/>
        <v>0</v>
      </c>
      <c r="W250" s="102">
        <f t="shared" si="119"/>
        <v>0</v>
      </c>
      <c r="X250" s="102">
        <f t="shared" si="120"/>
        <v>0</v>
      </c>
      <c r="Y250" s="145">
        <v>0.26900000000000002</v>
      </c>
      <c r="Z250" s="145">
        <f t="shared" si="121"/>
        <v>40.081000000000003</v>
      </c>
      <c r="AA250" s="145">
        <v>0</v>
      </c>
      <c r="AB250" s="145">
        <f t="shared" si="122"/>
        <v>0</v>
      </c>
      <c r="AC250" s="145">
        <v>0</v>
      </c>
      <c r="AD250" s="146">
        <f t="shared" si="123"/>
        <v>0</v>
      </c>
      <c r="AR250" s="17" t="s">
        <v>253</v>
      </c>
      <c r="AT250" s="17" t="s">
        <v>150</v>
      </c>
      <c r="AU250" s="17" t="s">
        <v>94</v>
      </c>
      <c r="AY250" s="17" t="s">
        <v>149</v>
      </c>
      <c r="BE250" s="147">
        <f t="shared" si="124"/>
        <v>0</v>
      </c>
      <c r="BF250" s="147">
        <f t="shared" si="125"/>
        <v>0</v>
      </c>
      <c r="BG250" s="147">
        <f t="shared" si="126"/>
        <v>0</v>
      </c>
      <c r="BH250" s="147">
        <f t="shared" si="127"/>
        <v>0</v>
      </c>
      <c r="BI250" s="147">
        <f t="shared" si="128"/>
        <v>0</v>
      </c>
      <c r="BJ250" s="17" t="s">
        <v>83</v>
      </c>
      <c r="BK250" s="147">
        <f t="shared" si="129"/>
        <v>0</v>
      </c>
      <c r="BL250" s="17" t="s">
        <v>253</v>
      </c>
      <c r="BM250" s="17" t="s">
        <v>318</v>
      </c>
    </row>
    <row r="251" spans="2:66" s="1" customFormat="1" ht="16.5" customHeight="1" x14ac:dyDescent="0.3">
      <c r="B251" s="137"/>
      <c r="C251" s="138">
        <v>102</v>
      </c>
      <c r="D251" s="138" t="s">
        <v>150</v>
      </c>
      <c r="E251" s="139" t="s">
        <v>319</v>
      </c>
      <c r="F251" s="240" t="s">
        <v>320</v>
      </c>
      <c r="G251" s="240"/>
      <c r="H251" s="240"/>
      <c r="I251" s="240"/>
      <c r="J251" s="140" t="s">
        <v>273</v>
      </c>
      <c r="K251" s="141">
        <v>3985</v>
      </c>
      <c r="L251" s="142"/>
      <c r="M251" s="239"/>
      <c r="N251" s="239"/>
      <c r="O251" s="239"/>
      <c r="P251" s="239">
        <f t="shared" si="117"/>
        <v>0</v>
      </c>
      <c r="Q251" s="239"/>
      <c r="R251" s="143"/>
      <c r="T251" s="144" t="s">
        <v>5</v>
      </c>
      <c r="U251" s="40" t="s">
        <v>39</v>
      </c>
      <c r="V251" s="102">
        <f t="shared" si="118"/>
        <v>0</v>
      </c>
      <c r="W251" s="102">
        <f t="shared" si="119"/>
        <v>0</v>
      </c>
      <c r="X251" s="102">
        <f t="shared" si="120"/>
        <v>0</v>
      </c>
      <c r="Y251" s="145">
        <v>0</v>
      </c>
      <c r="Z251" s="145">
        <f t="shared" si="121"/>
        <v>0</v>
      </c>
      <c r="AA251" s="145">
        <v>0</v>
      </c>
      <c r="AB251" s="145">
        <f t="shared" si="122"/>
        <v>0</v>
      </c>
      <c r="AC251" s="145">
        <v>0</v>
      </c>
      <c r="AD251" s="146">
        <f t="shared" si="123"/>
        <v>0</v>
      </c>
      <c r="AR251" s="17" t="s">
        <v>253</v>
      </c>
      <c r="AT251" s="17" t="s">
        <v>150</v>
      </c>
      <c r="AU251" s="17" t="s">
        <v>94</v>
      </c>
      <c r="AY251" s="17" t="s">
        <v>149</v>
      </c>
      <c r="BE251" s="147">
        <f t="shared" si="124"/>
        <v>0</v>
      </c>
      <c r="BF251" s="147">
        <f t="shared" si="125"/>
        <v>0</v>
      </c>
      <c r="BG251" s="147">
        <f t="shared" si="126"/>
        <v>0</v>
      </c>
      <c r="BH251" s="147">
        <f t="shared" si="127"/>
        <v>0</v>
      </c>
      <c r="BI251" s="147">
        <f t="shared" si="128"/>
        <v>0</v>
      </c>
      <c r="BJ251" s="17" t="s">
        <v>83</v>
      </c>
      <c r="BK251" s="147">
        <f t="shared" si="129"/>
        <v>0</v>
      </c>
      <c r="BL251" s="17" t="s">
        <v>253</v>
      </c>
      <c r="BM251" s="17" t="s">
        <v>321</v>
      </c>
    </row>
    <row r="252" spans="2:66" s="9" customFormat="1" ht="37.35" customHeight="1" x14ac:dyDescent="0.35">
      <c r="B252" s="125"/>
      <c r="C252" s="126"/>
      <c r="D252" s="127" t="s">
        <v>122</v>
      </c>
      <c r="E252" s="127"/>
      <c r="F252" s="127"/>
      <c r="G252" s="127"/>
      <c r="H252" s="127"/>
      <c r="I252" s="127"/>
      <c r="J252" s="127"/>
      <c r="K252" s="127"/>
      <c r="L252" s="127"/>
      <c r="M252" s="252">
        <f>BK252</f>
        <v>0</v>
      </c>
      <c r="N252" s="253"/>
      <c r="O252" s="253"/>
      <c r="P252" s="253"/>
      <c r="Q252" s="253"/>
      <c r="R252" s="128"/>
      <c r="T252" s="129"/>
      <c r="U252" s="126"/>
      <c r="V252" s="126"/>
      <c r="W252" s="130">
        <f>SUM(W253:W257)</f>
        <v>0</v>
      </c>
      <c r="X252" s="130">
        <f>SUM(X253:X257)</f>
        <v>0</v>
      </c>
      <c r="Y252" s="126"/>
      <c r="Z252" s="131">
        <f>SUM(Z253:Z257)</f>
        <v>0</v>
      </c>
      <c r="AA252" s="126"/>
      <c r="AB252" s="131">
        <f>SUM(AB253:AB257)</f>
        <v>0</v>
      </c>
      <c r="AC252" s="126"/>
      <c r="AD252" s="132">
        <f>SUM(AD253:AD257)</f>
        <v>0</v>
      </c>
      <c r="AR252" s="133" t="s">
        <v>152</v>
      </c>
      <c r="AT252" s="134" t="s">
        <v>75</v>
      </c>
      <c r="AU252" s="134" t="s">
        <v>76</v>
      </c>
      <c r="AY252" s="133" t="s">
        <v>149</v>
      </c>
      <c r="BK252" s="135">
        <f>SUM(BK253:BK257)</f>
        <v>0</v>
      </c>
      <c r="BN252" s="197"/>
    </row>
    <row r="253" spans="2:66" s="1" customFormat="1" ht="25.5" customHeight="1" x14ac:dyDescent="0.3">
      <c r="B253" s="137"/>
      <c r="C253" s="138">
        <v>103</v>
      </c>
      <c r="D253" s="138" t="s">
        <v>150</v>
      </c>
      <c r="E253" s="139" t="s">
        <v>322</v>
      </c>
      <c r="F253" s="240" t="s">
        <v>323</v>
      </c>
      <c r="G253" s="240"/>
      <c r="H253" s="240"/>
      <c r="I253" s="240"/>
      <c r="J253" s="140" t="s">
        <v>165</v>
      </c>
      <c r="K253" s="141">
        <v>32</v>
      </c>
      <c r="L253" s="142"/>
      <c r="M253" s="239"/>
      <c r="N253" s="239"/>
      <c r="O253" s="239"/>
      <c r="P253" s="239">
        <f>ROUND(V253*K253,2)</f>
        <v>0</v>
      </c>
      <c r="Q253" s="239"/>
      <c r="R253" s="143"/>
      <c r="T253" s="144" t="s">
        <v>5</v>
      </c>
      <c r="U253" s="40" t="s">
        <v>39</v>
      </c>
      <c r="V253" s="102">
        <f>L253+M253</f>
        <v>0</v>
      </c>
      <c r="W253" s="102">
        <f>ROUND(L253*K253,2)</f>
        <v>0</v>
      </c>
      <c r="X253" s="102">
        <f>ROUND(M253*K253,2)</f>
        <v>0</v>
      </c>
      <c r="Y253" s="145">
        <v>0</v>
      </c>
      <c r="Z253" s="145">
        <f>Y253*K253</f>
        <v>0</v>
      </c>
      <c r="AA253" s="145">
        <v>0</v>
      </c>
      <c r="AB253" s="145">
        <f>AA253*K253</f>
        <v>0</v>
      </c>
      <c r="AC253" s="145">
        <v>0</v>
      </c>
      <c r="AD253" s="146">
        <f>AC253*K253</f>
        <v>0</v>
      </c>
      <c r="AR253" s="17" t="s">
        <v>324</v>
      </c>
      <c r="AT253" s="17" t="s">
        <v>150</v>
      </c>
      <c r="AU253" s="17" t="s">
        <v>83</v>
      </c>
      <c r="AY253" s="17" t="s">
        <v>149</v>
      </c>
      <c r="BE253" s="147">
        <f>IF(U253="základní",P253,0)</f>
        <v>0</v>
      </c>
      <c r="BF253" s="147">
        <f>IF(U253="snížená",P253,0)</f>
        <v>0</v>
      </c>
      <c r="BG253" s="147">
        <f>IF(U253="zákl. přenesená",P253,0)</f>
        <v>0</v>
      </c>
      <c r="BH253" s="147">
        <f>IF(U253="sníž. přenesená",P253,0)</f>
        <v>0</v>
      </c>
      <c r="BI253" s="147">
        <f>IF(U253="nulová",P253,0)</f>
        <v>0</v>
      </c>
      <c r="BJ253" s="17" t="s">
        <v>83</v>
      </c>
      <c r="BK253" s="147">
        <f>ROUND(V253*K253,2)</f>
        <v>0</v>
      </c>
      <c r="BL253" s="17" t="s">
        <v>324</v>
      </c>
      <c r="BM253" s="17" t="s">
        <v>325</v>
      </c>
    </row>
    <row r="254" spans="2:66" s="1" customFormat="1" ht="25.5" customHeight="1" x14ac:dyDescent="0.3">
      <c r="B254" s="137"/>
      <c r="C254" s="138">
        <v>104</v>
      </c>
      <c r="D254" s="138" t="s">
        <v>150</v>
      </c>
      <c r="E254" s="139" t="s">
        <v>326</v>
      </c>
      <c r="F254" s="240" t="s">
        <v>327</v>
      </c>
      <c r="G254" s="240"/>
      <c r="H254" s="240"/>
      <c r="I254" s="240"/>
      <c r="J254" s="140" t="s">
        <v>165</v>
      </c>
      <c r="K254" s="141">
        <v>6</v>
      </c>
      <c r="L254" s="142"/>
      <c r="M254" s="239"/>
      <c r="N254" s="239"/>
      <c r="O254" s="239"/>
      <c r="P254" s="239">
        <f>ROUND(V254*K254,2)</f>
        <v>0</v>
      </c>
      <c r="Q254" s="239"/>
      <c r="R254" s="143"/>
      <c r="T254" s="144" t="s">
        <v>5</v>
      </c>
      <c r="U254" s="40" t="s">
        <v>39</v>
      </c>
      <c r="V254" s="102">
        <f>L254+M254</f>
        <v>0</v>
      </c>
      <c r="W254" s="102">
        <f>ROUND(L254*K254,2)</f>
        <v>0</v>
      </c>
      <c r="X254" s="102">
        <f>ROUND(M254*K254,2)</f>
        <v>0</v>
      </c>
      <c r="Y254" s="145">
        <v>0</v>
      </c>
      <c r="Z254" s="145">
        <f>Y254*K254</f>
        <v>0</v>
      </c>
      <c r="AA254" s="145">
        <v>0</v>
      </c>
      <c r="AB254" s="145">
        <f>AA254*K254</f>
        <v>0</v>
      </c>
      <c r="AC254" s="145">
        <v>0</v>
      </c>
      <c r="AD254" s="146">
        <f>AC254*K254</f>
        <v>0</v>
      </c>
      <c r="AR254" s="17" t="s">
        <v>324</v>
      </c>
      <c r="AT254" s="17" t="s">
        <v>150</v>
      </c>
      <c r="AU254" s="17" t="s">
        <v>83</v>
      </c>
      <c r="AY254" s="17" t="s">
        <v>149</v>
      </c>
      <c r="BE254" s="147">
        <f>IF(U254="základní",P254,0)</f>
        <v>0</v>
      </c>
      <c r="BF254" s="147">
        <f>IF(U254="snížená",P254,0)</f>
        <v>0</v>
      </c>
      <c r="BG254" s="147">
        <f>IF(U254="zákl. přenesená",P254,0)</f>
        <v>0</v>
      </c>
      <c r="BH254" s="147">
        <f>IF(U254="sníž. přenesená",P254,0)</f>
        <v>0</v>
      </c>
      <c r="BI254" s="147">
        <f>IF(U254="nulová",P254,0)</f>
        <v>0</v>
      </c>
      <c r="BJ254" s="17" t="s">
        <v>83</v>
      </c>
      <c r="BK254" s="147">
        <f>ROUND(V254*K254,2)</f>
        <v>0</v>
      </c>
      <c r="BL254" s="17" t="s">
        <v>324</v>
      </c>
      <c r="BM254" s="17" t="s">
        <v>328</v>
      </c>
    </row>
    <row r="255" spans="2:66" s="1" customFormat="1" ht="25.5" customHeight="1" x14ac:dyDescent="0.3">
      <c r="B255" s="137"/>
      <c r="C255" s="138">
        <v>105</v>
      </c>
      <c r="D255" s="138" t="s">
        <v>150</v>
      </c>
      <c r="E255" s="139" t="s">
        <v>329</v>
      </c>
      <c r="F255" s="240" t="s">
        <v>330</v>
      </c>
      <c r="G255" s="240"/>
      <c r="H255" s="240"/>
      <c r="I255" s="240"/>
      <c r="J255" s="140" t="s">
        <v>165</v>
      </c>
      <c r="K255" s="141">
        <v>16</v>
      </c>
      <c r="L255" s="142"/>
      <c r="M255" s="239"/>
      <c r="N255" s="239"/>
      <c r="O255" s="239"/>
      <c r="P255" s="239">
        <f>ROUND(V255*K255,2)</f>
        <v>0</v>
      </c>
      <c r="Q255" s="239"/>
      <c r="R255" s="143"/>
      <c r="T255" s="144" t="s">
        <v>5</v>
      </c>
      <c r="U255" s="40" t="s">
        <v>39</v>
      </c>
      <c r="V255" s="102">
        <f>L255+M255</f>
        <v>0</v>
      </c>
      <c r="W255" s="102">
        <f>ROUND(L255*K255,2)</f>
        <v>0</v>
      </c>
      <c r="X255" s="102">
        <f>ROUND(M255*K255,2)</f>
        <v>0</v>
      </c>
      <c r="Y255" s="145">
        <v>0</v>
      </c>
      <c r="Z255" s="145">
        <f>Y255*K255</f>
        <v>0</v>
      </c>
      <c r="AA255" s="145">
        <v>0</v>
      </c>
      <c r="AB255" s="145">
        <f>AA255*K255</f>
        <v>0</v>
      </c>
      <c r="AC255" s="145">
        <v>0</v>
      </c>
      <c r="AD255" s="146">
        <f>AC255*K255</f>
        <v>0</v>
      </c>
      <c r="AR255" s="17" t="s">
        <v>324</v>
      </c>
      <c r="AT255" s="17" t="s">
        <v>150</v>
      </c>
      <c r="AU255" s="17" t="s">
        <v>83</v>
      </c>
      <c r="AY255" s="17" t="s">
        <v>149</v>
      </c>
      <c r="BE255" s="147">
        <f>IF(U255="základní",P255,0)</f>
        <v>0</v>
      </c>
      <c r="BF255" s="147">
        <f>IF(U255="snížená",P255,0)</f>
        <v>0</v>
      </c>
      <c r="BG255" s="147">
        <f>IF(U255="zákl. přenesená",P255,0)</f>
        <v>0</v>
      </c>
      <c r="BH255" s="147">
        <f>IF(U255="sníž. přenesená",P255,0)</f>
        <v>0</v>
      </c>
      <c r="BI255" s="147">
        <f>IF(U255="nulová",P255,0)</f>
        <v>0</v>
      </c>
      <c r="BJ255" s="17" t="s">
        <v>83</v>
      </c>
      <c r="BK255" s="147">
        <f>ROUND(V255*K255,2)</f>
        <v>0</v>
      </c>
      <c r="BL255" s="17" t="s">
        <v>324</v>
      </c>
      <c r="BM255" s="17" t="s">
        <v>331</v>
      </c>
    </row>
    <row r="256" spans="2:66" s="1" customFormat="1" ht="25.5" customHeight="1" x14ac:dyDescent="0.3">
      <c r="B256" s="137"/>
      <c r="C256" s="138">
        <v>106</v>
      </c>
      <c r="D256" s="138" t="s">
        <v>150</v>
      </c>
      <c r="E256" s="139" t="s">
        <v>332</v>
      </c>
      <c r="F256" s="240" t="s">
        <v>333</v>
      </c>
      <c r="G256" s="240"/>
      <c r="H256" s="240"/>
      <c r="I256" s="240"/>
      <c r="J256" s="140" t="s">
        <v>165</v>
      </c>
      <c r="K256" s="141">
        <v>20</v>
      </c>
      <c r="L256" s="142"/>
      <c r="M256" s="239"/>
      <c r="N256" s="239"/>
      <c r="O256" s="239"/>
      <c r="P256" s="239">
        <f>ROUND(V256*K256,2)</f>
        <v>0</v>
      </c>
      <c r="Q256" s="239"/>
      <c r="R256" s="143"/>
      <c r="T256" s="144" t="s">
        <v>5</v>
      </c>
      <c r="U256" s="40" t="s">
        <v>39</v>
      </c>
      <c r="V256" s="102">
        <f>L256+M256</f>
        <v>0</v>
      </c>
      <c r="W256" s="102">
        <f>ROUND(L256*K256,2)</f>
        <v>0</v>
      </c>
      <c r="X256" s="102">
        <f>ROUND(M256*K256,2)</f>
        <v>0</v>
      </c>
      <c r="Y256" s="145">
        <v>0</v>
      </c>
      <c r="Z256" s="145">
        <f>Y256*K256</f>
        <v>0</v>
      </c>
      <c r="AA256" s="145">
        <v>0</v>
      </c>
      <c r="AB256" s="145">
        <f>AA256*K256</f>
        <v>0</v>
      </c>
      <c r="AC256" s="145">
        <v>0</v>
      </c>
      <c r="AD256" s="146">
        <f>AC256*K256</f>
        <v>0</v>
      </c>
      <c r="AR256" s="17" t="s">
        <v>324</v>
      </c>
      <c r="AT256" s="17" t="s">
        <v>150</v>
      </c>
      <c r="AU256" s="17" t="s">
        <v>83</v>
      </c>
      <c r="AY256" s="17" t="s">
        <v>149</v>
      </c>
      <c r="BE256" s="147">
        <f>IF(U256="základní",P256,0)</f>
        <v>0</v>
      </c>
      <c r="BF256" s="147">
        <f>IF(U256="snížená",P256,0)</f>
        <v>0</v>
      </c>
      <c r="BG256" s="147">
        <f>IF(U256="zákl. přenesená",P256,0)</f>
        <v>0</v>
      </c>
      <c r="BH256" s="147">
        <f>IF(U256="sníž. přenesená",P256,0)</f>
        <v>0</v>
      </c>
      <c r="BI256" s="147">
        <f>IF(U256="nulová",P256,0)</f>
        <v>0</v>
      </c>
      <c r="BJ256" s="17" t="s">
        <v>83</v>
      </c>
      <c r="BK256" s="147">
        <f>ROUND(V256*K256,2)</f>
        <v>0</v>
      </c>
      <c r="BL256" s="17" t="s">
        <v>324</v>
      </c>
      <c r="BM256" s="17" t="s">
        <v>334</v>
      </c>
    </row>
    <row r="257" spans="2:66" s="1" customFormat="1" ht="16.5" customHeight="1" x14ac:dyDescent="0.3">
      <c r="B257" s="137"/>
      <c r="C257" s="138">
        <v>107</v>
      </c>
      <c r="D257" s="138" t="s">
        <v>150</v>
      </c>
      <c r="E257" s="139" t="s">
        <v>335</v>
      </c>
      <c r="F257" s="240" t="s">
        <v>336</v>
      </c>
      <c r="G257" s="240"/>
      <c r="H257" s="240"/>
      <c r="I257" s="240"/>
      <c r="J257" s="140" t="s">
        <v>165</v>
      </c>
      <c r="K257" s="141">
        <v>46</v>
      </c>
      <c r="L257" s="142"/>
      <c r="M257" s="239"/>
      <c r="N257" s="239"/>
      <c r="O257" s="239"/>
      <c r="P257" s="239">
        <f>ROUND(V257*K257,2)</f>
        <v>0</v>
      </c>
      <c r="Q257" s="239"/>
      <c r="R257" s="143"/>
      <c r="T257" s="144" t="s">
        <v>5</v>
      </c>
      <c r="U257" s="40" t="s">
        <v>39</v>
      </c>
      <c r="V257" s="102">
        <f>L257+M257</f>
        <v>0</v>
      </c>
      <c r="W257" s="102">
        <f>ROUND(L257*K257,2)</f>
        <v>0</v>
      </c>
      <c r="X257" s="102">
        <f>ROUND(M257*K257,2)</f>
        <v>0</v>
      </c>
      <c r="Y257" s="145">
        <v>0</v>
      </c>
      <c r="Z257" s="145">
        <f>Y257*K257</f>
        <v>0</v>
      </c>
      <c r="AA257" s="145">
        <v>0</v>
      </c>
      <c r="AB257" s="145">
        <f>AA257*K257</f>
        <v>0</v>
      </c>
      <c r="AC257" s="145">
        <v>0</v>
      </c>
      <c r="AD257" s="146">
        <f>AC257*K257</f>
        <v>0</v>
      </c>
      <c r="AR257" s="17" t="s">
        <v>324</v>
      </c>
      <c r="AT257" s="17" t="s">
        <v>150</v>
      </c>
      <c r="AU257" s="17" t="s">
        <v>83</v>
      </c>
      <c r="AY257" s="17" t="s">
        <v>149</v>
      </c>
      <c r="BE257" s="147">
        <f>IF(U257="základní",P257,0)</f>
        <v>0</v>
      </c>
      <c r="BF257" s="147">
        <f>IF(U257="snížená",P257,0)</f>
        <v>0</v>
      </c>
      <c r="BG257" s="147">
        <f>IF(U257="zákl. přenesená",P257,0)</f>
        <v>0</v>
      </c>
      <c r="BH257" s="147">
        <f>IF(U257="sníž. přenesená",P257,0)</f>
        <v>0</v>
      </c>
      <c r="BI257" s="147">
        <f>IF(U257="nulová",P257,0)</f>
        <v>0</v>
      </c>
      <c r="BJ257" s="17" t="s">
        <v>83</v>
      </c>
      <c r="BK257" s="147">
        <f>ROUND(V257*K257,2)</f>
        <v>0</v>
      </c>
      <c r="BL257" s="17" t="s">
        <v>324</v>
      </c>
      <c r="BM257" s="17" t="s">
        <v>337</v>
      </c>
    </row>
    <row r="258" spans="2:66" s="9" customFormat="1" ht="37.35" customHeight="1" x14ac:dyDescent="0.35">
      <c r="B258" s="125"/>
      <c r="C258" s="126"/>
      <c r="D258" s="127" t="s">
        <v>123</v>
      </c>
      <c r="E258" s="127"/>
      <c r="F258" s="127"/>
      <c r="G258" s="127"/>
      <c r="H258" s="127"/>
      <c r="I258" s="127"/>
      <c r="J258" s="127"/>
      <c r="K258" s="127"/>
      <c r="L258" s="127"/>
      <c r="M258" s="250">
        <f>BK258</f>
        <v>0</v>
      </c>
      <c r="N258" s="251"/>
      <c r="O258" s="251"/>
      <c r="P258" s="251"/>
      <c r="Q258" s="251"/>
      <c r="R258" s="128"/>
      <c r="T258" s="129"/>
      <c r="U258" s="126"/>
      <c r="V258" s="126"/>
      <c r="W258" s="130">
        <f>W259+W262+W265+W267+W269</f>
        <v>0</v>
      </c>
      <c r="X258" s="130">
        <f>X259+X262+X265+X267+X269</f>
        <v>0</v>
      </c>
      <c r="Y258" s="126"/>
      <c r="Z258" s="131">
        <f>Z259+Z262+Z265+Z267+Z269</f>
        <v>0</v>
      </c>
      <c r="AA258" s="126"/>
      <c r="AB258" s="131">
        <f>AB259+AB262+AB265+AB267+AB269</f>
        <v>0</v>
      </c>
      <c r="AC258" s="126"/>
      <c r="AD258" s="132">
        <f>AD259+AD262+AD265+AD267+AD269</f>
        <v>0</v>
      </c>
      <c r="AR258" s="133" t="s">
        <v>159</v>
      </c>
      <c r="AT258" s="134" t="s">
        <v>75</v>
      </c>
      <c r="AU258" s="134" t="s">
        <v>76</v>
      </c>
      <c r="AY258" s="133" t="s">
        <v>149</v>
      </c>
      <c r="BK258" s="135">
        <f>BK259+BK262+BK265+BK267+BK269</f>
        <v>0</v>
      </c>
    </row>
    <row r="259" spans="2:66" s="9" customFormat="1" ht="19.95" customHeight="1" x14ac:dyDescent="0.35">
      <c r="B259" s="125"/>
      <c r="C259" s="126"/>
      <c r="D259" s="136" t="s">
        <v>124</v>
      </c>
      <c r="E259" s="136"/>
      <c r="F259" s="136"/>
      <c r="G259" s="136"/>
      <c r="H259" s="136"/>
      <c r="I259" s="136"/>
      <c r="J259" s="136"/>
      <c r="K259" s="136"/>
      <c r="L259" s="136"/>
      <c r="M259" s="242">
        <f>BK259</f>
        <v>0</v>
      </c>
      <c r="N259" s="243"/>
      <c r="O259" s="243"/>
      <c r="P259" s="243"/>
      <c r="Q259" s="243"/>
      <c r="R259" s="128"/>
      <c r="T259" s="129"/>
      <c r="U259" s="126"/>
      <c r="V259" s="126"/>
      <c r="W259" s="130">
        <f>SUM(W260:W261)</f>
        <v>0</v>
      </c>
      <c r="X259" s="130">
        <f>SUM(X260:X261)</f>
        <v>0</v>
      </c>
      <c r="Y259" s="126"/>
      <c r="Z259" s="131">
        <f>SUM(Z260:Z261)</f>
        <v>0</v>
      </c>
      <c r="AA259" s="126"/>
      <c r="AB259" s="131">
        <f>SUM(AB260:AB261)</f>
        <v>0</v>
      </c>
      <c r="AC259" s="126"/>
      <c r="AD259" s="132">
        <f>SUM(AD260:AD261)</f>
        <v>0</v>
      </c>
      <c r="AR259" s="133" t="s">
        <v>159</v>
      </c>
      <c r="AT259" s="134" t="s">
        <v>75</v>
      </c>
      <c r="AU259" s="134" t="s">
        <v>83</v>
      </c>
      <c r="AY259" s="133" t="s">
        <v>149</v>
      </c>
      <c r="BK259" s="135">
        <f>SUM(BK260:BK261)</f>
        <v>0</v>
      </c>
      <c r="BN259" s="197"/>
    </row>
    <row r="260" spans="2:66" s="1" customFormat="1" ht="16.5" customHeight="1" x14ac:dyDescent="0.3">
      <c r="B260" s="137"/>
      <c r="C260" s="138">
        <v>108</v>
      </c>
      <c r="D260" s="138" t="s">
        <v>150</v>
      </c>
      <c r="E260" s="139" t="s">
        <v>338</v>
      </c>
      <c r="F260" s="240" t="s">
        <v>339</v>
      </c>
      <c r="G260" s="240"/>
      <c r="H260" s="240"/>
      <c r="I260" s="240"/>
      <c r="J260" s="140" t="s">
        <v>270</v>
      </c>
      <c r="K260" s="141">
        <v>1</v>
      </c>
      <c r="L260" s="142"/>
      <c r="M260" s="239"/>
      <c r="N260" s="239"/>
      <c r="O260" s="239"/>
      <c r="P260" s="239">
        <f>ROUND(V260*K260,2)</f>
        <v>0</v>
      </c>
      <c r="Q260" s="239"/>
      <c r="R260" s="143"/>
      <c r="T260" s="144" t="s">
        <v>5</v>
      </c>
      <c r="U260" s="40" t="s">
        <v>39</v>
      </c>
      <c r="V260" s="102">
        <f>L260+M260</f>
        <v>0</v>
      </c>
      <c r="W260" s="102">
        <f>ROUND(L260*K260,2)</f>
        <v>0</v>
      </c>
      <c r="X260" s="102">
        <f>ROUND(M260*K260,2)</f>
        <v>0</v>
      </c>
      <c r="Y260" s="145">
        <v>0</v>
      </c>
      <c r="Z260" s="145">
        <f>Y260*K260</f>
        <v>0</v>
      </c>
      <c r="AA260" s="145">
        <v>0</v>
      </c>
      <c r="AB260" s="145">
        <f>AA260*K260</f>
        <v>0</v>
      </c>
      <c r="AC260" s="145">
        <v>0</v>
      </c>
      <c r="AD260" s="146">
        <f>AC260*K260</f>
        <v>0</v>
      </c>
      <c r="AR260" s="17" t="s">
        <v>340</v>
      </c>
      <c r="AT260" s="17" t="s">
        <v>150</v>
      </c>
      <c r="AU260" s="17" t="s">
        <v>94</v>
      </c>
      <c r="AY260" s="17" t="s">
        <v>149</v>
      </c>
      <c r="BE260" s="147">
        <f>IF(U260="základní",P260,0)</f>
        <v>0</v>
      </c>
      <c r="BF260" s="147">
        <f>IF(U260="snížená",P260,0)</f>
        <v>0</v>
      </c>
      <c r="BG260" s="147">
        <f>IF(U260="zákl. přenesená",P260,0)</f>
        <v>0</v>
      </c>
      <c r="BH260" s="147">
        <f>IF(U260="sníž. přenesená",P260,0)</f>
        <v>0</v>
      </c>
      <c r="BI260" s="147">
        <f>IF(U260="nulová",P260,0)</f>
        <v>0</v>
      </c>
      <c r="BJ260" s="17" t="s">
        <v>83</v>
      </c>
      <c r="BK260" s="147">
        <f>ROUND(V260*K260,2)</f>
        <v>0</v>
      </c>
      <c r="BL260" s="17" t="s">
        <v>340</v>
      </c>
      <c r="BM260" s="17" t="s">
        <v>341</v>
      </c>
    </row>
    <row r="261" spans="2:66" s="1" customFormat="1" ht="16.5" customHeight="1" x14ac:dyDescent="0.3">
      <c r="B261" s="137"/>
      <c r="C261" s="138">
        <v>109</v>
      </c>
      <c r="D261" s="138" t="s">
        <v>150</v>
      </c>
      <c r="E261" s="139" t="s">
        <v>342</v>
      </c>
      <c r="F261" s="240" t="s">
        <v>343</v>
      </c>
      <c r="G261" s="240"/>
      <c r="H261" s="240"/>
      <c r="I261" s="240"/>
      <c r="J261" s="140" t="s">
        <v>270</v>
      </c>
      <c r="K261" s="141">
        <v>1</v>
      </c>
      <c r="L261" s="142"/>
      <c r="M261" s="239"/>
      <c r="N261" s="239"/>
      <c r="O261" s="239"/>
      <c r="P261" s="239">
        <f>ROUND(V261*K261,2)</f>
        <v>0</v>
      </c>
      <c r="Q261" s="239"/>
      <c r="R261" s="143"/>
      <c r="T261" s="144" t="s">
        <v>5</v>
      </c>
      <c r="U261" s="40" t="s">
        <v>39</v>
      </c>
      <c r="V261" s="102">
        <f>L261+M261</f>
        <v>0</v>
      </c>
      <c r="W261" s="102">
        <f>ROUND(L261*K261,2)</f>
        <v>0</v>
      </c>
      <c r="X261" s="102">
        <f>ROUND(M261*K261,2)</f>
        <v>0</v>
      </c>
      <c r="Y261" s="145">
        <v>0</v>
      </c>
      <c r="Z261" s="145">
        <f>Y261*K261</f>
        <v>0</v>
      </c>
      <c r="AA261" s="145">
        <v>0</v>
      </c>
      <c r="AB261" s="145">
        <f>AA261*K261</f>
        <v>0</v>
      </c>
      <c r="AC261" s="145">
        <v>0</v>
      </c>
      <c r="AD261" s="146">
        <f>AC261*K261</f>
        <v>0</v>
      </c>
      <c r="AR261" s="17" t="s">
        <v>340</v>
      </c>
      <c r="AT261" s="17" t="s">
        <v>150</v>
      </c>
      <c r="AU261" s="17" t="s">
        <v>94</v>
      </c>
      <c r="AY261" s="17" t="s">
        <v>149</v>
      </c>
      <c r="BE261" s="147">
        <f>IF(U261="základní",P261,0)</f>
        <v>0</v>
      </c>
      <c r="BF261" s="147">
        <f>IF(U261="snížená",P261,0)</f>
        <v>0</v>
      </c>
      <c r="BG261" s="147">
        <f>IF(U261="zákl. přenesená",P261,0)</f>
        <v>0</v>
      </c>
      <c r="BH261" s="147">
        <f>IF(U261="sníž. přenesená",P261,0)</f>
        <v>0</v>
      </c>
      <c r="BI261" s="147">
        <f>IF(U261="nulová",P261,0)</f>
        <v>0</v>
      </c>
      <c r="BJ261" s="17" t="s">
        <v>83</v>
      </c>
      <c r="BK261" s="147">
        <f>ROUND(V261*K261,2)</f>
        <v>0</v>
      </c>
      <c r="BL261" s="17" t="s">
        <v>340</v>
      </c>
      <c r="BM261" s="17" t="s">
        <v>344</v>
      </c>
    </row>
    <row r="262" spans="2:66" s="9" customFormat="1" ht="29.85" customHeight="1" x14ac:dyDescent="0.35">
      <c r="B262" s="125"/>
      <c r="C262" s="126"/>
      <c r="D262" s="136" t="s">
        <v>125</v>
      </c>
      <c r="E262" s="136"/>
      <c r="F262" s="136"/>
      <c r="G262" s="136"/>
      <c r="H262" s="136"/>
      <c r="I262" s="136"/>
      <c r="J262" s="136"/>
      <c r="K262" s="136"/>
      <c r="L262" s="136"/>
      <c r="M262" s="244">
        <f>BK262</f>
        <v>0</v>
      </c>
      <c r="N262" s="245"/>
      <c r="O262" s="245"/>
      <c r="P262" s="245"/>
      <c r="Q262" s="245"/>
      <c r="R262" s="128"/>
      <c r="T262" s="129"/>
      <c r="U262" s="126"/>
      <c r="V262" s="126"/>
      <c r="W262" s="130">
        <f>SUM(W263:W264)</f>
        <v>0</v>
      </c>
      <c r="X262" s="130">
        <f>SUM(X263:X264)</f>
        <v>0</v>
      </c>
      <c r="Y262" s="126"/>
      <c r="Z262" s="131">
        <f>SUM(Z263:Z264)</f>
        <v>0</v>
      </c>
      <c r="AA262" s="126"/>
      <c r="AB262" s="131">
        <f>SUM(AB263:AB264)</f>
        <v>0</v>
      </c>
      <c r="AC262" s="126"/>
      <c r="AD262" s="132">
        <f>SUM(AD263:AD264)</f>
        <v>0</v>
      </c>
      <c r="AR262" s="133" t="s">
        <v>159</v>
      </c>
      <c r="AT262" s="134" t="s">
        <v>75</v>
      </c>
      <c r="AU262" s="134" t="s">
        <v>83</v>
      </c>
      <c r="AY262" s="133" t="s">
        <v>149</v>
      </c>
      <c r="BK262" s="135">
        <f>SUM(BK263:BK264)</f>
        <v>0</v>
      </c>
    </row>
    <row r="263" spans="2:66" s="1" customFormat="1" ht="16.5" customHeight="1" x14ac:dyDescent="0.3">
      <c r="B263" s="137"/>
      <c r="C263" s="138">
        <v>110</v>
      </c>
      <c r="D263" s="138" t="s">
        <v>150</v>
      </c>
      <c r="E263" s="139" t="s">
        <v>345</v>
      </c>
      <c r="F263" s="240" t="s">
        <v>346</v>
      </c>
      <c r="G263" s="240"/>
      <c r="H263" s="240"/>
      <c r="I263" s="240"/>
      <c r="J263" s="140" t="s">
        <v>270</v>
      </c>
      <c r="K263" s="141">
        <v>1</v>
      </c>
      <c r="L263" s="142"/>
      <c r="M263" s="239"/>
      <c r="N263" s="239"/>
      <c r="O263" s="239"/>
      <c r="P263" s="239">
        <f>ROUND(V263*K263,2)</f>
        <v>0</v>
      </c>
      <c r="Q263" s="239"/>
      <c r="R263" s="143"/>
      <c r="T263" s="144" t="s">
        <v>5</v>
      </c>
      <c r="U263" s="40" t="s">
        <v>39</v>
      </c>
      <c r="V263" s="102">
        <f>L263+M263</f>
        <v>0</v>
      </c>
      <c r="W263" s="102">
        <f>ROUND(L263*K263,2)</f>
        <v>0</v>
      </c>
      <c r="X263" s="102">
        <f>ROUND(M263*K263,2)</f>
        <v>0</v>
      </c>
      <c r="Y263" s="145">
        <v>0</v>
      </c>
      <c r="Z263" s="145">
        <f>Y263*K263</f>
        <v>0</v>
      </c>
      <c r="AA263" s="145">
        <v>0</v>
      </c>
      <c r="AB263" s="145">
        <f>AA263*K263</f>
        <v>0</v>
      </c>
      <c r="AC263" s="145">
        <v>0</v>
      </c>
      <c r="AD263" s="146">
        <f>AC263*K263</f>
        <v>0</v>
      </c>
      <c r="AR263" s="17" t="s">
        <v>340</v>
      </c>
      <c r="AT263" s="17" t="s">
        <v>150</v>
      </c>
      <c r="AU263" s="17" t="s">
        <v>94</v>
      </c>
      <c r="AY263" s="17" t="s">
        <v>149</v>
      </c>
      <c r="BE263" s="147">
        <f>IF(U263="základní",P263,0)</f>
        <v>0</v>
      </c>
      <c r="BF263" s="147">
        <f>IF(U263="snížená",P263,0)</f>
        <v>0</v>
      </c>
      <c r="BG263" s="147">
        <f>IF(U263="zákl. přenesená",P263,0)</f>
        <v>0</v>
      </c>
      <c r="BH263" s="147">
        <f>IF(U263="sníž. přenesená",P263,0)</f>
        <v>0</v>
      </c>
      <c r="BI263" s="147">
        <f>IF(U263="nulová",P263,0)</f>
        <v>0</v>
      </c>
      <c r="BJ263" s="17" t="s">
        <v>83</v>
      </c>
      <c r="BK263" s="147">
        <f>ROUND(V263*K263,2)</f>
        <v>0</v>
      </c>
      <c r="BL263" s="17" t="s">
        <v>340</v>
      </c>
      <c r="BM263" s="17" t="s">
        <v>347</v>
      </c>
    </row>
    <row r="264" spans="2:66" s="1" customFormat="1" ht="16.5" customHeight="1" x14ac:dyDescent="0.3">
      <c r="B264" s="31"/>
      <c r="C264" s="177"/>
      <c r="D264" s="32"/>
      <c r="E264" s="32"/>
      <c r="F264" s="260" t="s">
        <v>348</v>
      </c>
      <c r="G264" s="261"/>
      <c r="H264" s="261"/>
      <c r="I264" s="261"/>
      <c r="J264" s="32"/>
      <c r="K264" s="32"/>
      <c r="L264" s="32"/>
      <c r="M264" s="32"/>
      <c r="N264" s="32"/>
      <c r="O264" s="32"/>
      <c r="P264" s="32"/>
      <c r="Q264" s="32"/>
      <c r="R264" s="33"/>
      <c r="T264" s="148"/>
      <c r="U264" s="32"/>
      <c r="V264" s="32"/>
      <c r="W264" s="32"/>
      <c r="X264" s="32"/>
      <c r="Y264" s="32"/>
      <c r="Z264" s="32"/>
      <c r="AA264" s="32"/>
      <c r="AB264" s="32"/>
      <c r="AC264" s="32"/>
      <c r="AD264" s="70"/>
      <c r="AT264" s="17" t="s">
        <v>170</v>
      </c>
      <c r="AU264" s="17" t="s">
        <v>94</v>
      </c>
    </row>
    <row r="265" spans="2:66" s="9" customFormat="1" ht="29.85" customHeight="1" x14ac:dyDescent="0.35">
      <c r="B265" s="125"/>
      <c r="C265" s="126"/>
      <c r="D265" s="136" t="s">
        <v>126</v>
      </c>
      <c r="E265" s="136"/>
      <c r="F265" s="136"/>
      <c r="G265" s="136"/>
      <c r="H265" s="136"/>
      <c r="I265" s="136"/>
      <c r="J265" s="136"/>
      <c r="K265" s="136"/>
      <c r="L265" s="136"/>
      <c r="M265" s="242">
        <f>BK265</f>
        <v>0</v>
      </c>
      <c r="N265" s="243"/>
      <c r="O265" s="243"/>
      <c r="P265" s="243"/>
      <c r="Q265" s="243"/>
      <c r="R265" s="128"/>
      <c r="T265" s="129"/>
      <c r="U265" s="126"/>
      <c r="V265" s="126"/>
      <c r="W265" s="130">
        <f>W266</f>
        <v>0</v>
      </c>
      <c r="X265" s="130">
        <f>X266</f>
        <v>0</v>
      </c>
      <c r="Y265" s="126"/>
      <c r="Z265" s="131">
        <f>Z266</f>
        <v>0</v>
      </c>
      <c r="AA265" s="126"/>
      <c r="AB265" s="131">
        <f>AB266</f>
        <v>0</v>
      </c>
      <c r="AC265" s="126"/>
      <c r="AD265" s="132">
        <f>AD266</f>
        <v>0</v>
      </c>
      <c r="AR265" s="133" t="s">
        <v>159</v>
      </c>
      <c r="AT265" s="134" t="s">
        <v>75</v>
      </c>
      <c r="AU265" s="134" t="s">
        <v>83</v>
      </c>
      <c r="AY265" s="133" t="s">
        <v>149</v>
      </c>
      <c r="BK265" s="135">
        <f>BK266</f>
        <v>0</v>
      </c>
    </row>
    <row r="266" spans="2:66" s="1" customFormat="1" ht="16.5" customHeight="1" x14ac:dyDescent="0.3">
      <c r="B266" s="137"/>
      <c r="C266" s="138">
        <v>111</v>
      </c>
      <c r="D266" s="138" t="s">
        <v>150</v>
      </c>
      <c r="E266" s="139" t="s">
        <v>349</v>
      </c>
      <c r="F266" s="240" t="s">
        <v>350</v>
      </c>
      <c r="G266" s="240"/>
      <c r="H266" s="240"/>
      <c r="I266" s="240"/>
      <c r="J266" s="140" t="s">
        <v>270</v>
      </c>
      <c r="K266" s="141">
        <v>15</v>
      </c>
      <c r="L266" s="142"/>
      <c r="M266" s="239"/>
      <c r="N266" s="239"/>
      <c r="O266" s="239"/>
      <c r="P266" s="239">
        <f>ROUND(V266*K266,2)</f>
        <v>0</v>
      </c>
      <c r="Q266" s="239"/>
      <c r="R266" s="143"/>
      <c r="T266" s="144" t="s">
        <v>5</v>
      </c>
      <c r="U266" s="40" t="s">
        <v>39</v>
      </c>
      <c r="V266" s="102">
        <f>L266+M266</f>
        <v>0</v>
      </c>
      <c r="W266" s="102">
        <f>ROUND(L266*K266,2)</f>
        <v>0</v>
      </c>
      <c r="X266" s="102">
        <f>ROUND(M266*K266,2)</f>
        <v>0</v>
      </c>
      <c r="Y266" s="145">
        <v>0</v>
      </c>
      <c r="Z266" s="145">
        <f>Y266*K266</f>
        <v>0</v>
      </c>
      <c r="AA266" s="145">
        <v>0</v>
      </c>
      <c r="AB266" s="145">
        <f>AA266*K266</f>
        <v>0</v>
      </c>
      <c r="AC266" s="145">
        <v>0</v>
      </c>
      <c r="AD266" s="146">
        <f>AC266*K266</f>
        <v>0</v>
      </c>
      <c r="AR266" s="17" t="s">
        <v>340</v>
      </c>
      <c r="AT266" s="17" t="s">
        <v>150</v>
      </c>
      <c r="AU266" s="17" t="s">
        <v>94</v>
      </c>
      <c r="AY266" s="17" t="s">
        <v>149</v>
      </c>
      <c r="BE266" s="147">
        <f>IF(U266="základní",P266,0)</f>
        <v>0</v>
      </c>
      <c r="BF266" s="147">
        <f>IF(U266="snížená",P266,0)</f>
        <v>0</v>
      </c>
      <c r="BG266" s="147">
        <f>IF(U266="zákl. přenesená",P266,0)</f>
        <v>0</v>
      </c>
      <c r="BH266" s="147">
        <f>IF(U266="sníž. přenesená",P266,0)</f>
        <v>0</v>
      </c>
      <c r="BI266" s="147">
        <f>IF(U266="nulová",P266,0)</f>
        <v>0</v>
      </c>
      <c r="BJ266" s="17" t="s">
        <v>83</v>
      </c>
      <c r="BK266" s="147">
        <f>ROUND(V266*K266,2)</f>
        <v>0</v>
      </c>
      <c r="BL266" s="17" t="s">
        <v>340</v>
      </c>
      <c r="BM266" s="17" t="s">
        <v>351</v>
      </c>
    </row>
    <row r="267" spans="2:66" s="9" customFormat="1" ht="29.85" customHeight="1" x14ac:dyDescent="0.35">
      <c r="B267" s="125"/>
      <c r="C267" s="126"/>
      <c r="D267" s="136" t="s">
        <v>127</v>
      </c>
      <c r="E267" s="136"/>
      <c r="F267" s="136"/>
      <c r="G267" s="136"/>
      <c r="H267" s="136"/>
      <c r="I267" s="136"/>
      <c r="J267" s="136"/>
      <c r="K267" s="136"/>
      <c r="L267" s="136"/>
      <c r="M267" s="244">
        <f>BK267</f>
        <v>0</v>
      </c>
      <c r="N267" s="245"/>
      <c r="O267" s="245"/>
      <c r="P267" s="245"/>
      <c r="Q267" s="245"/>
      <c r="R267" s="128"/>
      <c r="T267" s="129"/>
      <c r="U267" s="126"/>
      <c r="V267" s="126"/>
      <c r="W267" s="130">
        <f>W268</f>
        <v>0</v>
      </c>
      <c r="X267" s="130">
        <f>X268</f>
        <v>0</v>
      </c>
      <c r="Y267" s="126"/>
      <c r="Z267" s="131">
        <f>Z268</f>
        <v>0</v>
      </c>
      <c r="AA267" s="126"/>
      <c r="AB267" s="131">
        <f>AB268</f>
        <v>0</v>
      </c>
      <c r="AC267" s="126"/>
      <c r="AD267" s="132">
        <f>AD268</f>
        <v>0</v>
      </c>
      <c r="AR267" s="133" t="s">
        <v>159</v>
      </c>
      <c r="AT267" s="134" t="s">
        <v>75</v>
      </c>
      <c r="AU267" s="134" t="s">
        <v>83</v>
      </c>
      <c r="AY267" s="133" t="s">
        <v>149</v>
      </c>
      <c r="BK267" s="135">
        <f>BK268</f>
        <v>0</v>
      </c>
    </row>
    <row r="268" spans="2:66" s="1" customFormat="1" ht="16.5" customHeight="1" x14ac:dyDescent="0.3">
      <c r="B268" s="137"/>
      <c r="C268" s="138">
        <v>112</v>
      </c>
      <c r="D268" s="138" t="s">
        <v>150</v>
      </c>
      <c r="E268" s="139" t="s">
        <v>352</v>
      </c>
      <c r="F268" s="240" t="s">
        <v>353</v>
      </c>
      <c r="G268" s="240"/>
      <c r="H268" s="240"/>
      <c r="I268" s="240"/>
      <c r="J268" s="140" t="s">
        <v>354</v>
      </c>
      <c r="K268" s="141">
        <v>15</v>
      </c>
      <c r="L268" s="142"/>
      <c r="M268" s="239"/>
      <c r="N268" s="239"/>
      <c r="O268" s="239"/>
      <c r="P268" s="239">
        <f>ROUND(V268*K268,2)</f>
        <v>0</v>
      </c>
      <c r="Q268" s="239"/>
      <c r="R268" s="143"/>
      <c r="T268" s="144" t="s">
        <v>5</v>
      </c>
      <c r="U268" s="40" t="s">
        <v>39</v>
      </c>
      <c r="V268" s="102">
        <f>L268+M268</f>
        <v>0</v>
      </c>
      <c r="W268" s="102">
        <f>ROUND(L268*K268,2)</f>
        <v>0</v>
      </c>
      <c r="X268" s="102">
        <f>ROUND(M268*K268,2)</f>
        <v>0</v>
      </c>
      <c r="Y268" s="145">
        <v>0</v>
      </c>
      <c r="Z268" s="145">
        <f>Y268*K268</f>
        <v>0</v>
      </c>
      <c r="AA268" s="145">
        <v>0</v>
      </c>
      <c r="AB268" s="145">
        <f>AA268*K268</f>
        <v>0</v>
      </c>
      <c r="AC268" s="145">
        <v>0</v>
      </c>
      <c r="AD268" s="146">
        <f>AC268*K268</f>
        <v>0</v>
      </c>
      <c r="AR268" s="17" t="s">
        <v>340</v>
      </c>
      <c r="AT268" s="17" t="s">
        <v>150</v>
      </c>
      <c r="AU268" s="17" t="s">
        <v>94</v>
      </c>
      <c r="AY268" s="17" t="s">
        <v>149</v>
      </c>
      <c r="BE268" s="147">
        <f>IF(U268="základní",P268,0)</f>
        <v>0</v>
      </c>
      <c r="BF268" s="147">
        <f>IF(U268="snížená",P268,0)</f>
        <v>0</v>
      </c>
      <c r="BG268" s="147">
        <f>IF(U268="zákl. přenesená",P268,0)</f>
        <v>0</v>
      </c>
      <c r="BH268" s="147">
        <f>IF(U268="sníž. přenesená",P268,0)</f>
        <v>0</v>
      </c>
      <c r="BI268" s="147">
        <f>IF(U268="nulová",P268,0)</f>
        <v>0</v>
      </c>
      <c r="BJ268" s="17" t="s">
        <v>83</v>
      </c>
      <c r="BK268" s="147">
        <f>ROUND(V268*K268,2)</f>
        <v>0</v>
      </c>
      <c r="BL268" s="17" t="s">
        <v>340</v>
      </c>
      <c r="BM268" s="17" t="s">
        <v>355</v>
      </c>
    </row>
    <row r="269" spans="2:66" s="9" customFormat="1" ht="29.85" customHeight="1" x14ac:dyDescent="0.35">
      <c r="B269" s="125"/>
      <c r="C269" s="126"/>
      <c r="D269" s="136" t="s">
        <v>128</v>
      </c>
      <c r="E269" s="136"/>
      <c r="F269" s="136"/>
      <c r="G269" s="136"/>
      <c r="H269" s="136"/>
      <c r="I269" s="136"/>
      <c r="J269" s="136"/>
      <c r="K269" s="136"/>
      <c r="L269" s="136"/>
      <c r="M269" s="244">
        <f>BK269</f>
        <v>0</v>
      </c>
      <c r="N269" s="245"/>
      <c r="O269" s="245"/>
      <c r="P269" s="245"/>
      <c r="Q269" s="245"/>
      <c r="R269" s="128"/>
      <c r="T269" s="129"/>
      <c r="U269" s="126"/>
      <c r="V269" s="126"/>
      <c r="W269" s="130">
        <f>W270+SUM(W271:W274)</f>
        <v>0</v>
      </c>
      <c r="X269" s="130">
        <f>X270+SUM(X271:X274)</f>
        <v>0</v>
      </c>
      <c r="Y269" s="126"/>
      <c r="Z269" s="131">
        <f>Z270+SUM(Z271:Z274)</f>
        <v>0</v>
      </c>
      <c r="AA269" s="126"/>
      <c r="AB269" s="131">
        <f>AB270+SUM(AB271:AB274)</f>
        <v>0</v>
      </c>
      <c r="AC269" s="126"/>
      <c r="AD269" s="132">
        <f>AD270+SUM(AD271:AD274)</f>
        <v>0</v>
      </c>
      <c r="AR269" s="133" t="s">
        <v>159</v>
      </c>
      <c r="AT269" s="134" t="s">
        <v>75</v>
      </c>
      <c r="AU269" s="134" t="s">
        <v>83</v>
      </c>
      <c r="AY269" s="133" t="s">
        <v>149</v>
      </c>
      <c r="BK269" s="135">
        <f>BK270+SUM(BK271:BK274)</f>
        <v>0</v>
      </c>
    </row>
    <row r="270" spans="2:66" s="1" customFormat="1" ht="25.5" customHeight="1" x14ac:dyDescent="0.3">
      <c r="B270" s="137"/>
      <c r="C270" s="138">
        <v>113</v>
      </c>
      <c r="D270" s="138" t="s">
        <v>150</v>
      </c>
      <c r="E270" s="139" t="s">
        <v>356</v>
      </c>
      <c r="F270" s="240" t="s">
        <v>357</v>
      </c>
      <c r="G270" s="240"/>
      <c r="H270" s="240"/>
      <c r="I270" s="240"/>
      <c r="J270" s="140" t="s">
        <v>270</v>
      </c>
      <c r="K270" s="141">
        <v>1</v>
      </c>
      <c r="L270" s="142"/>
      <c r="M270" s="239"/>
      <c r="N270" s="239"/>
      <c r="O270" s="239"/>
      <c r="P270" s="239">
        <f>ROUND(V270*K270,2)</f>
        <v>0</v>
      </c>
      <c r="Q270" s="239"/>
      <c r="R270" s="143"/>
      <c r="T270" s="144" t="s">
        <v>5</v>
      </c>
      <c r="U270" s="40" t="s">
        <v>39</v>
      </c>
      <c r="V270" s="102">
        <f>L270+M270</f>
        <v>0</v>
      </c>
      <c r="W270" s="102">
        <f>ROUND(L270*K270,2)</f>
        <v>0</v>
      </c>
      <c r="X270" s="102">
        <f>ROUND(M270*K270,2)</f>
        <v>0</v>
      </c>
      <c r="Y270" s="145">
        <v>0</v>
      </c>
      <c r="Z270" s="145">
        <f>Y270*K270</f>
        <v>0</v>
      </c>
      <c r="AA270" s="145">
        <v>0</v>
      </c>
      <c r="AB270" s="145">
        <f>AA270*K270</f>
        <v>0</v>
      </c>
      <c r="AC270" s="145">
        <v>0</v>
      </c>
      <c r="AD270" s="146">
        <f>AC270*K270</f>
        <v>0</v>
      </c>
      <c r="AR270" s="17" t="s">
        <v>340</v>
      </c>
      <c r="AT270" s="17" t="s">
        <v>150</v>
      </c>
      <c r="AU270" s="17" t="s">
        <v>94</v>
      </c>
      <c r="AY270" s="17" t="s">
        <v>149</v>
      </c>
      <c r="BE270" s="147">
        <f>IF(U270="základní",P270,0)</f>
        <v>0</v>
      </c>
      <c r="BF270" s="147">
        <f>IF(U270="snížená",P270,0)</f>
        <v>0</v>
      </c>
      <c r="BG270" s="147">
        <f>IF(U270="zákl. přenesená",P270,0)</f>
        <v>0</v>
      </c>
      <c r="BH270" s="147">
        <f>IF(U270="sníž. přenesená",P270,0)</f>
        <v>0</v>
      </c>
      <c r="BI270" s="147">
        <f>IF(U270="nulová",P270,0)</f>
        <v>0</v>
      </c>
      <c r="BJ270" s="17" t="s">
        <v>83</v>
      </c>
      <c r="BK270" s="147">
        <f>ROUND(V270*K270,2)</f>
        <v>0</v>
      </c>
      <c r="BL270" s="17" t="s">
        <v>340</v>
      </c>
      <c r="BM270" s="17" t="s">
        <v>358</v>
      </c>
    </row>
    <row r="271" spans="2:66" s="1" customFormat="1" ht="63.75" customHeight="1" x14ac:dyDescent="0.3">
      <c r="B271" s="137"/>
      <c r="C271" s="138">
        <v>114</v>
      </c>
      <c r="D271" s="138" t="s">
        <v>150</v>
      </c>
      <c r="E271" s="139" t="s">
        <v>359</v>
      </c>
      <c r="F271" s="240" t="s">
        <v>360</v>
      </c>
      <c r="G271" s="240"/>
      <c r="H271" s="240"/>
      <c r="I271" s="240"/>
      <c r="J271" s="140" t="s">
        <v>270</v>
      </c>
      <c r="K271" s="141">
        <v>1</v>
      </c>
      <c r="L271" s="142"/>
      <c r="M271" s="239"/>
      <c r="N271" s="239"/>
      <c r="O271" s="239"/>
      <c r="P271" s="239">
        <f>ROUND(V271*K271,2)</f>
        <v>0</v>
      </c>
      <c r="Q271" s="239"/>
      <c r="R271" s="143"/>
      <c r="T271" s="144" t="s">
        <v>5</v>
      </c>
      <c r="U271" s="40" t="s">
        <v>39</v>
      </c>
      <c r="V271" s="102">
        <f>L271+M271</f>
        <v>0</v>
      </c>
      <c r="W271" s="102">
        <f>ROUND(L271*K271,2)</f>
        <v>0</v>
      </c>
      <c r="X271" s="102">
        <f>ROUND(M271*K271,2)</f>
        <v>0</v>
      </c>
      <c r="Y271" s="145">
        <v>0</v>
      </c>
      <c r="Z271" s="145">
        <f>Y271*K271</f>
        <v>0</v>
      </c>
      <c r="AA271" s="145">
        <v>0</v>
      </c>
      <c r="AB271" s="145">
        <f>AA271*K271</f>
        <v>0</v>
      </c>
      <c r="AC271" s="145">
        <v>0</v>
      </c>
      <c r="AD271" s="146">
        <f>AC271*K271</f>
        <v>0</v>
      </c>
      <c r="AR271" s="17" t="s">
        <v>340</v>
      </c>
      <c r="AT271" s="17" t="s">
        <v>150</v>
      </c>
      <c r="AU271" s="17" t="s">
        <v>94</v>
      </c>
      <c r="AY271" s="17" t="s">
        <v>149</v>
      </c>
      <c r="BE271" s="147">
        <f>IF(U271="základní",P271,0)</f>
        <v>0</v>
      </c>
      <c r="BF271" s="147">
        <f>IF(U271="snížená",P271,0)</f>
        <v>0</v>
      </c>
      <c r="BG271" s="147">
        <f>IF(U271="zákl. přenesená",P271,0)</f>
        <v>0</v>
      </c>
      <c r="BH271" s="147">
        <f>IF(U271="sníž. přenesená",P271,0)</f>
        <v>0</v>
      </c>
      <c r="BI271" s="147">
        <f>IF(U271="nulová",P271,0)</f>
        <v>0</v>
      </c>
      <c r="BJ271" s="17" t="s">
        <v>83</v>
      </c>
      <c r="BK271" s="147">
        <f>ROUND(V271*K271,2)</f>
        <v>0</v>
      </c>
      <c r="BL271" s="17" t="s">
        <v>340</v>
      </c>
      <c r="BM271" s="17" t="s">
        <v>361</v>
      </c>
    </row>
    <row r="272" spans="2:66" s="1" customFormat="1" ht="16.5" customHeight="1" x14ac:dyDescent="0.3">
      <c r="B272" s="137"/>
      <c r="C272" s="138">
        <v>115</v>
      </c>
      <c r="D272" s="138" t="s">
        <v>150</v>
      </c>
      <c r="E272" s="139" t="s">
        <v>362</v>
      </c>
      <c r="F272" s="240" t="s">
        <v>363</v>
      </c>
      <c r="G272" s="240"/>
      <c r="H272" s="240"/>
      <c r="I272" s="240"/>
      <c r="J272" s="140" t="s">
        <v>270</v>
      </c>
      <c r="K272" s="141">
        <v>2</v>
      </c>
      <c r="L272" s="142"/>
      <c r="M272" s="239"/>
      <c r="N272" s="239"/>
      <c r="O272" s="239"/>
      <c r="P272" s="239">
        <f>ROUND(V272*K272,2)</f>
        <v>0</v>
      </c>
      <c r="Q272" s="239"/>
      <c r="R272" s="143"/>
      <c r="T272" s="144" t="s">
        <v>5</v>
      </c>
      <c r="U272" s="40" t="s">
        <v>39</v>
      </c>
      <c r="V272" s="102">
        <f>L272+M272</f>
        <v>0</v>
      </c>
      <c r="W272" s="102">
        <f>ROUND(L272*K272,2)</f>
        <v>0</v>
      </c>
      <c r="X272" s="102">
        <f>ROUND(M272*K272,2)</f>
        <v>0</v>
      </c>
      <c r="Y272" s="145">
        <v>0</v>
      </c>
      <c r="Z272" s="145">
        <f>Y272*K272</f>
        <v>0</v>
      </c>
      <c r="AA272" s="145">
        <v>0</v>
      </c>
      <c r="AB272" s="145">
        <f>AA272*K272</f>
        <v>0</v>
      </c>
      <c r="AC272" s="145">
        <v>0</v>
      </c>
      <c r="AD272" s="146">
        <f>AC272*K272</f>
        <v>0</v>
      </c>
      <c r="AR272" s="17" t="s">
        <v>340</v>
      </c>
      <c r="AT272" s="17" t="s">
        <v>150</v>
      </c>
      <c r="AU272" s="17" t="s">
        <v>94</v>
      </c>
      <c r="AY272" s="17" t="s">
        <v>149</v>
      </c>
      <c r="BE272" s="147">
        <f>IF(U272="základní",P272,0)</f>
        <v>0</v>
      </c>
      <c r="BF272" s="147">
        <f>IF(U272="snížená",P272,0)</f>
        <v>0</v>
      </c>
      <c r="BG272" s="147">
        <f>IF(U272="zákl. přenesená",P272,0)</f>
        <v>0</v>
      </c>
      <c r="BH272" s="147">
        <f>IF(U272="sníž. přenesená",P272,0)</f>
        <v>0</v>
      </c>
      <c r="BI272" s="147">
        <f>IF(U272="nulová",P272,0)</f>
        <v>0</v>
      </c>
      <c r="BJ272" s="17" t="s">
        <v>83</v>
      </c>
      <c r="BK272" s="147">
        <f>ROUND(V272*K272,2)</f>
        <v>0</v>
      </c>
      <c r="BL272" s="17" t="s">
        <v>340</v>
      </c>
      <c r="BM272" s="17" t="s">
        <v>364</v>
      </c>
    </row>
    <row r="273" spans="2:65" s="1" customFormat="1" ht="16.5" customHeight="1" x14ac:dyDescent="0.3">
      <c r="B273" s="137"/>
      <c r="C273" s="138">
        <v>116</v>
      </c>
      <c r="D273" s="138" t="s">
        <v>150</v>
      </c>
      <c r="E273" s="139" t="s">
        <v>365</v>
      </c>
      <c r="F273" s="240" t="s">
        <v>366</v>
      </c>
      <c r="G273" s="240"/>
      <c r="H273" s="240"/>
      <c r="I273" s="240"/>
      <c r="J273" s="140" t="s">
        <v>270</v>
      </c>
      <c r="K273" s="141">
        <v>1</v>
      </c>
      <c r="L273" s="142"/>
      <c r="M273" s="239"/>
      <c r="N273" s="239"/>
      <c r="O273" s="239"/>
      <c r="P273" s="239">
        <f>ROUND(V273*K273,2)</f>
        <v>0</v>
      </c>
      <c r="Q273" s="239"/>
      <c r="R273" s="143"/>
      <c r="T273" s="144" t="s">
        <v>5</v>
      </c>
      <c r="U273" s="40" t="s">
        <v>39</v>
      </c>
      <c r="V273" s="102">
        <f>L273+M273</f>
        <v>0</v>
      </c>
      <c r="W273" s="102">
        <f>ROUND(L273*K273,2)</f>
        <v>0</v>
      </c>
      <c r="X273" s="102">
        <f>ROUND(M273*K273,2)</f>
        <v>0</v>
      </c>
      <c r="Y273" s="145">
        <v>0</v>
      </c>
      <c r="Z273" s="145">
        <f>Y273*K273</f>
        <v>0</v>
      </c>
      <c r="AA273" s="145">
        <v>0</v>
      </c>
      <c r="AB273" s="145">
        <f>AA273*K273</f>
        <v>0</v>
      </c>
      <c r="AC273" s="145">
        <v>0</v>
      </c>
      <c r="AD273" s="146">
        <f>AC273*K273</f>
        <v>0</v>
      </c>
      <c r="AR273" s="17" t="s">
        <v>340</v>
      </c>
      <c r="AT273" s="17" t="s">
        <v>150</v>
      </c>
      <c r="AU273" s="17" t="s">
        <v>94</v>
      </c>
      <c r="AY273" s="17" t="s">
        <v>149</v>
      </c>
      <c r="BE273" s="147">
        <f>IF(U273="základní",P273,0)</f>
        <v>0</v>
      </c>
      <c r="BF273" s="147">
        <f>IF(U273="snížená",P273,0)</f>
        <v>0</v>
      </c>
      <c r="BG273" s="147">
        <f>IF(U273="zákl. přenesená",P273,0)</f>
        <v>0</v>
      </c>
      <c r="BH273" s="147">
        <f>IF(U273="sníž. přenesená",P273,0)</f>
        <v>0</v>
      </c>
      <c r="BI273" s="147">
        <f>IF(U273="nulová",P273,0)</f>
        <v>0</v>
      </c>
      <c r="BJ273" s="17" t="s">
        <v>83</v>
      </c>
      <c r="BK273" s="147">
        <f>ROUND(V273*K273,2)</f>
        <v>0</v>
      </c>
      <c r="BL273" s="17" t="s">
        <v>340</v>
      </c>
      <c r="BM273" s="17" t="s">
        <v>367</v>
      </c>
    </row>
    <row r="274" spans="2:65" s="9" customFormat="1" ht="22.35" customHeight="1" x14ac:dyDescent="0.35">
      <c r="B274" s="125"/>
      <c r="C274" s="126"/>
      <c r="D274" s="136" t="s">
        <v>129</v>
      </c>
      <c r="E274" s="136"/>
      <c r="F274" s="136"/>
      <c r="G274" s="136"/>
      <c r="H274" s="136"/>
      <c r="I274" s="136"/>
      <c r="J274" s="136"/>
      <c r="K274" s="136"/>
      <c r="L274" s="136"/>
      <c r="M274" s="244">
        <f>BK274</f>
        <v>0</v>
      </c>
      <c r="N274" s="245"/>
      <c r="O274" s="245"/>
      <c r="P274" s="245"/>
      <c r="Q274" s="245"/>
      <c r="R274" s="128"/>
      <c r="T274" s="129"/>
      <c r="U274" s="126"/>
      <c r="V274" s="126"/>
      <c r="W274" s="130">
        <f>SUM(W275:W281)</f>
        <v>0</v>
      </c>
      <c r="X274" s="130">
        <f>SUM(X275:X281)</f>
        <v>0</v>
      </c>
      <c r="Y274" s="126"/>
      <c r="Z274" s="131">
        <f>SUM(Z275:Z281)</f>
        <v>0</v>
      </c>
      <c r="AA274" s="126"/>
      <c r="AB274" s="131">
        <f>SUM(AB275:AB281)</f>
        <v>0</v>
      </c>
      <c r="AC274" s="126"/>
      <c r="AD274" s="132">
        <f>SUM(AD275:AD281)</f>
        <v>0</v>
      </c>
      <c r="AR274" s="133" t="s">
        <v>159</v>
      </c>
      <c r="AT274" s="134" t="s">
        <v>75</v>
      </c>
      <c r="AU274" s="134" t="s">
        <v>94</v>
      </c>
      <c r="AY274" s="133" t="s">
        <v>149</v>
      </c>
      <c r="BK274" s="135">
        <f>SUM(BK275:BK281)</f>
        <v>0</v>
      </c>
    </row>
    <row r="275" spans="2:65" s="1" customFormat="1" ht="76.5" customHeight="1" x14ac:dyDescent="0.3">
      <c r="B275" s="137"/>
      <c r="C275" s="138">
        <v>117</v>
      </c>
      <c r="D275" s="138" t="s">
        <v>150</v>
      </c>
      <c r="E275" s="139" t="s">
        <v>368</v>
      </c>
      <c r="F275" s="240" t="s">
        <v>369</v>
      </c>
      <c r="G275" s="240"/>
      <c r="H275" s="240"/>
      <c r="I275" s="240"/>
      <c r="J275" s="140" t="s">
        <v>370</v>
      </c>
      <c r="K275" s="141"/>
      <c r="L275" s="142"/>
      <c r="M275" s="239"/>
      <c r="N275" s="239"/>
      <c r="O275" s="239"/>
      <c r="P275" s="239"/>
      <c r="Q275" s="239"/>
      <c r="R275" s="143"/>
      <c r="T275" s="144" t="s">
        <v>5</v>
      </c>
      <c r="U275" s="40" t="s">
        <v>39</v>
      </c>
      <c r="V275" s="102">
        <f t="shared" ref="V275:V281" si="130">L275+M275</f>
        <v>0</v>
      </c>
      <c r="W275" s="102">
        <f t="shared" ref="W275:W281" si="131">ROUND(L275*K275,2)</f>
        <v>0</v>
      </c>
      <c r="X275" s="102">
        <f t="shared" ref="X275:X281" si="132">ROUND(M275*K275,2)</f>
        <v>0</v>
      </c>
      <c r="Y275" s="145">
        <v>0</v>
      </c>
      <c r="Z275" s="145">
        <f t="shared" ref="Z275:Z281" si="133">Y275*K275</f>
        <v>0</v>
      </c>
      <c r="AA275" s="145">
        <v>0</v>
      </c>
      <c r="AB275" s="145">
        <f t="shared" ref="AB275:AB281" si="134">AA275*K275</f>
        <v>0</v>
      </c>
      <c r="AC275" s="145">
        <v>0</v>
      </c>
      <c r="AD275" s="146">
        <f t="shared" ref="AD275:AD281" si="135">AC275*K275</f>
        <v>0</v>
      </c>
      <c r="AR275" s="17" t="s">
        <v>340</v>
      </c>
      <c r="AT275" s="17" t="s">
        <v>150</v>
      </c>
      <c r="AU275" s="17" t="s">
        <v>153</v>
      </c>
      <c r="AY275" s="17" t="s">
        <v>149</v>
      </c>
      <c r="BE275" s="147">
        <f t="shared" ref="BE275:BE281" si="136">IF(U275="základní",P275,0)</f>
        <v>0</v>
      </c>
      <c r="BF275" s="147">
        <f t="shared" ref="BF275:BF281" si="137">IF(U275="snížená",P275,0)</f>
        <v>0</v>
      </c>
      <c r="BG275" s="147">
        <f t="shared" ref="BG275:BG281" si="138">IF(U275="zákl. přenesená",P275,0)</f>
        <v>0</v>
      </c>
      <c r="BH275" s="147">
        <f t="shared" ref="BH275:BH281" si="139">IF(U275="sníž. přenesená",P275,0)</f>
        <v>0</v>
      </c>
      <c r="BI275" s="147">
        <f t="shared" ref="BI275:BI281" si="140">IF(U275="nulová",P275,0)</f>
        <v>0</v>
      </c>
      <c r="BJ275" s="17" t="s">
        <v>83</v>
      </c>
      <c r="BK275" s="147">
        <f t="shared" ref="BK275:BK281" si="141">ROUND(V275*K275,2)</f>
        <v>0</v>
      </c>
      <c r="BL275" s="17" t="s">
        <v>340</v>
      </c>
      <c r="BM275" s="17" t="s">
        <v>371</v>
      </c>
    </row>
    <row r="276" spans="2:65" s="1" customFormat="1" ht="63.75" customHeight="1" x14ac:dyDescent="0.3">
      <c r="B276" s="137"/>
      <c r="C276" s="138">
        <v>118</v>
      </c>
      <c r="D276" s="138" t="s">
        <v>150</v>
      </c>
      <c r="E276" s="139" t="s">
        <v>372</v>
      </c>
      <c r="F276" s="240" t="s">
        <v>373</v>
      </c>
      <c r="G276" s="240"/>
      <c r="H276" s="240"/>
      <c r="I276" s="240"/>
      <c r="J276" s="140" t="s">
        <v>370</v>
      </c>
      <c r="K276" s="141"/>
      <c r="L276" s="142"/>
      <c r="M276" s="239"/>
      <c r="N276" s="239"/>
      <c r="O276" s="239"/>
      <c r="P276" s="239"/>
      <c r="Q276" s="239"/>
      <c r="R276" s="143"/>
      <c r="T276" s="144" t="s">
        <v>5</v>
      </c>
      <c r="U276" s="40" t="s">
        <v>39</v>
      </c>
      <c r="V276" s="102">
        <f t="shared" si="130"/>
        <v>0</v>
      </c>
      <c r="W276" s="102">
        <f t="shared" si="131"/>
        <v>0</v>
      </c>
      <c r="X276" s="102">
        <f t="shared" si="132"/>
        <v>0</v>
      </c>
      <c r="Y276" s="145">
        <v>0</v>
      </c>
      <c r="Z276" s="145">
        <f t="shared" si="133"/>
        <v>0</v>
      </c>
      <c r="AA276" s="145">
        <v>0</v>
      </c>
      <c r="AB276" s="145">
        <f t="shared" si="134"/>
        <v>0</v>
      </c>
      <c r="AC276" s="145">
        <v>0</v>
      </c>
      <c r="AD276" s="146">
        <f t="shared" si="135"/>
        <v>0</v>
      </c>
      <c r="AR276" s="17" t="s">
        <v>340</v>
      </c>
      <c r="AT276" s="17" t="s">
        <v>150</v>
      </c>
      <c r="AU276" s="17" t="s">
        <v>153</v>
      </c>
      <c r="AY276" s="17" t="s">
        <v>149</v>
      </c>
      <c r="BE276" s="147">
        <f t="shared" si="136"/>
        <v>0</v>
      </c>
      <c r="BF276" s="147">
        <f t="shared" si="137"/>
        <v>0</v>
      </c>
      <c r="BG276" s="147">
        <f t="shared" si="138"/>
        <v>0</v>
      </c>
      <c r="BH276" s="147">
        <f t="shared" si="139"/>
        <v>0</v>
      </c>
      <c r="BI276" s="147">
        <f t="shared" si="140"/>
        <v>0</v>
      </c>
      <c r="BJ276" s="17" t="s">
        <v>83</v>
      </c>
      <c r="BK276" s="147">
        <f t="shared" si="141"/>
        <v>0</v>
      </c>
      <c r="BL276" s="17" t="s">
        <v>340</v>
      </c>
      <c r="BM276" s="17" t="s">
        <v>374</v>
      </c>
    </row>
    <row r="277" spans="2:65" s="1" customFormat="1" ht="25.5" customHeight="1" x14ac:dyDescent="0.3">
      <c r="B277" s="137"/>
      <c r="C277" s="138">
        <v>119</v>
      </c>
      <c r="D277" s="138" t="s">
        <v>150</v>
      </c>
      <c r="E277" s="139" t="s">
        <v>375</v>
      </c>
      <c r="F277" s="240" t="s">
        <v>376</v>
      </c>
      <c r="G277" s="240"/>
      <c r="H277" s="240"/>
      <c r="I277" s="240"/>
      <c r="J277" s="140" t="s">
        <v>370</v>
      </c>
      <c r="K277" s="141"/>
      <c r="L277" s="142"/>
      <c r="M277" s="239"/>
      <c r="N277" s="239"/>
      <c r="O277" s="239"/>
      <c r="P277" s="239"/>
      <c r="Q277" s="239"/>
      <c r="R277" s="143"/>
      <c r="T277" s="144" t="s">
        <v>5</v>
      </c>
      <c r="U277" s="40" t="s">
        <v>39</v>
      </c>
      <c r="V277" s="102">
        <f t="shared" si="130"/>
        <v>0</v>
      </c>
      <c r="W277" s="102">
        <f t="shared" si="131"/>
        <v>0</v>
      </c>
      <c r="X277" s="102">
        <f t="shared" si="132"/>
        <v>0</v>
      </c>
      <c r="Y277" s="145">
        <v>0</v>
      </c>
      <c r="Z277" s="145">
        <f t="shared" si="133"/>
        <v>0</v>
      </c>
      <c r="AA277" s="145">
        <v>0</v>
      </c>
      <c r="AB277" s="145">
        <f t="shared" si="134"/>
        <v>0</v>
      </c>
      <c r="AC277" s="145">
        <v>0</v>
      </c>
      <c r="AD277" s="146">
        <f t="shared" si="135"/>
        <v>0</v>
      </c>
      <c r="AR277" s="17" t="s">
        <v>340</v>
      </c>
      <c r="AT277" s="17" t="s">
        <v>150</v>
      </c>
      <c r="AU277" s="17" t="s">
        <v>153</v>
      </c>
      <c r="AY277" s="17" t="s">
        <v>149</v>
      </c>
      <c r="BE277" s="147">
        <f t="shared" si="136"/>
        <v>0</v>
      </c>
      <c r="BF277" s="147">
        <f t="shared" si="137"/>
        <v>0</v>
      </c>
      <c r="BG277" s="147">
        <f t="shared" si="138"/>
        <v>0</v>
      </c>
      <c r="BH277" s="147">
        <f t="shared" si="139"/>
        <v>0</v>
      </c>
      <c r="BI277" s="147">
        <f t="shared" si="140"/>
        <v>0</v>
      </c>
      <c r="BJ277" s="17" t="s">
        <v>83</v>
      </c>
      <c r="BK277" s="147">
        <f t="shared" si="141"/>
        <v>0</v>
      </c>
      <c r="BL277" s="17" t="s">
        <v>340</v>
      </c>
      <c r="BM277" s="17" t="s">
        <v>377</v>
      </c>
    </row>
    <row r="278" spans="2:65" s="1" customFormat="1" ht="102" customHeight="1" x14ac:dyDescent="0.3">
      <c r="B278" s="137"/>
      <c r="C278" s="138">
        <v>120</v>
      </c>
      <c r="D278" s="138" t="s">
        <v>150</v>
      </c>
      <c r="E278" s="139" t="s">
        <v>378</v>
      </c>
      <c r="F278" s="240" t="s">
        <v>379</v>
      </c>
      <c r="G278" s="240"/>
      <c r="H278" s="240"/>
      <c r="I278" s="240"/>
      <c r="J278" s="140" t="s">
        <v>370</v>
      </c>
      <c r="K278" s="141"/>
      <c r="L278" s="142"/>
      <c r="M278" s="239"/>
      <c r="N278" s="239"/>
      <c r="O278" s="239"/>
      <c r="P278" s="239"/>
      <c r="Q278" s="239"/>
      <c r="R278" s="143"/>
      <c r="T278" s="144" t="s">
        <v>5</v>
      </c>
      <c r="U278" s="40" t="s">
        <v>39</v>
      </c>
      <c r="V278" s="102">
        <f t="shared" si="130"/>
        <v>0</v>
      </c>
      <c r="W278" s="102">
        <f t="shared" si="131"/>
        <v>0</v>
      </c>
      <c r="X278" s="102">
        <f t="shared" si="132"/>
        <v>0</v>
      </c>
      <c r="Y278" s="145">
        <v>0</v>
      </c>
      <c r="Z278" s="145">
        <f t="shared" si="133"/>
        <v>0</v>
      </c>
      <c r="AA278" s="145">
        <v>0</v>
      </c>
      <c r="AB278" s="145">
        <f t="shared" si="134"/>
        <v>0</v>
      </c>
      <c r="AC278" s="145">
        <v>0</v>
      </c>
      <c r="AD278" s="146">
        <f t="shared" si="135"/>
        <v>0</v>
      </c>
      <c r="AR278" s="17" t="s">
        <v>340</v>
      </c>
      <c r="AT278" s="17" t="s">
        <v>150</v>
      </c>
      <c r="AU278" s="17" t="s">
        <v>153</v>
      </c>
      <c r="AY278" s="17" t="s">
        <v>149</v>
      </c>
      <c r="BE278" s="147">
        <f t="shared" si="136"/>
        <v>0</v>
      </c>
      <c r="BF278" s="147">
        <f t="shared" si="137"/>
        <v>0</v>
      </c>
      <c r="BG278" s="147">
        <f t="shared" si="138"/>
        <v>0</v>
      </c>
      <c r="BH278" s="147">
        <f t="shared" si="139"/>
        <v>0</v>
      </c>
      <c r="BI278" s="147">
        <f t="shared" si="140"/>
        <v>0</v>
      </c>
      <c r="BJ278" s="17" t="s">
        <v>83</v>
      </c>
      <c r="BK278" s="147">
        <f t="shared" si="141"/>
        <v>0</v>
      </c>
      <c r="BL278" s="17" t="s">
        <v>340</v>
      </c>
      <c r="BM278" s="17" t="s">
        <v>380</v>
      </c>
    </row>
    <row r="279" spans="2:65" s="1" customFormat="1" ht="89.25" customHeight="1" x14ac:dyDescent="0.3">
      <c r="B279" s="137"/>
      <c r="C279" s="138">
        <v>121</v>
      </c>
      <c r="D279" s="138" t="s">
        <v>150</v>
      </c>
      <c r="E279" s="139" t="s">
        <v>381</v>
      </c>
      <c r="F279" s="240" t="s">
        <v>382</v>
      </c>
      <c r="G279" s="240"/>
      <c r="H279" s="240"/>
      <c r="I279" s="240"/>
      <c r="J279" s="140" t="s">
        <v>370</v>
      </c>
      <c r="K279" s="141"/>
      <c r="L279" s="142"/>
      <c r="M279" s="239"/>
      <c r="N279" s="239"/>
      <c r="O279" s="239"/>
      <c r="P279" s="239"/>
      <c r="Q279" s="239"/>
      <c r="R279" s="143"/>
      <c r="T279" s="144" t="s">
        <v>5</v>
      </c>
      <c r="U279" s="40" t="s">
        <v>39</v>
      </c>
      <c r="V279" s="102">
        <f t="shared" si="130"/>
        <v>0</v>
      </c>
      <c r="W279" s="102">
        <f t="shared" si="131"/>
        <v>0</v>
      </c>
      <c r="X279" s="102">
        <f t="shared" si="132"/>
        <v>0</v>
      </c>
      <c r="Y279" s="145">
        <v>0</v>
      </c>
      <c r="Z279" s="145">
        <f t="shared" si="133"/>
        <v>0</v>
      </c>
      <c r="AA279" s="145">
        <v>0</v>
      </c>
      <c r="AB279" s="145">
        <f t="shared" si="134"/>
        <v>0</v>
      </c>
      <c r="AC279" s="145">
        <v>0</v>
      </c>
      <c r="AD279" s="146">
        <f t="shared" si="135"/>
        <v>0</v>
      </c>
      <c r="AR279" s="17" t="s">
        <v>340</v>
      </c>
      <c r="AT279" s="17" t="s">
        <v>150</v>
      </c>
      <c r="AU279" s="17" t="s">
        <v>153</v>
      </c>
      <c r="AY279" s="17" t="s">
        <v>149</v>
      </c>
      <c r="BE279" s="147">
        <f t="shared" si="136"/>
        <v>0</v>
      </c>
      <c r="BF279" s="147">
        <f t="shared" si="137"/>
        <v>0</v>
      </c>
      <c r="BG279" s="147">
        <f t="shared" si="138"/>
        <v>0</v>
      </c>
      <c r="BH279" s="147">
        <f t="shared" si="139"/>
        <v>0</v>
      </c>
      <c r="BI279" s="147">
        <f t="shared" si="140"/>
        <v>0</v>
      </c>
      <c r="BJ279" s="17" t="s">
        <v>83</v>
      </c>
      <c r="BK279" s="147">
        <f t="shared" si="141"/>
        <v>0</v>
      </c>
      <c r="BL279" s="17" t="s">
        <v>340</v>
      </c>
      <c r="BM279" s="17" t="s">
        <v>383</v>
      </c>
    </row>
    <row r="280" spans="2:65" s="1" customFormat="1" ht="102" customHeight="1" x14ac:dyDescent="0.3">
      <c r="B280" s="137"/>
      <c r="C280" s="138">
        <v>122</v>
      </c>
      <c r="D280" s="138" t="s">
        <v>150</v>
      </c>
      <c r="E280" s="139" t="s">
        <v>384</v>
      </c>
      <c r="F280" s="240" t="s">
        <v>385</v>
      </c>
      <c r="G280" s="240"/>
      <c r="H280" s="240"/>
      <c r="I280" s="240"/>
      <c r="J280" s="140" t="s">
        <v>370</v>
      </c>
      <c r="K280" s="141"/>
      <c r="L280" s="142"/>
      <c r="M280" s="239"/>
      <c r="N280" s="239"/>
      <c r="O280" s="239"/>
      <c r="P280" s="239"/>
      <c r="Q280" s="239"/>
      <c r="R280" s="143"/>
      <c r="T280" s="144" t="s">
        <v>5</v>
      </c>
      <c r="U280" s="40" t="s">
        <v>39</v>
      </c>
      <c r="V280" s="102">
        <f t="shared" si="130"/>
        <v>0</v>
      </c>
      <c r="W280" s="102">
        <f t="shared" si="131"/>
        <v>0</v>
      </c>
      <c r="X280" s="102">
        <f t="shared" si="132"/>
        <v>0</v>
      </c>
      <c r="Y280" s="145">
        <v>0</v>
      </c>
      <c r="Z280" s="145">
        <f t="shared" si="133"/>
        <v>0</v>
      </c>
      <c r="AA280" s="145">
        <v>0</v>
      </c>
      <c r="AB280" s="145">
        <f t="shared" si="134"/>
        <v>0</v>
      </c>
      <c r="AC280" s="145">
        <v>0</v>
      </c>
      <c r="AD280" s="146">
        <f t="shared" si="135"/>
        <v>0</v>
      </c>
      <c r="AR280" s="17" t="s">
        <v>340</v>
      </c>
      <c r="AT280" s="17" t="s">
        <v>150</v>
      </c>
      <c r="AU280" s="17" t="s">
        <v>153</v>
      </c>
      <c r="AY280" s="17" t="s">
        <v>149</v>
      </c>
      <c r="BE280" s="147">
        <f t="shared" si="136"/>
        <v>0</v>
      </c>
      <c r="BF280" s="147">
        <f t="shared" si="137"/>
        <v>0</v>
      </c>
      <c r="BG280" s="147">
        <f t="shared" si="138"/>
        <v>0</v>
      </c>
      <c r="BH280" s="147">
        <f t="shared" si="139"/>
        <v>0</v>
      </c>
      <c r="BI280" s="147">
        <f t="shared" si="140"/>
        <v>0</v>
      </c>
      <c r="BJ280" s="17" t="s">
        <v>83</v>
      </c>
      <c r="BK280" s="147">
        <f t="shared" si="141"/>
        <v>0</v>
      </c>
      <c r="BL280" s="17" t="s">
        <v>340</v>
      </c>
      <c r="BM280" s="17" t="s">
        <v>386</v>
      </c>
    </row>
    <row r="281" spans="2:65" s="1" customFormat="1" ht="51" customHeight="1" x14ac:dyDescent="0.3">
      <c r="B281" s="137"/>
      <c r="C281" s="138">
        <v>123</v>
      </c>
      <c r="D281" s="138" t="s">
        <v>150</v>
      </c>
      <c r="E281" s="139" t="s">
        <v>387</v>
      </c>
      <c r="F281" s="240" t="s">
        <v>388</v>
      </c>
      <c r="G281" s="240"/>
      <c r="H281" s="240"/>
      <c r="I281" s="240"/>
      <c r="J281" s="140" t="s">
        <v>370</v>
      </c>
      <c r="K281" s="141"/>
      <c r="L281" s="142"/>
      <c r="M281" s="239"/>
      <c r="N281" s="239"/>
      <c r="O281" s="239"/>
      <c r="P281" s="239"/>
      <c r="Q281" s="239"/>
      <c r="R281" s="143"/>
      <c r="T281" s="144" t="s">
        <v>5</v>
      </c>
      <c r="U281" s="154" t="s">
        <v>39</v>
      </c>
      <c r="V281" s="155">
        <f t="shared" si="130"/>
        <v>0</v>
      </c>
      <c r="W281" s="155">
        <f t="shared" si="131"/>
        <v>0</v>
      </c>
      <c r="X281" s="155">
        <f t="shared" si="132"/>
        <v>0</v>
      </c>
      <c r="Y281" s="156">
        <v>0</v>
      </c>
      <c r="Z281" s="156">
        <f t="shared" si="133"/>
        <v>0</v>
      </c>
      <c r="AA281" s="156">
        <v>0</v>
      </c>
      <c r="AB281" s="156">
        <f t="shared" si="134"/>
        <v>0</v>
      </c>
      <c r="AC281" s="156">
        <v>0</v>
      </c>
      <c r="AD281" s="157">
        <f t="shared" si="135"/>
        <v>0</v>
      </c>
      <c r="AR281" s="17" t="s">
        <v>340</v>
      </c>
      <c r="AT281" s="17" t="s">
        <v>150</v>
      </c>
      <c r="AU281" s="17" t="s">
        <v>153</v>
      </c>
      <c r="AY281" s="17" t="s">
        <v>149</v>
      </c>
      <c r="BE281" s="147">
        <f t="shared" si="136"/>
        <v>0</v>
      </c>
      <c r="BF281" s="147">
        <f t="shared" si="137"/>
        <v>0</v>
      </c>
      <c r="BG281" s="147">
        <f t="shared" si="138"/>
        <v>0</v>
      </c>
      <c r="BH281" s="147">
        <f t="shared" si="139"/>
        <v>0</v>
      </c>
      <c r="BI281" s="147">
        <f t="shared" si="140"/>
        <v>0</v>
      </c>
      <c r="BJ281" s="17" t="s">
        <v>83</v>
      </c>
      <c r="BK281" s="147">
        <f t="shared" si="141"/>
        <v>0</v>
      </c>
      <c r="BL281" s="17" t="s">
        <v>340</v>
      </c>
      <c r="BM281" s="17" t="s">
        <v>389</v>
      </c>
    </row>
    <row r="282" spans="2:65" s="1" customFormat="1" ht="6.9" customHeight="1" x14ac:dyDescent="0.3"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7"/>
    </row>
  </sheetData>
  <mergeCells count="523">
    <mergeCell ref="F194:I194"/>
    <mergeCell ref="M194:O194"/>
    <mergeCell ref="P194:Q194"/>
    <mergeCell ref="M217:O217"/>
    <mergeCell ref="F217:I217"/>
    <mergeCell ref="F220:I220"/>
    <mergeCell ref="F195:I195"/>
    <mergeCell ref="M195:O195"/>
    <mergeCell ref="P195:Q195"/>
    <mergeCell ref="F196:I196"/>
    <mergeCell ref="M196:O196"/>
    <mergeCell ref="P196:Q196"/>
    <mergeCell ref="F199:I199"/>
    <mergeCell ref="M199:O199"/>
    <mergeCell ref="P199:Q199"/>
    <mergeCell ref="F200:I200"/>
    <mergeCell ref="M200:O200"/>
    <mergeCell ref="P200:Q200"/>
    <mergeCell ref="F209:I209"/>
    <mergeCell ref="M209:O209"/>
    <mergeCell ref="P209:Q209"/>
    <mergeCell ref="F205:I205"/>
    <mergeCell ref="P205:Q205"/>
    <mergeCell ref="M205:O205"/>
    <mergeCell ref="F138:I138"/>
    <mergeCell ref="F139:I139"/>
    <mergeCell ref="M138:O138"/>
    <mergeCell ref="P138:Q138"/>
    <mergeCell ref="M139:O139"/>
    <mergeCell ref="P139:Q139"/>
    <mergeCell ref="F143:I143"/>
    <mergeCell ref="M143:O143"/>
    <mergeCell ref="P143:Q143"/>
    <mergeCell ref="F140:I140"/>
    <mergeCell ref="M140:O140"/>
    <mergeCell ref="P140:Q140"/>
    <mergeCell ref="F204:I204"/>
    <mergeCell ref="P204:Q204"/>
    <mergeCell ref="M204:O204"/>
    <mergeCell ref="F201:I201"/>
    <mergeCell ref="P201:Q201"/>
    <mergeCell ref="M201:O201"/>
    <mergeCell ref="F202:I202"/>
    <mergeCell ref="P202:Q202"/>
    <mergeCell ref="M202:O202"/>
    <mergeCell ref="F203:I203"/>
    <mergeCell ref="P203:Q203"/>
    <mergeCell ref="M203:O203"/>
    <mergeCell ref="F197:I197"/>
    <mergeCell ref="P197:Q197"/>
    <mergeCell ref="M197:O197"/>
    <mergeCell ref="F198:I198"/>
    <mergeCell ref="P198:Q198"/>
    <mergeCell ref="M198:O198"/>
    <mergeCell ref="F188:I188"/>
    <mergeCell ref="P188:Q188"/>
    <mergeCell ref="M188:O188"/>
    <mergeCell ref="F189:I189"/>
    <mergeCell ref="P189:Q189"/>
    <mergeCell ref="M189:O189"/>
    <mergeCell ref="F192:I192"/>
    <mergeCell ref="M192:O192"/>
    <mergeCell ref="P192:Q192"/>
    <mergeCell ref="F191:I191"/>
    <mergeCell ref="M191:O191"/>
    <mergeCell ref="P191:Q191"/>
    <mergeCell ref="F190:I190"/>
    <mergeCell ref="M190:O190"/>
    <mergeCell ref="P190:Q190"/>
    <mergeCell ref="F193:I193"/>
    <mergeCell ref="M193:O193"/>
    <mergeCell ref="P193:Q193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6:J96"/>
    <mergeCell ref="K96:L96"/>
    <mergeCell ref="M96:Q96"/>
    <mergeCell ref="H97:J97"/>
    <mergeCell ref="K97:L97"/>
    <mergeCell ref="M97:Q97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H103:J103"/>
    <mergeCell ref="K103:L103"/>
    <mergeCell ref="M103:Q103"/>
    <mergeCell ref="H104:J104"/>
    <mergeCell ref="K104:L104"/>
    <mergeCell ref="M104:Q104"/>
    <mergeCell ref="H105:J105"/>
    <mergeCell ref="K105:L105"/>
    <mergeCell ref="M105:Q105"/>
    <mergeCell ref="H106:J106"/>
    <mergeCell ref="K106:L106"/>
    <mergeCell ref="M106:Q106"/>
    <mergeCell ref="H107:J107"/>
    <mergeCell ref="K107:L107"/>
    <mergeCell ref="M107:Q107"/>
    <mergeCell ref="H108:J108"/>
    <mergeCell ref="K108:L108"/>
    <mergeCell ref="M108:Q108"/>
    <mergeCell ref="H109:J109"/>
    <mergeCell ref="K109:L109"/>
    <mergeCell ref="M109:Q109"/>
    <mergeCell ref="H110:J110"/>
    <mergeCell ref="K110:L110"/>
    <mergeCell ref="M110:Q110"/>
    <mergeCell ref="H111:J111"/>
    <mergeCell ref="K111:L111"/>
    <mergeCell ref="M111:Q111"/>
    <mergeCell ref="H112:J112"/>
    <mergeCell ref="K112:L112"/>
    <mergeCell ref="M112:Q112"/>
    <mergeCell ref="F137:I137"/>
    <mergeCell ref="P137:Q137"/>
    <mergeCell ref="M137:O137"/>
    <mergeCell ref="M114:Q114"/>
    <mergeCell ref="L116:Q116"/>
    <mergeCell ref="C122:Q122"/>
    <mergeCell ref="F124:P124"/>
    <mergeCell ref="F125:P125"/>
    <mergeCell ref="M127:P127"/>
    <mergeCell ref="M129:Q129"/>
    <mergeCell ref="M130:Q130"/>
    <mergeCell ref="F132:I132"/>
    <mergeCell ref="P132:Q132"/>
    <mergeCell ref="M132:O132"/>
    <mergeCell ref="F148:I148"/>
    <mergeCell ref="P148:Q148"/>
    <mergeCell ref="M148:O148"/>
    <mergeCell ref="F142:I142"/>
    <mergeCell ref="P142:Q142"/>
    <mergeCell ref="M142:O142"/>
    <mergeCell ref="F144:I144"/>
    <mergeCell ref="P144:Q144"/>
    <mergeCell ref="M144:O144"/>
    <mergeCell ref="F146:I146"/>
    <mergeCell ref="M146:O146"/>
    <mergeCell ref="P146:Q146"/>
    <mergeCell ref="F147:I147"/>
    <mergeCell ref="M147:O147"/>
    <mergeCell ref="P147:Q147"/>
    <mergeCell ref="F154:I154"/>
    <mergeCell ref="P154:Q154"/>
    <mergeCell ref="M154:O154"/>
    <mergeCell ref="F151:I151"/>
    <mergeCell ref="P151:Q151"/>
    <mergeCell ref="M151:O151"/>
    <mergeCell ref="F153:I153"/>
    <mergeCell ref="P153:Q153"/>
    <mergeCell ref="M153:O153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4:I164"/>
    <mergeCell ref="M164:O164"/>
    <mergeCell ref="P164:Q164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73:I173"/>
    <mergeCell ref="P173:Q173"/>
    <mergeCell ref="M173:O173"/>
    <mergeCell ref="F175:I175"/>
    <mergeCell ref="P175:Q175"/>
    <mergeCell ref="M175:O175"/>
    <mergeCell ref="F169:I169"/>
    <mergeCell ref="P169:Q169"/>
    <mergeCell ref="M169:O169"/>
    <mergeCell ref="F170:I170"/>
    <mergeCell ref="P170:Q170"/>
    <mergeCell ref="M170:O170"/>
    <mergeCell ref="F174:I174"/>
    <mergeCell ref="M174:O174"/>
    <mergeCell ref="P174:Q174"/>
    <mergeCell ref="F171:I171"/>
    <mergeCell ref="M171:O171"/>
    <mergeCell ref="P171:Q171"/>
    <mergeCell ref="F172:I172"/>
    <mergeCell ref="M172:O172"/>
    <mergeCell ref="P172:Q172"/>
    <mergeCell ref="M186:O186"/>
    <mergeCell ref="P186:Q186"/>
    <mergeCell ref="F178:I178"/>
    <mergeCell ref="P178:Q178"/>
    <mergeCell ref="M178:O178"/>
    <mergeCell ref="F179:I179"/>
    <mergeCell ref="P179:Q179"/>
    <mergeCell ref="M179:O179"/>
    <mergeCell ref="F176:I176"/>
    <mergeCell ref="P176:Q176"/>
    <mergeCell ref="M176:O176"/>
    <mergeCell ref="F177:I177"/>
    <mergeCell ref="M177:O177"/>
    <mergeCell ref="P177:Q177"/>
    <mergeCell ref="M213:O213"/>
    <mergeCell ref="P213:Q213"/>
    <mergeCell ref="F180:I180"/>
    <mergeCell ref="P180:Q180"/>
    <mergeCell ref="M180:O180"/>
    <mergeCell ref="F187:I187"/>
    <mergeCell ref="P187:Q187"/>
    <mergeCell ref="M187:O187"/>
    <mergeCell ref="F181:I181"/>
    <mergeCell ref="M181:O181"/>
    <mergeCell ref="P181:Q181"/>
    <mergeCell ref="F182:I182"/>
    <mergeCell ref="M182:O182"/>
    <mergeCell ref="P182:Q182"/>
    <mergeCell ref="F183:I183"/>
    <mergeCell ref="M183:O183"/>
    <mergeCell ref="P183:Q183"/>
    <mergeCell ref="F184:I184"/>
    <mergeCell ref="M184:O184"/>
    <mergeCell ref="P184:Q184"/>
    <mergeCell ref="F185:I185"/>
    <mergeCell ref="M185:O185"/>
    <mergeCell ref="P185:Q185"/>
    <mergeCell ref="F186:I186"/>
    <mergeCell ref="M239:O239"/>
    <mergeCell ref="P239:Q239"/>
    <mergeCell ref="F241:I241"/>
    <mergeCell ref="M241:O241"/>
    <mergeCell ref="P241:Q241"/>
    <mergeCell ref="F242:I242"/>
    <mergeCell ref="M242:O242"/>
    <mergeCell ref="F215:I215"/>
    <mergeCell ref="P215:Q215"/>
    <mergeCell ref="M215:O215"/>
    <mergeCell ref="F226:I226"/>
    <mergeCell ref="P226:Q226"/>
    <mergeCell ref="M226:O226"/>
    <mergeCell ref="F218:I218"/>
    <mergeCell ref="M218:O218"/>
    <mergeCell ref="P218:Q218"/>
    <mergeCell ref="F219:I219"/>
    <mergeCell ref="M219:O219"/>
    <mergeCell ref="P219:Q219"/>
    <mergeCell ref="M223:O223"/>
    <mergeCell ref="F225:I225"/>
    <mergeCell ref="P225:Q225"/>
    <mergeCell ref="M225:O225"/>
    <mergeCell ref="P242:Q242"/>
    <mergeCell ref="F248:I248"/>
    <mergeCell ref="P248:Q248"/>
    <mergeCell ref="M248:O248"/>
    <mergeCell ref="F247:I247"/>
    <mergeCell ref="P247:Q247"/>
    <mergeCell ref="M247:O247"/>
    <mergeCell ref="F216:I216"/>
    <mergeCell ref="M216:O216"/>
    <mergeCell ref="P216:Q216"/>
    <mergeCell ref="P217:Q217"/>
    <mergeCell ref="F244:I244"/>
    <mergeCell ref="P244:Q244"/>
    <mergeCell ref="M244:O244"/>
    <mergeCell ref="F235:I235"/>
    <mergeCell ref="P235:Q235"/>
    <mergeCell ref="M235:O235"/>
    <mergeCell ref="F237:I237"/>
    <mergeCell ref="M237:O237"/>
    <mergeCell ref="P237:Q237"/>
    <mergeCell ref="F238:I238"/>
    <mergeCell ref="M238:O238"/>
    <mergeCell ref="P238:Q238"/>
    <mergeCell ref="F239:I239"/>
    <mergeCell ref="F236:I236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53:I253"/>
    <mergeCell ref="P253:Q253"/>
    <mergeCell ref="M253:O253"/>
    <mergeCell ref="F254:I254"/>
    <mergeCell ref="P254:Q254"/>
    <mergeCell ref="M254:O254"/>
    <mergeCell ref="F255:I255"/>
    <mergeCell ref="P255:Q255"/>
    <mergeCell ref="M255:O255"/>
    <mergeCell ref="F256:I256"/>
    <mergeCell ref="P256:Q256"/>
    <mergeCell ref="M256:O256"/>
    <mergeCell ref="F257:I257"/>
    <mergeCell ref="P257:Q257"/>
    <mergeCell ref="M257:O257"/>
    <mergeCell ref="F260:I260"/>
    <mergeCell ref="P260:Q260"/>
    <mergeCell ref="M260:O260"/>
    <mergeCell ref="M258:Q258"/>
    <mergeCell ref="M259:Q259"/>
    <mergeCell ref="F261:I261"/>
    <mergeCell ref="P261:Q261"/>
    <mergeCell ref="M261:O261"/>
    <mergeCell ref="F263:I263"/>
    <mergeCell ref="P263:Q263"/>
    <mergeCell ref="M263:O263"/>
    <mergeCell ref="F264:I264"/>
    <mergeCell ref="F266:I266"/>
    <mergeCell ref="P266:Q266"/>
    <mergeCell ref="M266:O266"/>
    <mergeCell ref="M262:Q262"/>
    <mergeCell ref="M265:Q265"/>
    <mergeCell ref="F268:I268"/>
    <mergeCell ref="P268:Q268"/>
    <mergeCell ref="M268:O268"/>
    <mergeCell ref="F270:I270"/>
    <mergeCell ref="P270:Q270"/>
    <mergeCell ref="M270:O270"/>
    <mergeCell ref="F271:I271"/>
    <mergeCell ref="P271:Q271"/>
    <mergeCell ref="M271:O271"/>
    <mergeCell ref="F272:I272"/>
    <mergeCell ref="P272:Q272"/>
    <mergeCell ref="M272:O272"/>
    <mergeCell ref="F273:I273"/>
    <mergeCell ref="P273:Q273"/>
    <mergeCell ref="M273:O273"/>
    <mergeCell ref="F275:I275"/>
    <mergeCell ref="P275:Q275"/>
    <mergeCell ref="M275:O275"/>
    <mergeCell ref="F276:I276"/>
    <mergeCell ref="P276:Q276"/>
    <mergeCell ref="M276:O276"/>
    <mergeCell ref="F277:I277"/>
    <mergeCell ref="P277:Q277"/>
    <mergeCell ref="M277:O277"/>
    <mergeCell ref="F278:I278"/>
    <mergeCell ref="P278:Q278"/>
    <mergeCell ref="M278:O278"/>
    <mergeCell ref="F279:I279"/>
    <mergeCell ref="P279:Q279"/>
    <mergeCell ref="M279:O279"/>
    <mergeCell ref="F280:I280"/>
    <mergeCell ref="P280:Q280"/>
    <mergeCell ref="M280:O280"/>
    <mergeCell ref="F281:I281"/>
    <mergeCell ref="P281:Q281"/>
    <mergeCell ref="M281:O281"/>
    <mergeCell ref="M267:Q267"/>
    <mergeCell ref="M269:Q269"/>
    <mergeCell ref="M274:Q274"/>
    <mergeCell ref="H1:K1"/>
    <mergeCell ref="S2:AF2"/>
    <mergeCell ref="M212:Q212"/>
    <mergeCell ref="M221:Q221"/>
    <mergeCell ref="M222:Q222"/>
    <mergeCell ref="M224:Q224"/>
    <mergeCell ref="M228:Q228"/>
    <mergeCell ref="M243:Q243"/>
    <mergeCell ref="M245:Q245"/>
    <mergeCell ref="M246:Q246"/>
    <mergeCell ref="M252:Q252"/>
    <mergeCell ref="M133:Q133"/>
    <mergeCell ref="M134:Q134"/>
    <mergeCell ref="M135:Q135"/>
    <mergeCell ref="M136:Q136"/>
    <mergeCell ref="M141:Q141"/>
    <mergeCell ref="M145:Q145"/>
    <mergeCell ref="M149:Q149"/>
    <mergeCell ref="F240:I240"/>
    <mergeCell ref="M240:O240"/>
    <mergeCell ref="P240:Q240"/>
    <mergeCell ref="M150:Q150"/>
    <mergeCell ref="M152:Q152"/>
    <mergeCell ref="P220:Q220"/>
    <mergeCell ref="M220:O220"/>
    <mergeCell ref="F230:I230"/>
    <mergeCell ref="P230:Q230"/>
    <mergeCell ref="F232:I232"/>
    <mergeCell ref="M232:O232"/>
    <mergeCell ref="P232:Q232"/>
    <mergeCell ref="M230:O230"/>
    <mergeCell ref="F231:I231"/>
    <mergeCell ref="P231:Q231"/>
    <mergeCell ref="M231:O231"/>
    <mergeCell ref="F229:I229"/>
    <mergeCell ref="P229:Q229"/>
    <mergeCell ref="M229:O229"/>
    <mergeCell ref="F207:I207"/>
    <mergeCell ref="P207:Q207"/>
    <mergeCell ref="M207:O207"/>
    <mergeCell ref="F210:I210"/>
    <mergeCell ref="P210:Q210"/>
    <mergeCell ref="M210:O210"/>
    <mergeCell ref="F211:I211"/>
    <mergeCell ref="F208:I208"/>
    <mergeCell ref="F227:I227"/>
    <mergeCell ref="M227:O227"/>
    <mergeCell ref="P227:Q227"/>
    <mergeCell ref="F223:I223"/>
    <mergeCell ref="P223:Q223"/>
    <mergeCell ref="F206:I206"/>
    <mergeCell ref="P206:Q206"/>
    <mergeCell ref="M206:O206"/>
    <mergeCell ref="P236:Q236"/>
    <mergeCell ref="M236:O236"/>
    <mergeCell ref="F233:I233"/>
    <mergeCell ref="P233:Q233"/>
    <mergeCell ref="M233:O233"/>
    <mergeCell ref="F234:I234"/>
    <mergeCell ref="P234:Q234"/>
    <mergeCell ref="M234:O234"/>
    <mergeCell ref="M208:O208"/>
    <mergeCell ref="P208:Q208"/>
    <mergeCell ref="P211:Q211"/>
    <mergeCell ref="M211:O211"/>
    <mergeCell ref="F214:I214"/>
    <mergeCell ref="P214:Q214"/>
    <mergeCell ref="M214:O214"/>
    <mergeCell ref="F213:I213"/>
  </mergeCell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stavby</vt:lpstr>
      <vt:lpstr>Technika pr...</vt:lpstr>
      <vt:lpstr>'Rekapitulace stavby'!Oblast_tisku</vt:lpstr>
      <vt:lpstr>'Technika pr...'!Oblast_tisku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Viktor-PC\Viktor</dc:creator>
  <cp:lastModifiedBy>Krejčí Kateřina, Ing.</cp:lastModifiedBy>
  <dcterms:created xsi:type="dcterms:W3CDTF">2018-05-04T13:16:13Z</dcterms:created>
  <dcterms:modified xsi:type="dcterms:W3CDTF">2020-06-02T05:01:54Z</dcterms:modified>
</cp:coreProperties>
</file>