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Odbor rozvoje\Oddělení RSP\společné\VZ\2020\14_ZS_BN_oprava_elektro\Vysvetleni\"/>
    </mc:Choice>
  </mc:AlternateContent>
  <bookViews>
    <workbookView xWindow="0" yWindow="0" windowWidth="23040" windowHeight="11040" activeTab="1"/>
  </bookViews>
  <sheets>
    <sheet name="Rekapitulace stavby" sheetId="1" r:id="rId1"/>
    <sheet name="Technika pr..." sheetId="2" r:id="rId2"/>
  </sheets>
  <definedNames>
    <definedName name="_xlnm.Print_Area" localSheetId="0">'Rekapitulace stavby'!$C$4:$AP$70,'Rekapitulace stavby'!$C$76:$AP$92</definedName>
    <definedName name="_xlnm.Print_Area" localSheetId="1">'Technika pr...'!$C$4:$Q$70,'Technika pr...'!$C$76:$Q$116,'Technika pr...'!$C$122:$Q$295</definedName>
  </definedNames>
  <calcPr calcId="152511"/>
</workbook>
</file>

<file path=xl/calcChain.xml><?xml version="1.0" encoding="utf-8"?>
<calcChain xmlns="http://schemas.openxmlformats.org/spreadsheetml/2006/main">
  <c r="BI215" i="2" l="1"/>
  <c r="BH215" i="2"/>
  <c r="BG215" i="2"/>
  <c r="BF215" i="2"/>
  <c r="AD215" i="2"/>
  <c r="AB215" i="2"/>
  <c r="Z215" i="2"/>
  <c r="X215" i="2"/>
  <c r="W215" i="2"/>
  <c r="V215" i="2"/>
  <c r="BK215" i="2" s="1"/>
  <c r="P215" i="2" l="1"/>
  <c r="BE215" i="2" s="1"/>
  <c r="BI139" i="2"/>
  <c r="BH139" i="2"/>
  <c r="BG139" i="2"/>
  <c r="BF139" i="2"/>
  <c r="AD139" i="2"/>
  <c r="AB139" i="2"/>
  <c r="Z139" i="2"/>
  <c r="X139" i="2"/>
  <c r="W139" i="2"/>
  <c r="V139" i="2"/>
  <c r="BK139" i="2" s="1"/>
  <c r="AD295" i="2"/>
  <c r="AD294" i="2"/>
  <c r="AD293" i="2"/>
  <c r="AD292" i="2"/>
  <c r="AD291" i="2"/>
  <c r="AD290" i="2"/>
  <c r="AD289" i="2"/>
  <c r="AD287" i="2"/>
  <c r="AD286" i="2"/>
  <c r="AD285" i="2"/>
  <c r="AD284" i="2"/>
  <c r="AD283" i="2" s="1"/>
  <c r="AD282" i="2"/>
  <c r="AD281" i="2" s="1"/>
  <c r="AD280" i="2"/>
  <c r="AD279" i="2" s="1"/>
  <c r="AD277" i="2"/>
  <c r="AD276" i="2" s="1"/>
  <c r="AD275" i="2"/>
  <c r="AD274" i="2" s="1"/>
  <c r="AD272" i="2"/>
  <c r="AD271" i="2"/>
  <c r="AD270" i="2"/>
  <c r="AD269" i="2"/>
  <c r="AD268" i="2"/>
  <c r="AD266" i="2"/>
  <c r="AD265" i="2"/>
  <c r="AD264" i="2"/>
  <c r="AD263" i="2"/>
  <c r="AD262" i="2"/>
  <c r="AD261" i="2"/>
  <c r="AD258" i="2"/>
  <c r="AD257" i="2"/>
  <c r="AD256" i="2"/>
  <c r="AD255" i="2"/>
  <c r="AD254" i="2"/>
  <c r="AD253" i="2"/>
  <c r="AD252" i="2"/>
  <c r="AD250" i="2"/>
  <c r="AD249" i="2"/>
  <c r="AD248" i="2"/>
  <c r="AD247" i="2"/>
  <c r="AD246" i="2"/>
  <c r="AD244" i="2"/>
  <c r="AD243" i="2"/>
  <c r="AD242" i="2"/>
  <c r="AD241" i="2"/>
  <c r="AD240" i="2"/>
  <c r="AD238" i="2"/>
  <c r="AD237" i="2"/>
  <c r="AD236" i="2"/>
  <c r="AD235" i="2"/>
  <c r="AD234" i="2"/>
  <c r="AD233" i="2"/>
  <c r="AD232" i="2"/>
  <c r="AD231" i="2"/>
  <c r="AD229" i="2"/>
  <c r="AD228" i="2"/>
  <c r="AD227" i="2"/>
  <c r="AD226" i="2"/>
  <c r="AD225" i="2"/>
  <c r="AD224" i="2"/>
  <c r="AD223" i="2"/>
  <c r="AD222" i="2"/>
  <c r="AD221" i="2"/>
  <c r="AD219" i="2"/>
  <c r="AD218" i="2" s="1"/>
  <c r="AD216" i="2"/>
  <c r="AD214" i="2"/>
  <c r="AD213" i="2"/>
  <c r="AD212" i="2"/>
  <c r="AD211" i="2"/>
  <c r="AD210" i="2"/>
  <c r="AD208" i="2"/>
  <c r="AD207" i="2"/>
  <c r="AD206" i="2"/>
  <c r="AD205" i="2"/>
  <c r="AD204" i="2"/>
  <c r="AD203" i="2"/>
  <c r="AD202" i="2"/>
  <c r="AD201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0" i="2"/>
  <c r="AD159" i="2"/>
  <c r="AD158" i="2"/>
  <c r="AD157" i="2"/>
  <c r="AD156" i="2"/>
  <c r="AD155" i="2"/>
  <c r="AD154" i="2"/>
  <c r="AD153" i="2"/>
  <c r="AD152" i="2"/>
  <c r="AD151" i="2"/>
  <c r="AD150" i="2"/>
  <c r="AD148" i="2"/>
  <c r="AD147" i="2" s="1"/>
  <c r="AD145" i="2"/>
  <c r="AD143" i="2"/>
  <c r="AD142" i="2"/>
  <c r="AD140" i="2"/>
  <c r="AD138" i="2"/>
  <c r="AB295" i="2"/>
  <c r="AB294" i="2"/>
  <c r="AB293" i="2"/>
  <c r="AB292" i="2"/>
  <c r="AB291" i="2"/>
  <c r="AB290" i="2"/>
  <c r="AB289" i="2"/>
  <c r="AB287" i="2"/>
  <c r="AB286" i="2"/>
  <c r="AB285" i="2"/>
  <c r="AB284" i="2"/>
  <c r="AB283" i="2" s="1"/>
  <c r="AB282" i="2"/>
  <c r="AB281" i="2" s="1"/>
  <c r="AB280" i="2"/>
  <c r="AB279" i="2" s="1"/>
  <c r="AB277" i="2"/>
  <c r="AB276" i="2" s="1"/>
  <c r="AB275" i="2"/>
  <c r="AB274" i="2" s="1"/>
  <c r="AB272" i="2"/>
  <c r="AB271" i="2"/>
  <c r="AB270" i="2"/>
  <c r="AB269" i="2"/>
  <c r="AB268" i="2"/>
  <c r="AB266" i="2"/>
  <c r="AB265" i="2"/>
  <c r="AB264" i="2"/>
  <c r="AB263" i="2"/>
  <c r="AB262" i="2"/>
  <c r="AB261" i="2"/>
  <c r="AB258" i="2"/>
  <c r="AB257" i="2"/>
  <c r="AB256" i="2"/>
  <c r="AB255" i="2"/>
  <c r="AB254" i="2"/>
  <c r="AB253" i="2"/>
  <c r="AB252" i="2"/>
  <c r="AB250" i="2"/>
  <c r="AB249" i="2"/>
  <c r="AB248" i="2"/>
  <c r="AB247" i="2"/>
  <c r="AB246" i="2"/>
  <c r="AB244" i="2"/>
  <c r="AB243" i="2"/>
  <c r="AB242" i="2"/>
  <c r="AB241" i="2"/>
  <c r="AB240" i="2"/>
  <c r="AB238" i="2"/>
  <c r="AB237" i="2"/>
  <c r="AB236" i="2"/>
  <c r="AB235" i="2"/>
  <c r="AB234" i="2"/>
  <c r="AB233" i="2"/>
  <c r="AB232" i="2"/>
  <c r="AB231" i="2"/>
  <c r="AB229" i="2"/>
  <c r="AB228" i="2"/>
  <c r="AB227" i="2"/>
  <c r="AB226" i="2"/>
  <c r="AB225" i="2"/>
  <c r="AB224" i="2"/>
  <c r="AB223" i="2"/>
  <c r="AB222" i="2"/>
  <c r="AB221" i="2"/>
  <c r="AB219" i="2"/>
  <c r="AB218" i="2" s="1"/>
  <c r="AB216" i="2"/>
  <c r="AB214" i="2"/>
  <c r="AB213" i="2"/>
  <c r="AB212" i="2"/>
  <c r="AB211" i="2"/>
  <c r="AB210" i="2"/>
  <c r="AB208" i="2"/>
  <c r="AB207" i="2"/>
  <c r="AB206" i="2"/>
  <c r="AB205" i="2"/>
  <c r="AB204" i="2"/>
  <c r="AB203" i="2"/>
  <c r="AB202" i="2"/>
  <c r="AB201" i="2"/>
  <c r="AB199" i="2"/>
  <c r="AB198" i="2"/>
  <c r="AB197" i="2"/>
  <c r="AB196" i="2"/>
  <c r="AB195" i="2"/>
  <c r="AB194" i="2"/>
  <c r="AB193" i="2"/>
  <c r="AB192" i="2"/>
  <c r="AB191" i="2"/>
  <c r="AB190" i="2"/>
  <c r="AB189" i="2"/>
  <c r="AB188" i="2"/>
  <c r="AB187" i="2"/>
  <c r="AB186" i="2"/>
  <c r="AB185" i="2"/>
  <c r="AB184" i="2"/>
  <c r="AB183" i="2"/>
  <c r="AB182" i="2"/>
  <c r="AB181" i="2"/>
  <c r="AB180" i="2"/>
  <c r="AB179" i="2"/>
  <c r="AB178" i="2"/>
  <c r="AB177" i="2"/>
  <c r="AB176" i="2"/>
  <c r="AB175" i="2"/>
  <c r="AB174" i="2"/>
  <c r="AB173" i="2"/>
  <c r="AB172" i="2"/>
  <c r="AB171" i="2"/>
  <c r="AB170" i="2"/>
  <c r="AB169" i="2"/>
  <c r="AB168" i="2"/>
  <c r="AB167" i="2"/>
  <c r="AB166" i="2"/>
  <c r="AB165" i="2"/>
  <c r="AB164" i="2"/>
  <c r="AB163" i="2"/>
  <c r="AB162" i="2"/>
  <c r="AB160" i="2"/>
  <c r="AB159" i="2"/>
  <c r="AB158" i="2"/>
  <c r="AB157" i="2"/>
  <c r="AB156" i="2"/>
  <c r="AB155" i="2"/>
  <c r="AB154" i="2"/>
  <c r="AB153" i="2"/>
  <c r="AB152" i="2"/>
  <c r="AB151" i="2"/>
  <c r="AB150" i="2"/>
  <c r="AB148" i="2"/>
  <c r="AB147" i="2" s="1"/>
  <c r="AB145" i="2"/>
  <c r="AB143" i="2"/>
  <c r="AB142" i="2"/>
  <c r="AB140" i="2"/>
  <c r="AB138" i="2"/>
  <c r="Z287" i="2"/>
  <c r="Z286" i="2"/>
  <c r="Z285" i="2"/>
  <c r="Z284" i="2"/>
  <c r="Z283" i="2" s="1"/>
  <c r="Z282" i="2"/>
  <c r="Z281" i="2" s="1"/>
  <c r="Z280" i="2"/>
  <c r="Z279" i="2" s="1"/>
  <c r="Z277" i="2"/>
  <c r="Z276" i="2" s="1"/>
  <c r="Z275" i="2"/>
  <c r="Z274" i="2" s="1"/>
  <c r="Z272" i="2"/>
  <c r="Z271" i="2"/>
  <c r="Z270" i="2"/>
  <c r="Z269" i="2"/>
  <c r="Z268" i="2"/>
  <c r="Z266" i="2"/>
  <c r="Z265" i="2"/>
  <c r="Z264" i="2"/>
  <c r="Z263" i="2"/>
  <c r="Z262" i="2"/>
  <c r="Z261" i="2"/>
  <c r="Z258" i="2"/>
  <c r="Z257" i="2"/>
  <c r="Z256" i="2"/>
  <c r="Z255" i="2"/>
  <c r="Z254" i="2"/>
  <c r="Z253" i="2"/>
  <c r="Z252" i="2"/>
  <c r="Z250" i="2"/>
  <c r="Z249" i="2"/>
  <c r="Z248" i="2"/>
  <c r="Z247" i="2"/>
  <c r="Z246" i="2"/>
  <c r="Z244" i="2"/>
  <c r="Z243" i="2"/>
  <c r="Z242" i="2"/>
  <c r="Z241" i="2"/>
  <c r="Z240" i="2"/>
  <c r="Z238" i="2"/>
  <c r="Z237" i="2"/>
  <c r="Z236" i="2"/>
  <c r="Z235" i="2"/>
  <c r="Z234" i="2"/>
  <c r="Z233" i="2"/>
  <c r="Z232" i="2"/>
  <c r="Z231" i="2"/>
  <c r="Z229" i="2"/>
  <c r="Z228" i="2"/>
  <c r="Z227" i="2"/>
  <c r="Z226" i="2"/>
  <c r="Z225" i="2"/>
  <c r="Z224" i="2"/>
  <c r="Z223" i="2"/>
  <c r="Z222" i="2"/>
  <c r="Z221" i="2"/>
  <c r="Z219" i="2"/>
  <c r="Z218" i="2" s="1"/>
  <c r="Z216" i="2"/>
  <c r="Z214" i="2"/>
  <c r="Z213" i="2"/>
  <c r="Z212" i="2"/>
  <c r="Z211" i="2"/>
  <c r="Z210" i="2"/>
  <c r="Z208" i="2"/>
  <c r="Z207" i="2"/>
  <c r="Z206" i="2"/>
  <c r="Z205" i="2"/>
  <c r="Z204" i="2"/>
  <c r="Z203" i="2"/>
  <c r="Z202" i="2"/>
  <c r="Z201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0" i="2"/>
  <c r="Z159" i="2"/>
  <c r="Z158" i="2"/>
  <c r="Z157" i="2"/>
  <c r="Z156" i="2"/>
  <c r="Z155" i="2"/>
  <c r="Z154" i="2"/>
  <c r="Z153" i="2"/>
  <c r="Z152" i="2"/>
  <c r="Z151" i="2"/>
  <c r="Z150" i="2"/>
  <c r="Z148" i="2"/>
  <c r="Z147" i="2" s="1"/>
  <c r="Z145" i="2"/>
  <c r="Z143" i="2"/>
  <c r="Z142" i="2"/>
  <c r="Z140" i="2"/>
  <c r="Z138" i="2"/>
  <c r="X287" i="2"/>
  <c r="W287" i="2"/>
  <c r="X286" i="2"/>
  <c r="W286" i="2"/>
  <c r="X285" i="2"/>
  <c r="W285" i="2"/>
  <c r="X284" i="2"/>
  <c r="X283" i="2" s="1"/>
  <c r="W284" i="2"/>
  <c r="W283" i="2" s="1"/>
  <c r="X282" i="2"/>
  <c r="X281" i="2" s="1"/>
  <c r="W282" i="2"/>
  <c r="W281" i="2" s="1"/>
  <c r="X280" i="2"/>
  <c r="X279" i="2" s="1"/>
  <c r="W280" i="2"/>
  <c r="W279" i="2" s="1"/>
  <c r="X277" i="2"/>
  <c r="X276" i="2" s="1"/>
  <c r="W277" i="2"/>
  <c r="W276" i="2" s="1"/>
  <c r="X275" i="2"/>
  <c r="X274" i="2" s="1"/>
  <c r="W275" i="2"/>
  <c r="W274" i="2" s="1"/>
  <c r="X272" i="2"/>
  <c r="W272" i="2"/>
  <c r="X271" i="2"/>
  <c r="W271" i="2"/>
  <c r="X270" i="2"/>
  <c r="W270" i="2"/>
  <c r="X269" i="2"/>
  <c r="W269" i="2"/>
  <c r="X268" i="2"/>
  <c r="W268" i="2"/>
  <c r="X266" i="2"/>
  <c r="W266" i="2"/>
  <c r="X265" i="2"/>
  <c r="W265" i="2"/>
  <c r="X264" i="2"/>
  <c r="W264" i="2"/>
  <c r="X263" i="2"/>
  <c r="W263" i="2"/>
  <c r="X262" i="2"/>
  <c r="W262" i="2"/>
  <c r="X261" i="2"/>
  <c r="X260" i="2" s="1"/>
  <c r="W261" i="2"/>
  <c r="X258" i="2"/>
  <c r="W258" i="2"/>
  <c r="X257" i="2"/>
  <c r="W257" i="2"/>
  <c r="X256" i="2"/>
  <c r="W256" i="2"/>
  <c r="X255" i="2"/>
  <c r="W255" i="2"/>
  <c r="X254" i="2"/>
  <c r="W254" i="2"/>
  <c r="W253" i="2"/>
  <c r="X252" i="2"/>
  <c r="W252" i="2"/>
  <c r="X250" i="2"/>
  <c r="W250" i="2"/>
  <c r="X249" i="2"/>
  <c r="W249" i="2"/>
  <c r="X248" i="2"/>
  <c r="W248" i="2"/>
  <c r="W247" i="2"/>
  <c r="X246" i="2"/>
  <c r="W246" i="2"/>
  <c r="X244" i="2"/>
  <c r="W244" i="2"/>
  <c r="X243" i="2"/>
  <c r="W243" i="2"/>
  <c r="X242" i="2"/>
  <c r="W242" i="2"/>
  <c r="W241" i="2"/>
  <c r="X240" i="2"/>
  <c r="W240" i="2"/>
  <c r="X238" i="2"/>
  <c r="W238" i="2"/>
  <c r="X237" i="2"/>
  <c r="W237" i="2"/>
  <c r="X236" i="2"/>
  <c r="W236" i="2"/>
  <c r="X235" i="2"/>
  <c r="W235" i="2"/>
  <c r="X234" i="2"/>
  <c r="W234" i="2"/>
  <c r="X233" i="2"/>
  <c r="W233" i="2"/>
  <c r="W232" i="2"/>
  <c r="X231" i="2"/>
  <c r="W231" i="2"/>
  <c r="W230" i="2" s="1"/>
  <c r="X229" i="2"/>
  <c r="W229" i="2"/>
  <c r="X228" i="2"/>
  <c r="W228" i="2"/>
  <c r="X227" i="2"/>
  <c r="W227" i="2"/>
  <c r="X226" i="2"/>
  <c r="W226" i="2"/>
  <c r="X225" i="2"/>
  <c r="W225" i="2"/>
  <c r="X224" i="2"/>
  <c r="W224" i="2"/>
  <c r="X223" i="2"/>
  <c r="W223" i="2"/>
  <c r="W222" i="2"/>
  <c r="X221" i="2"/>
  <c r="W221" i="2"/>
  <c r="X219" i="2"/>
  <c r="X218" i="2" s="1"/>
  <c r="W219" i="2"/>
  <c r="X216" i="2"/>
  <c r="W216" i="2"/>
  <c r="X214" i="2"/>
  <c r="W214" i="2"/>
  <c r="X213" i="2"/>
  <c r="W213" i="2"/>
  <c r="X212" i="2"/>
  <c r="W212" i="2"/>
  <c r="X211" i="2"/>
  <c r="W211" i="2"/>
  <c r="X210" i="2"/>
  <c r="W210" i="2"/>
  <c r="X208" i="2"/>
  <c r="W208" i="2"/>
  <c r="X207" i="2"/>
  <c r="W207" i="2"/>
  <c r="X206" i="2"/>
  <c r="W206" i="2"/>
  <c r="X205" i="2"/>
  <c r="W205" i="2"/>
  <c r="X204" i="2"/>
  <c r="W204" i="2"/>
  <c r="X203" i="2"/>
  <c r="W203" i="2"/>
  <c r="X202" i="2"/>
  <c r="W202" i="2"/>
  <c r="X201" i="2"/>
  <c r="W201" i="2"/>
  <c r="X199" i="2"/>
  <c r="W199" i="2"/>
  <c r="X198" i="2"/>
  <c r="W198" i="2"/>
  <c r="X197" i="2"/>
  <c r="W197" i="2"/>
  <c r="X196" i="2"/>
  <c r="W196" i="2"/>
  <c r="X195" i="2"/>
  <c r="W195" i="2"/>
  <c r="X194" i="2"/>
  <c r="W194" i="2"/>
  <c r="X193" i="2"/>
  <c r="W193" i="2"/>
  <c r="X192" i="2"/>
  <c r="W192" i="2"/>
  <c r="X191" i="2"/>
  <c r="W191" i="2"/>
  <c r="X190" i="2"/>
  <c r="W190" i="2"/>
  <c r="X189" i="2"/>
  <c r="W189" i="2"/>
  <c r="X188" i="2"/>
  <c r="W188" i="2"/>
  <c r="X187" i="2"/>
  <c r="W187" i="2"/>
  <c r="X186" i="2"/>
  <c r="W186" i="2"/>
  <c r="X185" i="2"/>
  <c r="W185" i="2"/>
  <c r="X184" i="2"/>
  <c r="W184" i="2"/>
  <c r="X183" i="2"/>
  <c r="W183" i="2"/>
  <c r="X182" i="2"/>
  <c r="W182" i="2"/>
  <c r="X181" i="2"/>
  <c r="W181" i="2"/>
  <c r="X180" i="2"/>
  <c r="W180" i="2"/>
  <c r="X179" i="2"/>
  <c r="W179" i="2"/>
  <c r="X178" i="2"/>
  <c r="W178" i="2"/>
  <c r="X177" i="2"/>
  <c r="W177" i="2"/>
  <c r="X176" i="2"/>
  <c r="W176" i="2"/>
  <c r="X175" i="2"/>
  <c r="W175" i="2"/>
  <c r="X174" i="2"/>
  <c r="W174" i="2"/>
  <c r="X173" i="2"/>
  <c r="W173" i="2"/>
  <c r="X172" i="2"/>
  <c r="W172" i="2"/>
  <c r="X171" i="2"/>
  <c r="W171" i="2"/>
  <c r="X170" i="2"/>
  <c r="W170" i="2"/>
  <c r="X169" i="2"/>
  <c r="W169" i="2"/>
  <c r="X168" i="2"/>
  <c r="W168" i="2"/>
  <c r="X167" i="2"/>
  <c r="W167" i="2"/>
  <c r="X166" i="2"/>
  <c r="W166" i="2"/>
  <c r="X165" i="2"/>
  <c r="W165" i="2"/>
  <c r="X164" i="2"/>
  <c r="W164" i="2"/>
  <c r="X163" i="2"/>
  <c r="W163" i="2"/>
  <c r="X162" i="2"/>
  <c r="W162" i="2"/>
  <c r="X160" i="2"/>
  <c r="W160" i="2"/>
  <c r="X159" i="2"/>
  <c r="W159" i="2"/>
  <c r="X158" i="2"/>
  <c r="W158" i="2"/>
  <c r="X157" i="2"/>
  <c r="W157" i="2"/>
  <c r="X156" i="2"/>
  <c r="W156" i="2"/>
  <c r="X155" i="2"/>
  <c r="W155" i="2"/>
  <c r="X154" i="2"/>
  <c r="W154" i="2"/>
  <c r="X153" i="2"/>
  <c r="W153" i="2"/>
  <c r="X152" i="2"/>
  <c r="W152" i="2"/>
  <c r="X151" i="2"/>
  <c r="W151" i="2"/>
  <c r="X150" i="2"/>
  <c r="W150" i="2"/>
  <c r="X148" i="2"/>
  <c r="X147" i="2" s="1"/>
  <c r="W148" i="2"/>
  <c r="X145" i="2"/>
  <c r="W145" i="2"/>
  <c r="X143" i="2"/>
  <c r="W143" i="2"/>
  <c r="X142" i="2"/>
  <c r="W142" i="2"/>
  <c r="X140" i="2"/>
  <c r="W140" i="2"/>
  <c r="X138" i="2"/>
  <c r="W138" i="2"/>
  <c r="V295" i="2"/>
  <c r="BK295" i="2" s="1"/>
  <c r="V294" i="2"/>
  <c r="BK294" i="2" s="1"/>
  <c r="V293" i="2"/>
  <c r="BK293" i="2" s="1"/>
  <c r="V292" i="2"/>
  <c r="BK292" i="2" s="1"/>
  <c r="V291" i="2"/>
  <c r="BK291" i="2" s="1"/>
  <c r="V290" i="2"/>
  <c r="BK290" i="2" s="1"/>
  <c r="V289" i="2"/>
  <c r="BK289" i="2" s="1"/>
  <c r="V287" i="2"/>
  <c r="BK287" i="2" s="1"/>
  <c r="V286" i="2"/>
  <c r="BK286" i="2" s="1"/>
  <c r="V285" i="2"/>
  <c r="BK285" i="2" s="1"/>
  <c r="V284" i="2"/>
  <c r="BK284" i="2" s="1"/>
  <c r="V282" i="2"/>
  <c r="BK282" i="2" s="1"/>
  <c r="V280" i="2"/>
  <c r="BK280" i="2" s="1"/>
  <c r="V277" i="2"/>
  <c r="BK277" i="2" s="1"/>
  <c r="V275" i="2"/>
  <c r="BK275" i="2" s="1"/>
  <c r="V272" i="2"/>
  <c r="BK272" i="2" s="1"/>
  <c r="V271" i="2"/>
  <c r="BK271" i="2" s="1"/>
  <c r="V270" i="2"/>
  <c r="BK270" i="2" s="1"/>
  <c r="V269" i="2"/>
  <c r="BK269" i="2" s="1"/>
  <c r="V268" i="2"/>
  <c r="BK268" i="2" s="1"/>
  <c r="V266" i="2"/>
  <c r="BK266" i="2" s="1"/>
  <c r="V265" i="2"/>
  <c r="BK265" i="2" s="1"/>
  <c r="V264" i="2"/>
  <c r="BK264" i="2" s="1"/>
  <c r="V263" i="2"/>
  <c r="BK263" i="2" s="1"/>
  <c r="V262" i="2"/>
  <c r="BK262" i="2" s="1"/>
  <c r="V261" i="2"/>
  <c r="BK261" i="2" s="1"/>
  <c r="V258" i="2"/>
  <c r="BK258" i="2" s="1"/>
  <c r="V257" i="2"/>
  <c r="BK257" i="2" s="1"/>
  <c r="V256" i="2"/>
  <c r="BK256" i="2" s="1"/>
  <c r="V255" i="2"/>
  <c r="BK255" i="2" s="1"/>
  <c r="V254" i="2"/>
  <c r="BK254" i="2" s="1"/>
  <c r="V252" i="2"/>
  <c r="BK252" i="2" s="1"/>
  <c r="V250" i="2"/>
  <c r="BK250" i="2" s="1"/>
  <c r="V249" i="2"/>
  <c r="BK249" i="2" s="1"/>
  <c r="V248" i="2"/>
  <c r="BK248" i="2" s="1"/>
  <c r="V246" i="2"/>
  <c r="BK246" i="2" s="1"/>
  <c r="V244" i="2"/>
  <c r="BK244" i="2" s="1"/>
  <c r="V243" i="2"/>
  <c r="BK243" i="2" s="1"/>
  <c r="V242" i="2"/>
  <c r="BK242" i="2" s="1"/>
  <c r="V240" i="2"/>
  <c r="BK240" i="2" s="1"/>
  <c r="V238" i="2"/>
  <c r="BK238" i="2" s="1"/>
  <c r="V237" i="2"/>
  <c r="BK237" i="2" s="1"/>
  <c r="V236" i="2"/>
  <c r="BK236" i="2" s="1"/>
  <c r="V235" i="2"/>
  <c r="BK235" i="2" s="1"/>
  <c r="V234" i="2"/>
  <c r="BK234" i="2" s="1"/>
  <c r="V233" i="2"/>
  <c r="BK233" i="2" s="1"/>
  <c r="V231" i="2"/>
  <c r="BK231" i="2" s="1"/>
  <c r="V229" i="2"/>
  <c r="BK229" i="2" s="1"/>
  <c r="V228" i="2"/>
  <c r="BK228" i="2" s="1"/>
  <c r="V227" i="2"/>
  <c r="BK227" i="2" s="1"/>
  <c r="V226" i="2"/>
  <c r="BK226" i="2" s="1"/>
  <c r="V225" i="2"/>
  <c r="BK225" i="2" s="1"/>
  <c r="V224" i="2"/>
  <c r="BK224" i="2" s="1"/>
  <c r="V223" i="2"/>
  <c r="BK223" i="2" s="1"/>
  <c r="V221" i="2"/>
  <c r="BK221" i="2" s="1"/>
  <c r="V219" i="2"/>
  <c r="BK219" i="2" s="1"/>
  <c r="V216" i="2"/>
  <c r="BK216" i="2" s="1"/>
  <c r="V214" i="2"/>
  <c r="BK214" i="2" s="1"/>
  <c r="V213" i="2"/>
  <c r="BK213" i="2" s="1"/>
  <c r="V212" i="2"/>
  <c r="BK212" i="2" s="1"/>
  <c r="V211" i="2"/>
  <c r="BK211" i="2" s="1"/>
  <c r="V210" i="2"/>
  <c r="BK210" i="2" s="1"/>
  <c r="V208" i="2"/>
  <c r="BK208" i="2" s="1"/>
  <c r="V207" i="2"/>
  <c r="BK207" i="2" s="1"/>
  <c r="V206" i="2"/>
  <c r="BK206" i="2" s="1"/>
  <c r="V205" i="2"/>
  <c r="BK205" i="2" s="1"/>
  <c r="V204" i="2"/>
  <c r="BK204" i="2" s="1"/>
  <c r="V203" i="2"/>
  <c r="BK203" i="2" s="1"/>
  <c r="V202" i="2"/>
  <c r="BK202" i="2" s="1"/>
  <c r="V201" i="2"/>
  <c r="BK201" i="2" s="1"/>
  <c r="V200" i="2"/>
  <c r="V199" i="2"/>
  <c r="BK199" i="2" s="1"/>
  <c r="V198" i="2"/>
  <c r="BK198" i="2" s="1"/>
  <c r="V197" i="2"/>
  <c r="BK197" i="2" s="1"/>
  <c r="V196" i="2"/>
  <c r="BK196" i="2" s="1"/>
  <c r="V195" i="2"/>
  <c r="BK195" i="2" s="1"/>
  <c r="V194" i="2"/>
  <c r="BK194" i="2" s="1"/>
  <c r="V193" i="2"/>
  <c r="BK193" i="2" s="1"/>
  <c r="V192" i="2"/>
  <c r="BK192" i="2" s="1"/>
  <c r="V191" i="2"/>
  <c r="BK191" i="2" s="1"/>
  <c r="V190" i="2"/>
  <c r="BK190" i="2" s="1"/>
  <c r="V189" i="2"/>
  <c r="BK189" i="2" s="1"/>
  <c r="V188" i="2"/>
  <c r="BK188" i="2" s="1"/>
  <c r="V187" i="2"/>
  <c r="BK187" i="2" s="1"/>
  <c r="V186" i="2"/>
  <c r="BK186" i="2" s="1"/>
  <c r="V185" i="2"/>
  <c r="BK185" i="2" s="1"/>
  <c r="V184" i="2"/>
  <c r="BK184" i="2" s="1"/>
  <c r="V183" i="2"/>
  <c r="BK183" i="2" s="1"/>
  <c r="V182" i="2"/>
  <c r="BK182" i="2" s="1"/>
  <c r="V181" i="2"/>
  <c r="BK181" i="2" s="1"/>
  <c r="V180" i="2"/>
  <c r="BK180" i="2" s="1"/>
  <c r="V179" i="2"/>
  <c r="BK179" i="2" s="1"/>
  <c r="V178" i="2"/>
  <c r="BK178" i="2" s="1"/>
  <c r="V177" i="2"/>
  <c r="BK177" i="2" s="1"/>
  <c r="V176" i="2"/>
  <c r="BK176" i="2" s="1"/>
  <c r="V175" i="2"/>
  <c r="BK175" i="2" s="1"/>
  <c r="V174" i="2"/>
  <c r="BK174" i="2" s="1"/>
  <c r="V173" i="2"/>
  <c r="BK173" i="2" s="1"/>
  <c r="V172" i="2"/>
  <c r="BK172" i="2" s="1"/>
  <c r="V171" i="2"/>
  <c r="BK171" i="2" s="1"/>
  <c r="V170" i="2"/>
  <c r="BK170" i="2" s="1"/>
  <c r="V169" i="2"/>
  <c r="BK169" i="2" s="1"/>
  <c r="V168" i="2"/>
  <c r="BK168" i="2" s="1"/>
  <c r="V167" i="2"/>
  <c r="BK167" i="2" s="1"/>
  <c r="V166" i="2"/>
  <c r="BK166" i="2" s="1"/>
  <c r="V165" i="2"/>
  <c r="BK165" i="2" s="1"/>
  <c r="V164" i="2"/>
  <c r="BK164" i="2" s="1"/>
  <c r="V163" i="2"/>
  <c r="BK163" i="2" s="1"/>
  <c r="V162" i="2"/>
  <c r="BK162" i="2" s="1"/>
  <c r="V161" i="2"/>
  <c r="V160" i="2"/>
  <c r="BK160" i="2" s="1"/>
  <c r="V159" i="2"/>
  <c r="BK159" i="2" s="1"/>
  <c r="V158" i="2"/>
  <c r="BK158" i="2" s="1"/>
  <c r="V157" i="2"/>
  <c r="BK157" i="2" s="1"/>
  <c r="V156" i="2"/>
  <c r="BK156" i="2" s="1"/>
  <c r="V155" i="2"/>
  <c r="BK155" i="2" s="1"/>
  <c r="V154" i="2"/>
  <c r="BK154" i="2" s="1"/>
  <c r="V153" i="2"/>
  <c r="BK153" i="2" s="1"/>
  <c r="V152" i="2"/>
  <c r="BK152" i="2" s="1"/>
  <c r="V151" i="2"/>
  <c r="BK151" i="2" s="1"/>
  <c r="V150" i="2"/>
  <c r="BK150" i="2" s="1"/>
  <c r="V148" i="2"/>
  <c r="BK148" i="2" s="1"/>
  <c r="BK147" i="2" s="1"/>
  <c r="V145" i="2"/>
  <c r="BK145" i="2" s="1"/>
  <c r="BK144" i="2" s="1"/>
  <c r="V143" i="2"/>
  <c r="BK143" i="2" s="1"/>
  <c r="V142" i="2"/>
  <c r="BK142" i="2" s="1"/>
  <c r="V140" i="2"/>
  <c r="V138" i="2"/>
  <c r="BK138" i="2" s="1"/>
  <c r="BI138" i="2"/>
  <c r="BH138" i="2"/>
  <c r="BG138" i="2"/>
  <c r="BF138" i="2"/>
  <c r="BI257" i="2"/>
  <c r="BH257" i="2"/>
  <c r="BG257" i="2"/>
  <c r="BF257" i="2"/>
  <c r="BI256" i="2"/>
  <c r="BH256" i="2"/>
  <c r="BG256" i="2"/>
  <c r="BF256" i="2"/>
  <c r="BI255" i="2"/>
  <c r="BH255" i="2"/>
  <c r="BG255" i="2"/>
  <c r="BF255" i="2"/>
  <c r="BI258" i="2"/>
  <c r="BH258" i="2"/>
  <c r="BG258" i="2"/>
  <c r="BF258" i="2"/>
  <c r="BI254" i="2"/>
  <c r="BH254" i="2"/>
  <c r="BG254" i="2"/>
  <c r="BF254" i="2"/>
  <c r="BI253" i="2"/>
  <c r="BH253" i="2"/>
  <c r="BG253" i="2"/>
  <c r="BF253" i="2"/>
  <c r="BI252" i="2"/>
  <c r="BH252" i="2"/>
  <c r="BG252" i="2"/>
  <c r="BF252" i="2"/>
  <c r="BI250" i="2"/>
  <c r="BH250" i="2"/>
  <c r="BG250" i="2"/>
  <c r="BF250" i="2"/>
  <c r="BI249" i="2"/>
  <c r="BH249" i="2"/>
  <c r="BG249" i="2"/>
  <c r="BF249" i="2"/>
  <c r="P249" i="2"/>
  <c r="BE249" i="2" s="1"/>
  <c r="BI248" i="2"/>
  <c r="BH248" i="2"/>
  <c r="BG248" i="2"/>
  <c r="BF248" i="2"/>
  <c r="P248" i="2"/>
  <c r="BE248" i="2" s="1"/>
  <c r="BI247" i="2"/>
  <c r="BH247" i="2"/>
  <c r="BG247" i="2"/>
  <c r="BF247" i="2"/>
  <c r="BI246" i="2"/>
  <c r="BH246" i="2"/>
  <c r="BG246" i="2"/>
  <c r="BF246" i="2"/>
  <c r="BI244" i="2"/>
  <c r="BH244" i="2"/>
  <c r="BG244" i="2"/>
  <c r="BF244" i="2"/>
  <c r="BI243" i="2"/>
  <c r="BH243" i="2"/>
  <c r="BG243" i="2"/>
  <c r="BF243" i="2"/>
  <c r="BI242" i="2"/>
  <c r="BH242" i="2"/>
  <c r="BG242" i="2"/>
  <c r="BF242" i="2"/>
  <c r="BI241" i="2"/>
  <c r="BH241" i="2"/>
  <c r="BG241" i="2"/>
  <c r="BF241" i="2"/>
  <c r="BI240" i="2"/>
  <c r="BH240" i="2"/>
  <c r="BG240" i="2"/>
  <c r="BF240" i="2"/>
  <c r="BF231" i="2"/>
  <c r="BG231" i="2"/>
  <c r="BH231" i="2"/>
  <c r="BI231" i="2"/>
  <c r="BF232" i="2"/>
  <c r="BG232" i="2"/>
  <c r="BH232" i="2"/>
  <c r="BI232" i="2"/>
  <c r="P233" i="2"/>
  <c r="BF233" i="2"/>
  <c r="BG233" i="2"/>
  <c r="BH233" i="2"/>
  <c r="BI233" i="2"/>
  <c r="BF234" i="2"/>
  <c r="BG234" i="2"/>
  <c r="BH234" i="2"/>
  <c r="BI234" i="2"/>
  <c r="BF235" i="2"/>
  <c r="BG235" i="2"/>
  <c r="BH235" i="2"/>
  <c r="BI235" i="2"/>
  <c r="BF236" i="2"/>
  <c r="BG236" i="2"/>
  <c r="BH236" i="2"/>
  <c r="BI236" i="2"/>
  <c r="P237" i="2"/>
  <c r="BE237" i="2" s="1"/>
  <c r="BF237" i="2"/>
  <c r="BG237" i="2"/>
  <c r="BH237" i="2"/>
  <c r="BI237" i="2"/>
  <c r="BF238" i="2"/>
  <c r="BG238" i="2"/>
  <c r="BH238" i="2"/>
  <c r="BI238" i="2"/>
  <c r="P225" i="2"/>
  <c r="BE225" i="2" s="1"/>
  <c r="BF225" i="2"/>
  <c r="BG225" i="2"/>
  <c r="BH225" i="2"/>
  <c r="BI225" i="2"/>
  <c r="BI226" i="2"/>
  <c r="BH226" i="2"/>
  <c r="BG226" i="2"/>
  <c r="BF226" i="2"/>
  <c r="BI224" i="2"/>
  <c r="BH224" i="2"/>
  <c r="BG224" i="2"/>
  <c r="BF224" i="2"/>
  <c r="BI223" i="2"/>
  <c r="BH223" i="2"/>
  <c r="BG223" i="2"/>
  <c r="BF223" i="2"/>
  <c r="BI227" i="2"/>
  <c r="BH227" i="2"/>
  <c r="BG227" i="2"/>
  <c r="BF227" i="2"/>
  <c r="BI228" i="2"/>
  <c r="BH228" i="2"/>
  <c r="BG228" i="2"/>
  <c r="BF228" i="2"/>
  <c r="BI229" i="2"/>
  <c r="BH229" i="2"/>
  <c r="BG229" i="2"/>
  <c r="BF229" i="2"/>
  <c r="BI195" i="2"/>
  <c r="BH195" i="2"/>
  <c r="BG195" i="2"/>
  <c r="BF195" i="2"/>
  <c r="BI194" i="2"/>
  <c r="BH194" i="2"/>
  <c r="BG194" i="2"/>
  <c r="BF194" i="2"/>
  <c r="P238" i="2" l="1"/>
  <c r="BE238" i="2" s="1"/>
  <c r="P234" i="2"/>
  <c r="BE234" i="2" s="1"/>
  <c r="P231" i="2"/>
  <c r="BE231" i="2" s="1"/>
  <c r="AB245" i="2"/>
  <c r="AB260" i="2"/>
  <c r="AB288" i="2"/>
  <c r="Z245" i="2"/>
  <c r="Z260" i="2"/>
  <c r="AD209" i="2"/>
  <c r="AD230" i="2"/>
  <c r="AD239" i="2"/>
  <c r="P195" i="2"/>
  <c r="BE195" i="2" s="1"/>
  <c r="X209" i="2"/>
  <c r="W260" i="2"/>
  <c r="H103" i="2" s="1"/>
  <c r="W267" i="2"/>
  <c r="W251" i="2"/>
  <c r="AD251" i="2"/>
  <c r="X273" i="2"/>
  <c r="Z209" i="2"/>
  <c r="Z230" i="2"/>
  <c r="Z239" i="2"/>
  <c r="AB209" i="2"/>
  <c r="AB230" i="2"/>
  <c r="AB239" i="2"/>
  <c r="AD245" i="2"/>
  <c r="AD260" i="2"/>
  <c r="AD288" i="2"/>
  <c r="W245" i="2"/>
  <c r="Z220" i="2"/>
  <c r="Z267" i="2"/>
  <c r="AB220" i="2"/>
  <c r="W220" i="2"/>
  <c r="W239" i="2"/>
  <c r="Z251" i="2"/>
  <c r="AB251" i="2"/>
  <c r="AD220" i="2"/>
  <c r="AD267" i="2"/>
  <c r="AD273" i="2"/>
  <c r="K103" i="2"/>
  <c r="AB267" i="2"/>
  <c r="X267" i="2"/>
  <c r="P139" i="2"/>
  <c r="BK141" i="2"/>
  <c r="P138" i="2"/>
  <c r="P255" i="2"/>
  <c r="BE255" i="2" s="1"/>
  <c r="P258" i="2"/>
  <c r="BE258" i="2" s="1"/>
  <c r="P256" i="2"/>
  <c r="BE256" i="2" s="1"/>
  <c r="P254" i="2"/>
  <c r="BE254" i="2" s="1"/>
  <c r="P257" i="2"/>
  <c r="BE257" i="2" s="1"/>
  <c r="P252" i="2"/>
  <c r="BE252" i="2" s="1"/>
  <c r="P250" i="2"/>
  <c r="P246" i="2"/>
  <c r="BE246" i="2" s="1"/>
  <c r="P244" i="2"/>
  <c r="BE244" i="2" s="1"/>
  <c r="P240" i="2"/>
  <c r="BE240" i="2" s="1"/>
  <c r="P242" i="2"/>
  <c r="P243" i="2"/>
  <c r="BE243" i="2" s="1"/>
  <c r="P235" i="2"/>
  <c r="P236" i="2"/>
  <c r="BE236" i="2" s="1"/>
  <c r="BE233" i="2"/>
  <c r="P223" i="2"/>
  <c r="P227" i="2"/>
  <c r="BE227" i="2" s="1"/>
  <c r="P226" i="2"/>
  <c r="BE226" i="2" s="1"/>
  <c r="P224" i="2"/>
  <c r="BE224" i="2" s="1"/>
  <c r="P228" i="2"/>
  <c r="BE228" i="2" s="1"/>
  <c r="P229" i="2"/>
  <c r="BE229" i="2" s="1"/>
  <c r="P194" i="2"/>
  <c r="BE194" i="2" s="1"/>
  <c r="Z217" i="2" l="1"/>
  <c r="AB217" i="2"/>
  <c r="AB273" i="2"/>
  <c r="Z273" i="2"/>
  <c r="AD217" i="2"/>
  <c r="BE250" i="2"/>
  <c r="BE235" i="2"/>
  <c r="X232" i="2"/>
  <c r="X230" i="2" s="1"/>
  <c r="BE242" i="2"/>
  <c r="BE223" i="2"/>
  <c r="V222" i="2" l="1"/>
  <c r="BK222" i="2" s="1"/>
  <c r="X222" i="2"/>
  <c r="X220" i="2" s="1"/>
  <c r="V253" i="2"/>
  <c r="BK253" i="2" s="1"/>
  <c r="X253" i="2"/>
  <c r="X251" i="2" s="1"/>
  <c r="V241" i="2"/>
  <c r="BK241" i="2" s="1"/>
  <c r="X241" i="2"/>
  <c r="X239" i="2" s="1"/>
  <c r="V247" i="2"/>
  <c r="BK247" i="2" s="1"/>
  <c r="X247" i="2"/>
  <c r="X245" i="2" s="1"/>
  <c r="V232" i="2"/>
  <c r="BK232" i="2" s="1"/>
  <c r="P232" i="2" l="1"/>
  <c r="BE232" i="2" s="1"/>
  <c r="X217" i="2"/>
  <c r="P253" i="2"/>
  <c r="BE253" i="2" s="1"/>
  <c r="BK245" i="2"/>
  <c r="M245" i="2" s="1"/>
  <c r="P247" i="2"/>
  <c r="BE247" i="2" s="1"/>
  <c r="P241" i="2"/>
  <c r="BE241" i="2" s="1"/>
  <c r="BK230" i="2"/>
  <c r="BK239" i="2" l="1"/>
  <c r="BK251" i="2"/>
  <c r="M251" i="2" s="1"/>
  <c r="M239" i="2" l="1"/>
  <c r="K200" i="2" l="1"/>
  <c r="BI201" i="2"/>
  <c r="BH201" i="2"/>
  <c r="BG201" i="2"/>
  <c r="BF201" i="2"/>
  <c r="BI202" i="2"/>
  <c r="BH202" i="2"/>
  <c r="BG202" i="2"/>
  <c r="BF202" i="2"/>
  <c r="BI203" i="2"/>
  <c r="BH203" i="2"/>
  <c r="BG203" i="2"/>
  <c r="BF203" i="2"/>
  <c r="K161" i="2"/>
  <c r="BI173" i="2"/>
  <c r="BH173" i="2"/>
  <c r="BG173" i="2"/>
  <c r="BF173" i="2"/>
  <c r="BI172" i="2"/>
  <c r="BH172" i="2"/>
  <c r="BG172" i="2"/>
  <c r="BF172" i="2"/>
  <c r="P172" i="2"/>
  <c r="BE172" i="2" s="1"/>
  <c r="BI171" i="2"/>
  <c r="BH171" i="2"/>
  <c r="BG171" i="2"/>
  <c r="BF171" i="2"/>
  <c r="BI170" i="2"/>
  <c r="BH170" i="2"/>
  <c r="BG170" i="2"/>
  <c r="BF170" i="2"/>
  <c r="AD161" i="2" l="1"/>
  <c r="AB161" i="2"/>
  <c r="Z161" i="2"/>
  <c r="W161" i="2"/>
  <c r="X161" i="2"/>
  <c r="BK161" i="2"/>
  <c r="W200" i="2"/>
  <c r="AD200" i="2"/>
  <c r="X200" i="2"/>
  <c r="AB200" i="2"/>
  <c r="Z200" i="2"/>
  <c r="BK200" i="2"/>
  <c r="P203" i="2"/>
  <c r="BE203" i="2" s="1"/>
  <c r="P201" i="2"/>
  <c r="BE201" i="2" s="1"/>
  <c r="P202" i="2"/>
  <c r="BE202" i="2" s="1"/>
  <c r="P171" i="2"/>
  <c r="BE171" i="2" s="1"/>
  <c r="P173" i="2"/>
  <c r="BE173" i="2" s="1"/>
  <c r="P170" i="2"/>
  <c r="BI154" i="2"/>
  <c r="BH154" i="2"/>
  <c r="BG154" i="2"/>
  <c r="BF154" i="2"/>
  <c r="BI153" i="2"/>
  <c r="BH153" i="2"/>
  <c r="BG153" i="2"/>
  <c r="BF153" i="2"/>
  <c r="BI155" i="2"/>
  <c r="BH155" i="2"/>
  <c r="BG155" i="2"/>
  <c r="BF155" i="2"/>
  <c r="BI152" i="2"/>
  <c r="BH152" i="2"/>
  <c r="BG152" i="2"/>
  <c r="BF152" i="2"/>
  <c r="BI140" i="2"/>
  <c r="BH140" i="2"/>
  <c r="BG140" i="2"/>
  <c r="BF140" i="2"/>
  <c r="BK140" i="2"/>
  <c r="W149" i="2" l="1"/>
  <c r="BK149" i="2"/>
  <c r="AD149" i="2"/>
  <c r="AD146" i="2" s="1"/>
  <c r="BE170" i="2"/>
  <c r="BE139" i="2"/>
  <c r="AB149" i="2"/>
  <c r="AB146" i="2" s="1"/>
  <c r="X149" i="2"/>
  <c r="X146" i="2" s="1"/>
  <c r="Z149" i="2"/>
  <c r="Z146" i="2" s="1"/>
  <c r="P152" i="2"/>
  <c r="BE152" i="2" s="1"/>
  <c r="P154" i="2"/>
  <c r="BE154" i="2" s="1"/>
  <c r="P153" i="2"/>
  <c r="BE153" i="2" s="1"/>
  <c r="P155" i="2"/>
  <c r="BE155" i="2" s="1"/>
  <c r="P140" i="2"/>
  <c r="BE140" i="2" s="1"/>
  <c r="BI163" i="2" l="1"/>
  <c r="BH163" i="2"/>
  <c r="BG163" i="2"/>
  <c r="BF163" i="2"/>
  <c r="BI197" i="2"/>
  <c r="BH197" i="2"/>
  <c r="BG197" i="2"/>
  <c r="BF197" i="2"/>
  <c r="BI196" i="2"/>
  <c r="BH196" i="2"/>
  <c r="BG196" i="2"/>
  <c r="BF196" i="2"/>
  <c r="P198" i="2"/>
  <c r="BE198" i="2" s="1"/>
  <c r="BF198" i="2"/>
  <c r="BG198" i="2"/>
  <c r="BH198" i="2"/>
  <c r="BI198" i="2"/>
  <c r="BF199" i="2"/>
  <c r="BG199" i="2"/>
  <c r="BH199" i="2"/>
  <c r="BI199" i="2"/>
  <c r="P196" i="2" l="1"/>
  <c r="BE196" i="2" s="1"/>
  <c r="P199" i="2"/>
  <c r="BE199" i="2" s="1"/>
  <c r="P163" i="2"/>
  <c r="BE163" i="2" s="1"/>
  <c r="P197" i="2"/>
  <c r="BE197" i="2" s="1"/>
  <c r="BI214" i="2" l="1"/>
  <c r="BH214" i="2"/>
  <c r="BG214" i="2"/>
  <c r="BF214" i="2"/>
  <c r="BI213" i="2"/>
  <c r="BH213" i="2"/>
  <c r="BG213" i="2"/>
  <c r="BF213" i="2"/>
  <c r="BI212" i="2"/>
  <c r="BH212" i="2"/>
  <c r="BG212" i="2"/>
  <c r="BF212" i="2"/>
  <c r="P207" i="2"/>
  <c r="BE207" i="2" s="1"/>
  <c r="BF207" i="2"/>
  <c r="BG207" i="2"/>
  <c r="BH207" i="2"/>
  <c r="BI207" i="2"/>
  <c r="BI189" i="2"/>
  <c r="BH189" i="2"/>
  <c r="BG189" i="2"/>
  <c r="BF189" i="2"/>
  <c r="BI191" i="2"/>
  <c r="BH191" i="2"/>
  <c r="BG191" i="2"/>
  <c r="BF191" i="2"/>
  <c r="BI190" i="2"/>
  <c r="BH190" i="2"/>
  <c r="BG190" i="2"/>
  <c r="BF190" i="2"/>
  <c r="BI184" i="2"/>
  <c r="BH184" i="2"/>
  <c r="BG184" i="2"/>
  <c r="BF184" i="2"/>
  <c r="BI183" i="2"/>
  <c r="BH183" i="2"/>
  <c r="BG183" i="2"/>
  <c r="BF183" i="2"/>
  <c r="BI182" i="2"/>
  <c r="BH182" i="2"/>
  <c r="BG182" i="2"/>
  <c r="BF182" i="2"/>
  <c r="BI178" i="2"/>
  <c r="BH178" i="2"/>
  <c r="BG178" i="2"/>
  <c r="BF178" i="2"/>
  <c r="BI175" i="2"/>
  <c r="BH175" i="2"/>
  <c r="BG175" i="2"/>
  <c r="BF175" i="2"/>
  <c r="P214" i="2" l="1"/>
  <c r="BE214" i="2" s="1"/>
  <c r="P213" i="2"/>
  <c r="BE213" i="2" s="1"/>
  <c r="P212" i="2"/>
  <c r="BE212" i="2" s="1"/>
  <c r="P175" i="2"/>
  <c r="BE175" i="2" s="1"/>
  <c r="P190" i="2"/>
  <c r="BE190" i="2" s="1"/>
  <c r="P182" i="2"/>
  <c r="BE182" i="2" s="1"/>
  <c r="P178" i="2"/>
  <c r="BE178" i="2" s="1"/>
  <c r="P189" i="2"/>
  <c r="BE189" i="2" s="1"/>
  <c r="P191" i="2"/>
  <c r="BE191" i="2" s="1"/>
  <c r="P183" i="2"/>
  <c r="BE183" i="2" s="1"/>
  <c r="P184" i="2"/>
  <c r="BE184" i="2" s="1"/>
  <c r="E21" i="2" l="1"/>
  <c r="O12" i="2" l="1"/>
  <c r="O11" i="2"/>
  <c r="E12" i="2"/>
  <c r="F129" i="2" s="1"/>
  <c r="F9" i="2"/>
  <c r="F127" i="2" s="1"/>
  <c r="BA88" i="1"/>
  <c r="AZ88" i="1"/>
  <c r="BI295" i="2"/>
  <c r="BH295" i="2"/>
  <c r="BG295" i="2"/>
  <c r="BF295" i="2"/>
  <c r="X295" i="2"/>
  <c r="W295" i="2"/>
  <c r="Z295" i="2"/>
  <c r="BE295" i="2"/>
  <c r="BI294" i="2"/>
  <c r="BH294" i="2"/>
  <c r="BG294" i="2"/>
  <c r="BF294" i="2"/>
  <c r="X294" i="2"/>
  <c r="W294" i="2"/>
  <c r="Z294" i="2"/>
  <c r="BE294" i="2"/>
  <c r="BI293" i="2"/>
  <c r="BH293" i="2"/>
  <c r="BG293" i="2"/>
  <c r="BF293" i="2"/>
  <c r="X293" i="2"/>
  <c r="W293" i="2"/>
  <c r="Z293" i="2"/>
  <c r="BE293" i="2"/>
  <c r="BI292" i="2"/>
  <c r="BH292" i="2"/>
  <c r="BG292" i="2"/>
  <c r="BF292" i="2"/>
  <c r="X292" i="2"/>
  <c r="W292" i="2"/>
  <c r="Z292" i="2"/>
  <c r="BI291" i="2"/>
  <c r="BH291" i="2"/>
  <c r="BG291" i="2"/>
  <c r="BF291" i="2"/>
  <c r="X291" i="2"/>
  <c r="W291" i="2"/>
  <c r="Z291" i="2"/>
  <c r="BE291" i="2"/>
  <c r="BI290" i="2"/>
  <c r="BH290" i="2"/>
  <c r="BG290" i="2"/>
  <c r="BF290" i="2"/>
  <c r="X290" i="2"/>
  <c r="W290" i="2"/>
  <c r="Z290" i="2"/>
  <c r="BI289" i="2"/>
  <c r="BH289" i="2"/>
  <c r="BG289" i="2"/>
  <c r="BF289" i="2"/>
  <c r="X289" i="2"/>
  <c r="W289" i="2"/>
  <c r="Z289" i="2"/>
  <c r="BE289" i="2"/>
  <c r="BI287" i="2"/>
  <c r="BH287" i="2"/>
  <c r="BG287" i="2"/>
  <c r="BF287" i="2"/>
  <c r="P287" i="2"/>
  <c r="BE287" i="2" s="1"/>
  <c r="BI286" i="2"/>
  <c r="BH286" i="2"/>
  <c r="BG286" i="2"/>
  <c r="BF286" i="2"/>
  <c r="BI285" i="2"/>
  <c r="BH285" i="2"/>
  <c r="BG285" i="2"/>
  <c r="BF285" i="2"/>
  <c r="P285" i="2"/>
  <c r="BE285" i="2" s="1"/>
  <c r="BI284" i="2"/>
  <c r="BH284" i="2"/>
  <c r="BG284" i="2"/>
  <c r="BF284" i="2"/>
  <c r="BI282" i="2"/>
  <c r="BH282" i="2"/>
  <c r="BG282" i="2"/>
  <c r="BF282" i="2"/>
  <c r="K110" i="2"/>
  <c r="H110" i="2"/>
  <c r="BK281" i="2"/>
  <c r="M281" i="2" s="1"/>
  <c r="M110" i="2" s="1"/>
  <c r="BI280" i="2"/>
  <c r="BH280" i="2"/>
  <c r="BG280" i="2"/>
  <c r="BF280" i="2"/>
  <c r="K109" i="2"/>
  <c r="H109" i="2"/>
  <c r="BK279" i="2"/>
  <c r="M279" i="2" s="1"/>
  <c r="M109" i="2" s="1"/>
  <c r="BI277" i="2"/>
  <c r="BH277" i="2"/>
  <c r="BG277" i="2"/>
  <c r="BF277" i="2"/>
  <c r="K108" i="2"/>
  <c r="H108" i="2"/>
  <c r="BK276" i="2"/>
  <c r="M276" i="2" s="1"/>
  <c r="M108" i="2" s="1"/>
  <c r="BI275" i="2"/>
  <c r="BH275" i="2"/>
  <c r="BG275" i="2"/>
  <c r="BF275" i="2"/>
  <c r="BI272" i="2"/>
  <c r="BH272" i="2"/>
  <c r="BG272" i="2"/>
  <c r="BF272" i="2"/>
  <c r="BI271" i="2"/>
  <c r="BH271" i="2"/>
  <c r="BG271" i="2"/>
  <c r="BF271" i="2"/>
  <c r="P271" i="2"/>
  <c r="BE271" i="2" s="1"/>
  <c r="BI270" i="2"/>
  <c r="BH270" i="2"/>
  <c r="BG270" i="2"/>
  <c r="BF270" i="2"/>
  <c r="P270" i="2"/>
  <c r="BE270" i="2" s="1"/>
  <c r="BI269" i="2"/>
  <c r="BH269" i="2"/>
  <c r="BG269" i="2"/>
  <c r="BF269" i="2"/>
  <c r="P269" i="2"/>
  <c r="BE269" i="2" s="1"/>
  <c r="BI268" i="2"/>
  <c r="BH268" i="2"/>
  <c r="BG268" i="2"/>
  <c r="BF268" i="2"/>
  <c r="BI266" i="2"/>
  <c r="BH266" i="2"/>
  <c r="BG266" i="2"/>
  <c r="BF266" i="2"/>
  <c r="BI265" i="2"/>
  <c r="BH265" i="2"/>
  <c r="BG265" i="2"/>
  <c r="BF265" i="2"/>
  <c r="P265" i="2"/>
  <c r="BE265" i="2" s="1"/>
  <c r="BI264" i="2"/>
  <c r="BH264" i="2"/>
  <c r="BG264" i="2"/>
  <c r="BF264" i="2"/>
  <c r="BI263" i="2"/>
  <c r="BH263" i="2"/>
  <c r="BG263" i="2"/>
  <c r="BF263" i="2"/>
  <c r="P263" i="2"/>
  <c r="BE263" i="2" s="1"/>
  <c r="BI262" i="2"/>
  <c r="BH262" i="2"/>
  <c r="BG262" i="2"/>
  <c r="BF262" i="2"/>
  <c r="BI261" i="2"/>
  <c r="BH261" i="2"/>
  <c r="BG261" i="2"/>
  <c r="BF261" i="2"/>
  <c r="P261" i="2"/>
  <c r="BE261" i="2" s="1"/>
  <c r="K102" i="2"/>
  <c r="H102" i="2"/>
  <c r="BI222" i="2"/>
  <c r="BH222" i="2"/>
  <c r="BG222" i="2"/>
  <c r="BF222" i="2"/>
  <c r="BI221" i="2"/>
  <c r="BH221" i="2"/>
  <c r="BG221" i="2"/>
  <c r="BF221" i="2"/>
  <c r="BI219" i="2"/>
  <c r="BH219" i="2"/>
  <c r="BG219" i="2"/>
  <c r="BF219" i="2"/>
  <c r="W218" i="2"/>
  <c r="W217" i="2" s="1"/>
  <c r="P219" i="2"/>
  <c r="BE219" i="2" s="1"/>
  <c r="BI216" i="2"/>
  <c r="BH216" i="2"/>
  <c r="BG216" i="2"/>
  <c r="BF216" i="2"/>
  <c r="BI208" i="2"/>
  <c r="BH208" i="2"/>
  <c r="BG208" i="2"/>
  <c r="BF208" i="2"/>
  <c r="P208" i="2"/>
  <c r="BE208" i="2" s="1"/>
  <c r="BI211" i="2"/>
  <c r="BH211" i="2"/>
  <c r="BG211" i="2"/>
  <c r="BF211" i="2"/>
  <c r="P211" i="2"/>
  <c r="BE211" i="2" s="1"/>
  <c r="BI210" i="2"/>
  <c r="BH210" i="2"/>
  <c r="BG210" i="2"/>
  <c r="BF210" i="2"/>
  <c r="BI206" i="2"/>
  <c r="BH206" i="2"/>
  <c r="BG206" i="2"/>
  <c r="BF206" i="2"/>
  <c r="BI205" i="2"/>
  <c r="BH205" i="2"/>
  <c r="BG205" i="2"/>
  <c r="BF205" i="2"/>
  <c r="P205" i="2"/>
  <c r="BE205" i="2" s="1"/>
  <c r="BI204" i="2"/>
  <c r="BH204" i="2"/>
  <c r="BG204" i="2"/>
  <c r="BF204" i="2"/>
  <c r="P204" i="2"/>
  <c r="BE204" i="2" s="1"/>
  <c r="BI200" i="2"/>
  <c r="BH200" i="2"/>
  <c r="BG200" i="2"/>
  <c r="BF200" i="2"/>
  <c r="BI193" i="2"/>
  <c r="BH193" i="2"/>
  <c r="BG193" i="2"/>
  <c r="BF193" i="2"/>
  <c r="P193" i="2"/>
  <c r="BE193" i="2" s="1"/>
  <c r="BI192" i="2"/>
  <c r="BH192" i="2"/>
  <c r="BG192" i="2"/>
  <c r="BF192" i="2"/>
  <c r="P192" i="2"/>
  <c r="BE192" i="2" s="1"/>
  <c r="BI188" i="2"/>
  <c r="BH188" i="2"/>
  <c r="BG188" i="2"/>
  <c r="BF188" i="2"/>
  <c r="P188" i="2"/>
  <c r="BE188" i="2" s="1"/>
  <c r="BI187" i="2"/>
  <c r="BH187" i="2"/>
  <c r="BG187" i="2"/>
  <c r="BF187" i="2"/>
  <c r="BI186" i="2"/>
  <c r="BH186" i="2"/>
  <c r="BG186" i="2"/>
  <c r="BF186" i="2"/>
  <c r="P186" i="2"/>
  <c r="BE186" i="2" s="1"/>
  <c r="BI185" i="2"/>
  <c r="BH185" i="2"/>
  <c r="BG185" i="2"/>
  <c r="BF185" i="2"/>
  <c r="P185" i="2"/>
  <c r="BE185" i="2" s="1"/>
  <c r="BI181" i="2"/>
  <c r="BH181" i="2"/>
  <c r="BG181" i="2"/>
  <c r="BF181" i="2"/>
  <c r="BI180" i="2"/>
  <c r="BH180" i="2"/>
  <c r="BG180" i="2"/>
  <c r="BF180" i="2"/>
  <c r="P180" i="2"/>
  <c r="BE180" i="2" s="1"/>
  <c r="BI179" i="2"/>
  <c r="BH179" i="2"/>
  <c r="BG179" i="2"/>
  <c r="BF179" i="2"/>
  <c r="P179" i="2"/>
  <c r="BE179" i="2" s="1"/>
  <c r="BI177" i="2"/>
  <c r="BH177" i="2"/>
  <c r="BG177" i="2"/>
  <c r="BF177" i="2"/>
  <c r="P177" i="2"/>
  <c r="BE177" i="2" s="1"/>
  <c r="BI176" i="2"/>
  <c r="BH176" i="2"/>
  <c r="BG176" i="2"/>
  <c r="BF176" i="2"/>
  <c r="P176" i="2"/>
  <c r="BE176" i="2" s="1"/>
  <c r="BI174" i="2"/>
  <c r="BH174" i="2"/>
  <c r="BG174" i="2"/>
  <c r="BF174" i="2"/>
  <c r="P174" i="2"/>
  <c r="BE174" i="2" s="1"/>
  <c r="BI169" i="2"/>
  <c r="BH169" i="2"/>
  <c r="BG169" i="2"/>
  <c r="BF169" i="2"/>
  <c r="P169" i="2"/>
  <c r="BI168" i="2"/>
  <c r="BH168" i="2"/>
  <c r="BG168" i="2"/>
  <c r="BF168" i="2"/>
  <c r="P168" i="2"/>
  <c r="BE168" i="2" s="1"/>
  <c r="BI167" i="2"/>
  <c r="BH167" i="2"/>
  <c r="BG167" i="2"/>
  <c r="BF167" i="2"/>
  <c r="P167" i="2"/>
  <c r="BE167" i="2" s="1"/>
  <c r="BI166" i="2"/>
  <c r="BH166" i="2"/>
  <c r="BG166" i="2"/>
  <c r="BF166" i="2"/>
  <c r="P166" i="2"/>
  <c r="BE166" i="2" s="1"/>
  <c r="BI165" i="2"/>
  <c r="BH165" i="2"/>
  <c r="BG165" i="2"/>
  <c r="BF165" i="2"/>
  <c r="BI164" i="2"/>
  <c r="BH164" i="2"/>
  <c r="BG164" i="2"/>
  <c r="BF164" i="2"/>
  <c r="P164" i="2"/>
  <c r="BE164" i="2" s="1"/>
  <c r="BI162" i="2"/>
  <c r="BH162" i="2"/>
  <c r="BG162" i="2"/>
  <c r="BF162" i="2"/>
  <c r="P162" i="2"/>
  <c r="BE162" i="2" s="1"/>
  <c r="BI161" i="2"/>
  <c r="BH161" i="2"/>
  <c r="BG161" i="2"/>
  <c r="BF161" i="2"/>
  <c r="P161" i="2"/>
  <c r="BE161" i="2" s="1"/>
  <c r="BI160" i="2"/>
  <c r="BH160" i="2"/>
  <c r="BG160" i="2"/>
  <c r="BF160" i="2"/>
  <c r="BI159" i="2"/>
  <c r="BH159" i="2"/>
  <c r="BG159" i="2"/>
  <c r="BF159" i="2"/>
  <c r="P159" i="2"/>
  <c r="BE159" i="2" s="1"/>
  <c r="BI158" i="2"/>
  <c r="BH158" i="2"/>
  <c r="BG158" i="2"/>
  <c r="BF158" i="2"/>
  <c r="BI157" i="2"/>
  <c r="BH157" i="2"/>
  <c r="BG157" i="2"/>
  <c r="BF157" i="2"/>
  <c r="P157" i="2"/>
  <c r="BE157" i="2" s="1"/>
  <c r="BI156" i="2"/>
  <c r="BH156" i="2"/>
  <c r="BG156" i="2"/>
  <c r="BF156" i="2"/>
  <c r="P156" i="2"/>
  <c r="BE156" i="2" s="1"/>
  <c r="BI151" i="2"/>
  <c r="BH151" i="2"/>
  <c r="BG151" i="2"/>
  <c r="BF151" i="2"/>
  <c r="BI150" i="2"/>
  <c r="BH150" i="2"/>
  <c r="BG150" i="2"/>
  <c r="BF150" i="2"/>
  <c r="P150" i="2"/>
  <c r="BE150" i="2" s="1"/>
  <c r="BI148" i="2"/>
  <c r="BH148" i="2"/>
  <c r="BG148" i="2"/>
  <c r="BF148" i="2"/>
  <c r="BI145" i="2"/>
  <c r="BH145" i="2"/>
  <c r="BG145" i="2"/>
  <c r="BF145" i="2"/>
  <c r="P145" i="2"/>
  <c r="BE145" i="2" s="1"/>
  <c r="BI143" i="2"/>
  <c r="BH143" i="2"/>
  <c r="BG143" i="2"/>
  <c r="BF143" i="2"/>
  <c r="P143" i="2"/>
  <c r="BE143" i="2" s="1"/>
  <c r="BI142" i="2"/>
  <c r="BH142" i="2"/>
  <c r="BG142" i="2"/>
  <c r="BF142" i="2"/>
  <c r="P142" i="2"/>
  <c r="BE142" i="2" s="1"/>
  <c r="BI137" i="2"/>
  <c r="BH137" i="2"/>
  <c r="BG137" i="2"/>
  <c r="BF137" i="2"/>
  <c r="X137" i="2"/>
  <c r="X136" i="2" s="1"/>
  <c r="X135" i="2" s="1"/>
  <c r="W137" i="2"/>
  <c r="W136" i="2" s="1"/>
  <c r="AD137" i="2"/>
  <c r="AD136" i="2" s="1"/>
  <c r="AD135" i="2" s="1"/>
  <c r="AB137" i="2"/>
  <c r="AB136" i="2" s="1"/>
  <c r="AB135" i="2" s="1"/>
  <c r="Z137" i="2"/>
  <c r="Z136" i="2" s="1"/>
  <c r="Z135" i="2" s="1"/>
  <c r="V137" i="2"/>
  <c r="P137" i="2" s="1"/>
  <c r="BE137" i="2" s="1"/>
  <c r="M130" i="2"/>
  <c r="F130" i="2"/>
  <c r="M129" i="2"/>
  <c r="F125" i="2"/>
  <c r="M30" i="2"/>
  <c r="AU88" i="1" s="1"/>
  <c r="AU87" i="1" s="1"/>
  <c r="M84" i="2"/>
  <c r="F84" i="2"/>
  <c r="M83" i="2"/>
  <c r="F79" i="2"/>
  <c r="O9" i="2"/>
  <c r="M81" i="2" s="1"/>
  <c r="F6" i="2"/>
  <c r="F124" i="2" s="1"/>
  <c r="AK29" i="1"/>
  <c r="AM83" i="1"/>
  <c r="L83" i="1"/>
  <c r="AM82" i="1"/>
  <c r="L82" i="1"/>
  <c r="AM80" i="1"/>
  <c r="L80" i="1"/>
  <c r="L78" i="1"/>
  <c r="L77" i="1"/>
  <c r="W288" i="2" l="1"/>
  <c r="Z288" i="2"/>
  <c r="X288" i="2"/>
  <c r="K112" i="2" s="1"/>
  <c r="BE169" i="2"/>
  <c r="BE138" i="2"/>
  <c r="H100" i="2"/>
  <c r="P221" i="2"/>
  <c r="BE221" i="2" s="1"/>
  <c r="F83" i="2"/>
  <c r="W144" i="2"/>
  <c r="H93" i="2" s="1"/>
  <c r="P160" i="2"/>
  <c r="BE160" i="2" s="1"/>
  <c r="BE290" i="2"/>
  <c r="P158" i="2"/>
  <c r="BE158" i="2" s="1"/>
  <c r="P187" i="2"/>
  <c r="BE187" i="2" s="1"/>
  <c r="W209" i="2"/>
  <c r="H97" i="2" s="1"/>
  <c r="P181" i="2"/>
  <c r="BE181" i="2" s="1"/>
  <c r="P206" i="2"/>
  <c r="BE206" i="2" s="1"/>
  <c r="P216" i="2"/>
  <c r="BE216" i="2" s="1"/>
  <c r="P151" i="2"/>
  <c r="BE151" i="2" s="1"/>
  <c r="P165" i="2"/>
  <c r="BE165" i="2" s="1"/>
  <c r="P210" i="2"/>
  <c r="BE210" i="2" s="1"/>
  <c r="BK218" i="2"/>
  <c r="P200" i="2"/>
  <c r="BE200" i="2" s="1"/>
  <c r="P262" i="2"/>
  <c r="BE262" i="2" s="1"/>
  <c r="P272" i="2"/>
  <c r="BE272" i="2" s="1"/>
  <c r="P268" i="2"/>
  <c r="BE268" i="2" s="1"/>
  <c r="K99" i="2"/>
  <c r="P280" i="2"/>
  <c r="BE280" i="2" s="1"/>
  <c r="BK137" i="2"/>
  <c r="BK136" i="2" s="1"/>
  <c r="AD141" i="2"/>
  <c r="H105" i="2"/>
  <c r="AB144" i="2"/>
  <c r="Z144" i="2"/>
  <c r="P148" i="2"/>
  <c r="BE148" i="2" s="1"/>
  <c r="H107" i="2"/>
  <c r="H112" i="2"/>
  <c r="BE292" i="2"/>
  <c r="K105" i="2"/>
  <c r="H37" i="2"/>
  <c r="BE88" i="1" s="1"/>
  <c r="BE87" i="1" s="1"/>
  <c r="BA87" i="1" s="1"/>
  <c r="AB141" i="2"/>
  <c r="AB134" i="2" s="1"/>
  <c r="AB133" i="2" s="1"/>
  <c r="K97" i="2"/>
  <c r="H101" i="2"/>
  <c r="P264" i="2"/>
  <c r="BE264" i="2" s="1"/>
  <c r="BK274" i="2"/>
  <c r="P282" i="2"/>
  <c r="BE282" i="2" s="1"/>
  <c r="P286" i="2"/>
  <c r="BE286" i="2" s="1"/>
  <c r="W141" i="2"/>
  <c r="H92" i="2" s="1"/>
  <c r="W147" i="2"/>
  <c r="P275" i="2"/>
  <c r="BE275" i="2" s="1"/>
  <c r="P284" i="2"/>
  <c r="BE284" i="2" s="1"/>
  <c r="P266" i="2"/>
  <c r="BE266" i="2" s="1"/>
  <c r="P277" i="2"/>
  <c r="BE277" i="2" s="1"/>
  <c r="H38" i="2"/>
  <c r="BF88" i="1" s="1"/>
  <c r="BF87" i="1" s="1"/>
  <c r="W37" i="1" s="1"/>
  <c r="H35" i="2"/>
  <c r="BC88" i="1" s="1"/>
  <c r="BC87" i="1" s="1"/>
  <c r="AY87" i="1" s="1"/>
  <c r="AK34" i="1" s="1"/>
  <c r="K96" i="2"/>
  <c r="H36" i="2"/>
  <c r="BD88" i="1" s="1"/>
  <c r="BD87" i="1" s="1"/>
  <c r="AZ87" i="1" s="1"/>
  <c r="H96" i="2"/>
  <c r="X144" i="2"/>
  <c r="K93" i="2" s="1"/>
  <c r="AD144" i="2"/>
  <c r="Z141" i="2"/>
  <c r="Z134" i="2" s="1"/>
  <c r="Z133" i="2" s="1"/>
  <c r="X141" i="2"/>
  <c r="K92" i="2" s="1"/>
  <c r="F81" i="2"/>
  <c r="M127" i="2"/>
  <c r="K107" i="2"/>
  <c r="W135" i="2"/>
  <c r="W134" i="2" s="1"/>
  <c r="H91" i="2"/>
  <c r="H99" i="2"/>
  <c r="BK209" i="2"/>
  <c r="M209" i="2" s="1"/>
  <c r="M102" i="2"/>
  <c r="F78" i="2"/>
  <c r="M35" i="2"/>
  <c r="AY88" i="1" s="1"/>
  <c r="W146" i="2" l="1"/>
  <c r="AD134" i="2"/>
  <c r="AD133" i="2" s="1"/>
  <c r="X134" i="2"/>
  <c r="X133" i="2" s="1"/>
  <c r="BK283" i="2"/>
  <c r="BK273" i="2" s="1"/>
  <c r="M218" i="2"/>
  <c r="M99" i="2" s="1"/>
  <c r="H111" i="2"/>
  <c r="H95" i="2"/>
  <c r="M147" i="2"/>
  <c r="M95" i="2" s="1"/>
  <c r="K95" i="2"/>
  <c r="M141" i="2"/>
  <c r="M92" i="2" s="1"/>
  <c r="H104" i="2"/>
  <c r="K91" i="2"/>
  <c r="K104" i="2"/>
  <c r="BK267" i="2"/>
  <c r="K111" i="2"/>
  <c r="W36" i="1"/>
  <c r="M144" i="2"/>
  <c r="M93" i="2" s="1"/>
  <c r="M97" i="2"/>
  <c r="BK288" i="2"/>
  <c r="M112" i="2" s="1"/>
  <c r="BK260" i="2"/>
  <c r="W34" i="1"/>
  <c r="W35" i="1"/>
  <c r="M136" i="2"/>
  <c r="M91" i="2" s="1"/>
  <c r="BK135" i="2"/>
  <c r="BK134" i="2" s="1"/>
  <c r="M274" i="2"/>
  <c r="M107" i="2" s="1"/>
  <c r="K90" i="2"/>
  <c r="H90" i="2"/>
  <c r="W273" i="2"/>
  <c r="H106" i="2" s="1"/>
  <c r="M149" i="2" l="1"/>
  <c r="M96" i="2" s="1"/>
  <c r="M267" i="2"/>
  <c r="M105" i="2" s="1"/>
  <c r="H98" i="2"/>
  <c r="H94" i="2"/>
  <c r="AW88" i="1"/>
  <c r="AW87" i="1" s="1"/>
  <c r="BK259" i="2"/>
  <c r="M259" i="2" s="1"/>
  <c r="M260" i="2"/>
  <c r="K106" i="2"/>
  <c r="H89" i="2"/>
  <c r="K89" i="2"/>
  <c r="M135" i="2"/>
  <c r="M90" i="2" s="1"/>
  <c r="W133" i="2" l="1"/>
  <c r="H88" i="2" s="1"/>
  <c r="M104" i="2"/>
  <c r="M103" i="2"/>
  <c r="M283" i="2"/>
  <c r="M111" i="2" s="1"/>
  <c r="M273" i="2"/>
  <c r="M106" i="2" s="1"/>
  <c r="M134" i="2"/>
  <c r="M89" i="2" s="1"/>
  <c r="M28" i="2" l="1"/>
  <c r="AS88" i="1" s="1"/>
  <c r="AS87" i="1" s="1"/>
  <c r="AK27" i="1" s="1"/>
  <c r="K101" i="2"/>
  <c r="M230" i="2" l="1"/>
  <c r="M101" i="2" s="1"/>
  <c r="P222" i="2" l="1"/>
  <c r="BE222" i="2" s="1"/>
  <c r="M34" i="2" l="1"/>
  <c r="AX88" i="1" s="1"/>
  <c r="AV88" i="1" s="1"/>
  <c r="H34" i="2"/>
  <c r="BB88" i="1" s="1"/>
  <c r="BB87" i="1" s="1"/>
  <c r="K100" i="2"/>
  <c r="BK220" i="2"/>
  <c r="BK217" i="2" l="1"/>
  <c r="BK146" i="2" s="1"/>
  <c r="BK133" i="2" s="1"/>
  <c r="W33" i="1"/>
  <c r="AX87" i="1"/>
  <c r="M220" i="2"/>
  <c r="M100" i="2" s="1"/>
  <c r="K98" i="2"/>
  <c r="K94" i="2" l="1"/>
  <c r="K88" i="2"/>
  <c r="M217" i="2"/>
  <c r="M98" i="2" s="1"/>
  <c r="AV87" i="1"/>
  <c r="AK33" i="1"/>
  <c r="M29" i="2" l="1"/>
  <c r="AT88" i="1" s="1"/>
  <c r="AT87" i="1" s="1"/>
  <c r="AK28" i="1" s="1"/>
  <c r="M146" i="2"/>
  <c r="M94" i="2" s="1"/>
  <c r="M133" i="2"/>
  <c r="M88" i="2" s="1"/>
  <c r="M27" i="2" l="1"/>
  <c r="M32" i="2" s="1"/>
  <c r="L116" i="2"/>
  <c r="L40" i="2" l="1"/>
  <c r="AG88" i="1"/>
  <c r="AG87" i="1" l="1"/>
  <c r="AN88" i="1"/>
  <c r="AN87" i="1" l="1"/>
  <c r="AN92" i="1" s="1"/>
  <c r="AG92" i="1"/>
  <c r="AK26" i="1"/>
  <c r="AK31" i="1" s="1"/>
  <c r="AK39" i="1" s="1"/>
</calcChain>
</file>

<file path=xl/sharedStrings.xml><?xml version="1.0" encoding="utf-8"?>
<sst xmlns="http://schemas.openxmlformats.org/spreadsheetml/2006/main" count="2181" uniqueCount="476">
  <si>
    <t>2012</t>
  </si>
  <si>
    <t>List obsahuje:</t>
  </si>
  <si>
    <t>1) Souhrnný list stavby</t>
  </si>
  <si>
    <t>2) Rekapitulace objektů</t>
  </si>
  <si>
    <t>2.0</t>
  </si>
  <si>
    <t/>
  </si>
  <si>
    <t>False</t>
  </si>
  <si>
    <t>True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</si>
  <si>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</si>
  <si>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</si>
  <si>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</si>
  <si>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</si>
  <si>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</si>
  <si>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</si>
  <si>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</si>
  <si>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</si>
  <si>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</si>
  <si>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Stavba:</t>
  </si>
  <si>
    <t>JKSO:</t>
  </si>
  <si>
    <t>CC-CZ:</t>
  </si>
  <si>
    <t>Místo:</t>
  </si>
  <si>
    <t>Datum:</t>
  </si>
  <si>
    <t>Objednatel:</t>
  </si>
  <si>
    <t>IČ:</t>
  </si>
  <si>
    <t>DIČ:</t>
  </si>
  <si>
    <t>Zhotovitel:</t>
  </si>
  <si>
    <t>Bude vybrán ve výběrovém řízení</t>
  </si>
  <si>
    <t>Projektant:</t>
  </si>
  <si>
    <t>28647084</t>
  </si>
  <si>
    <t>PRO M&amp;P Excel s.r.o.</t>
  </si>
  <si>
    <t>CZ28647084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</si>
  <si>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</si>
  <si>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</si>
  <si>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</si>
  <si>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</si>
  <si>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</si>
  <si>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</si>
  <si>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</si>
  <si>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</si>
  <si>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</si>
  <si>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</si>
  <si>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</si>
  <si>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</si>
  <si>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</si>
  <si>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</si>
  <si>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</si>
  <si>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</si>
  <si>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</si>
  <si>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</si>
  <si>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</si>
  <si>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</si>
  <si>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</si>
  <si>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</si>
  <si>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</si>
  <si>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</si>
  <si>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</si>
  <si>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</si>
  <si>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</si>
  <si>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</si>
  <si>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</si>
  <si>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</si>
  <si>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</si>
  <si>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</si>
  <si>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</si>
  <si>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</si>
  <si>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</si>
  <si>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</si>
  <si>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</si>
  <si>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</si>
  <si>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</si>
  <si>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</si>
  <si>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</si>
  <si>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</si>
  <si>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</si>
  <si>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</si>
  <si>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</si>
  <si>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</si>
  <si>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</si>
  <si>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</si>
  <si>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{cf78c299-6fee-4cbe-afb1-deae806e364e}</t>
  </si>
  <si>
    <t>{00000000-0000-0000-0000-000000000000}</t>
  </si>
  <si>
    <t>/</t>
  </si>
  <si>
    <t>01</t>
  </si>
  <si>
    <t>1</t>
  </si>
  <si>
    <t>{f2403009-3600-4f49-b52c-f4f3715c8179}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</si>
  <si>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</si>
  <si>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</si>
  <si>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</si>
  <si>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</si>
  <si>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</si>
  <si>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</si>
  <si>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</si>
  <si>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</si>
  <si>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</si>
  <si>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</si>
  <si>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</si>
  <si>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</si>
  <si>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</si>
  <si>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</si>
  <si>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</si>
  <si>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</si>
  <si>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</si>
  <si>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</si>
  <si>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</si>
  <si>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</si>
  <si>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</si>
  <si>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</si>
  <si>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</si>
  <si>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</si>
  <si>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9 - Ostatní konstrukce a práce, bourání</t>
  </si>
  <si>
    <t xml:space="preserve">    998 - Přesun hmot</t>
  </si>
  <si>
    <t>PSV - Práce a dodávky PSV</t>
  </si>
  <si>
    <t xml:space="preserve">    740 - Elektromontáže - zkoušky a revize</t>
  </si>
  <si>
    <t xml:space="preserve">    741 - Elektroinstalace - silnoproud</t>
  </si>
  <si>
    <t xml:space="preserve">    748 - Elektromontáže - osvětlovací zařízení a svítidla</t>
  </si>
  <si>
    <t xml:space="preserve">    750 - Elektromontáže - rozvaděče</t>
  </si>
  <si>
    <t xml:space="preserve">      001 - HOP, POP</t>
  </si>
  <si>
    <t xml:space="preserve">      002 - Úprava a doplnění rozvaděče RE</t>
  </si>
  <si>
    <t xml:space="preserve">      003 - Nový rozvaděč RH</t>
  </si>
  <si>
    <t xml:space="preserve">    784 - Dokončovací práce - malby a tapety</t>
  </si>
  <si>
    <t>M - Práce a dodávky M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</si>
  <si>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</si>
  <si>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</si>
  <si>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</si>
  <si>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</si>
  <si>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</si>
  <si>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</si>
  <si>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VRN8 - Přesun stavebních kapacit</t>
  </si>
  <si>
    <t xml:space="preserve">    VRN9 - Ostatní náklady</t>
  </si>
  <si>
    <t xml:space="preserve">      Text - </t>
  </si>
  <si>
    <t>2) Ostatní náklady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</si>
  <si>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</si>
  <si>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</si>
  <si>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</si>
  <si>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</si>
  <si>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</si>
  <si>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</si>
  <si>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</si>
  <si>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</si>
  <si>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</si>
  <si>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</si>
  <si>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</si>
  <si>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</si>
  <si>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</si>
  <si>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</si>
  <si>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</si>
  <si>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</si>
  <si>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</si>
  <si>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</si>
  <si>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</si>
  <si>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</si>
  <si>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m2</t>
  </si>
  <si>
    <t>4</t>
  </si>
  <si>
    <t>3</t>
  </si>
  <si>
    <t>612325403</t>
  </si>
  <si>
    <t>Oprava vnitřní vápenocementové hrubé omítky stěn v rozsahu plochy do 50%</t>
  </si>
  <si>
    <t>1857536770</t>
  </si>
  <si>
    <t>946111112</t>
  </si>
  <si>
    <t>Montáž pojízdných věží trubkových/dílcových š do 0,9 m dl do 3,2 m v do 2,5 m</t>
  </si>
  <si>
    <t>kus</t>
  </si>
  <si>
    <t>113459342</t>
  </si>
  <si>
    <t>5</t>
  </si>
  <si>
    <t>946111812</t>
  </si>
  <si>
    <t>Demontáž pojízdných věží trubkových/dílcových š do 0,9 m dl do 3,2 m v do 2,5 m</t>
  </si>
  <si>
    <t>49514790</t>
  </si>
  <si>
    <t>998011001</t>
  </si>
  <si>
    <t>Přesun hmot pro budovy občanské výstavby, bydlení, výrobu a služby s nosnou svislou konstrukcí zděnou z cihel, tvárnic nebo kamene vodorovná dopravní vzdálenost do 100 m pro budovy výšky do 6 m</t>
  </si>
  <si>
    <t>t</t>
  </si>
  <si>
    <t>-348452739</t>
  </si>
  <si>
    <t>hod</t>
  </si>
  <si>
    <t>741810003</t>
  </si>
  <si>
    <t>Celková prohlídka elektrického rozvodu a zařízení do 1 milionu Kč</t>
  </si>
  <si>
    <t>16</t>
  </si>
  <si>
    <t>-746831982</t>
  </si>
  <si>
    <t>P</t>
  </si>
  <si>
    <t>741110511</t>
  </si>
  <si>
    <t>Montáž lišta a kanálek vkládací šířky do 60 mm s víčkem</t>
  </si>
  <si>
    <t>m</t>
  </si>
  <si>
    <t>1204125809</t>
  </si>
  <si>
    <t>M</t>
  </si>
  <si>
    <t>99920012338</t>
  </si>
  <si>
    <t>lišta LHD 40x40-HD 2m</t>
  </si>
  <si>
    <t>32</t>
  </si>
  <si>
    <t>-803856683</t>
  </si>
  <si>
    <t>741112001</t>
  </si>
  <si>
    <t>Montáž krabice zapuštěná plastová kruhová</t>
  </si>
  <si>
    <t>-1290204586</t>
  </si>
  <si>
    <t>99924010030</t>
  </si>
  <si>
    <t>krabice KU 68-1902-KA</t>
  </si>
  <si>
    <t>ks</t>
  </si>
  <si>
    <t>-1818626393</t>
  </si>
  <si>
    <t>99912060160</t>
  </si>
  <si>
    <t>571745979</t>
  </si>
  <si>
    <t>741112111</t>
  </si>
  <si>
    <t>Montáž rozvodka nástěnná plastová čtyřhranná vodič D do 4mm2</t>
  </si>
  <si>
    <t>-1322914284</t>
  </si>
  <si>
    <t>99924020240</t>
  </si>
  <si>
    <t>krabice 6455-11 P/S rozvodná šedá 5pól</t>
  </si>
  <si>
    <t>-267490633</t>
  </si>
  <si>
    <t>741122611</t>
  </si>
  <si>
    <t>Montáž kabel Cu plný kulatý žíla 3x1,5 až 6 mm2 uložený pevně (CYKY)</t>
  </si>
  <si>
    <t>-1701487909</t>
  </si>
  <si>
    <t>99903000175</t>
  </si>
  <si>
    <t>kabel CYKY-J 3x1,5</t>
  </si>
  <si>
    <t>-467079056</t>
  </si>
  <si>
    <t>-1002645870</t>
  </si>
  <si>
    <t>99903000195</t>
  </si>
  <si>
    <t>kabel CYKY-J 3x2,5</t>
  </si>
  <si>
    <t>-1518706027</t>
  </si>
  <si>
    <t>741122641</t>
  </si>
  <si>
    <t>Montáž kabel Cu plný kulatý žíla 5x1,5 až 2,5 mm2 uložený pevně (CYKY)</t>
  </si>
  <si>
    <t>-1471389072</t>
  </si>
  <si>
    <t>99903000365</t>
  </si>
  <si>
    <t>kabel CYKY-J 5x2,5</t>
  </si>
  <si>
    <t>-912078771</t>
  </si>
  <si>
    <t>741122642</t>
  </si>
  <si>
    <t>189843596</t>
  </si>
  <si>
    <t>99903000370</t>
  </si>
  <si>
    <t>kabel CYKY-J 5x4</t>
  </si>
  <si>
    <t>-173561217</t>
  </si>
  <si>
    <t>741210001</t>
  </si>
  <si>
    <t>Montáž rozvodnice oceloplechová nebo plastová běžná do 20 kg</t>
  </si>
  <si>
    <t>553507760</t>
  </si>
  <si>
    <t>741310101</t>
  </si>
  <si>
    <t>Montáž vypínač (polo)zapuštěný bezšroubové připojení 1-jednopólový</t>
  </si>
  <si>
    <t>1437196420</t>
  </si>
  <si>
    <t>1924359069</t>
  </si>
  <si>
    <t>2138172006</t>
  </si>
  <si>
    <t>858713802</t>
  </si>
  <si>
    <t>345364900</t>
  </si>
  <si>
    <t>426658077</t>
  </si>
  <si>
    <t>345367000</t>
  </si>
  <si>
    <t>1393143395</t>
  </si>
  <si>
    <t>345367050</t>
  </si>
  <si>
    <t>-1874428138</t>
  </si>
  <si>
    <t>741313004</t>
  </si>
  <si>
    <t>1876249903</t>
  </si>
  <si>
    <t>99952012251</t>
  </si>
  <si>
    <t>-43811600</t>
  </si>
  <si>
    <t>741330371</t>
  </si>
  <si>
    <t>Montáž ovladač tlačítkový ve skříni1 tlačítkový</t>
  </si>
  <si>
    <t>1358349026</t>
  </si>
  <si>
    <t>-1354945461</t>
  </si>
  <si>
    <t>741330731</t>
  </si>
  <si>
    <t>Montáž relé pomocné ventilátorové</t>
  </si>
  <si>
    <t>-1756637329</t>
  </si>
  <si>
    <t>99956009988</t>
  </si>
  <si>
    <t>relé časové SMR-x</t>
  </si>
  <si>
    <t>2078910815</t>
  </si>
  <si>
    <t>741410072</t>
  </si>
  <si>
    <t>Montáž pospojování ochranné konstrukce ostatní vodičem do 16 mm2 uloženým pevně</t>
  </si>
  <si>
    <t>-639764641</t>
  </si>
  <si>
    <t>64</t>
  </si>
  <si>
    <t>99900000630</t>
  </si>
  <si>
    <t>1484949643</t>
  </si>
  <si>
    <t>741420031</t>
  </si>
  <si>
    <t>Montáž svorka hromosvodná na potrubí D do 200 mm se zhotovením</t>
  </si>
  <si>
    <t>763917280</t>
  </si>
  <si>
    <t>741811021</t>
  </si>
  <si>
    <t>Oživení rozvaděče se složitou výstrojí</t>
  </si>
  <si>
    <t>-702452689</t>
  </si>
  <si>
    <t>741811023</t>
  </si>
  <si>
    <t>Zapojení skříně HOP/POP</t>
  </si>
  <si>
    <t>-440902334</t>
  </si>
  <si>
    <t>K006</t>
  </si>
  <si>
    <t>1951776753</t>
  </si>
  <si>
    <t>-1563043973</t>
  </si>
  <si>
    <t>soub</t>
  </si>
  <si>
    <t>998741202</t>
  </si>
  <si>
    <t>Přesun hmot procentní pro silnoproud v objektech v do 12 m</t>
  </si>
  <si>
    <t>%</t>
  </si>
  <si>
    <t>-1807856495</t>
  </si>
  <si>
    <t>998741300</t>
  </si>
  <si>
    <t>Podružný materiál</t>
  </si>
  <si>
    <t>-322779321</t>
  </si>
  <si>
    <t>M030</t>
  </si>
  <si>
    <t>NOUZOVÉ SVÍTIDLO LED W4 s piktogramem, přisazeno na zeď, 3W, 1 hod</t>
  </si>
  <si>
    <t>-17868586</t>
  </si>
  <si>
    <t>999HOP</t>
  </si>
  <si>
    <t>skříň hlavního ochranného pospojování, vč. svorkovnice - komplet</t>
  </si>
  <si>
    <t>-1679385800</t>
  </si>
  <si>
    <t>K002</t>
  </si>
  <si>
    <t>612303990</t>
  </si>
  <si>
    <t>montáž výzbroje</t>
  </si>
  <si>
    <t>1252549743</t>
  </si>
  <si>
    <t>-2052204610</t>
  </si>
  <si>
    <t>K005</t>
  </si>
  <si>
    <t>-1079064642</t>
  </si>
  <si>
    <t>1276805535</t>
  </si>
  <si>
    <t>899703717</t>
  </si>
  <si>
    <t>828815557</t>
  </si>
  <si>
    <t>1910345885</t>
  </si>
  <si>
    <t>1274585505</t>
  </si>
  <si>
    <t>784221101</t>
  </si>
  <si>
    <t>Dvojnásobné bílé malby  ze směsí za sucha dobře otěruvzdorných v místnostech do 3,80 m</t>
  </si>
  <si>
    <t>km</t>
  </si>
  <si>
    <t>460010025</t>
  </si>
  <si>
    <t>Vytyčení trasy inženýrských sítí v zastavěném prostoru</t>
  </si>
  <si>
    <t>177318152</t>
  </si>
  <si>
    <t>460680182</t>
  </si>
  <si>
    <t>Vybourání otvorů ve zdivu cihelném plochy do 0,25 m2, tloušťky do 30 cm</t>
  </si>
  <si>
    <t>-2086126772</t>
  </si>
  <si>
    <t>460680452</t>
  </si>
  <si>
    <t>Vysekání kapes a výklenků ve zdivu cihelném pro krabice 10x10x8 cm</t>
  </si>
  <si>
    <t>1057912072</t>
  </si>
  <si>
    <t>460680582</t>
  </si>
  <si>
    <t>Vysekání rýh pro montáž trubek a kabelů v cihelných zdech hloubky do 3 cm a šířky do 5 cm</t>
  </si>
  <si>
    <t>1657977071</t>
  </si>
  <si>
    <t>460680584</t>
  </si>
  <si>
    <t>Vysekání rýh pro montáž trubek a kabelů v cihelných zdech hloubky do 3 cm a šířky do 10 cm</t>
  </si>
  <si>
    <t>1612485123</t>
  </si>
  <si>
    <t>PPV</t>
  </si>
  <si>
    <t>Podíl přidružených výkonů</t>
  </si>
  <si>
    <t>-1799040530</t>
  </si>
  <si>
    <t>091003001</t>
  </si>
  <si>
    <t>Bez rozlišení - demontáže stávající elektroinstalace</t>
  </si>
  <si>
    <t>512</t>
  </si>
  <si>
    <t>-2021563925</t>
  </si>
  <si>
    <t>091003004</t>
  </si>
  <si>
    <t>Bez rozlišení - spolupráce s revizním technikem při revizi</t>
  </si>
  <si>
    <t>185348535</t>
  </si>
  <si>
    <t>091003005</t>
  </si>
  <si>
    <t>Bez rozlišení - spolupráce s ostatními profesemi, koordinace na stavbě</t>
  </si>
  <si>
    <t>270052194</t>
  </si>
  <si>
    <t>091003006</t>
  </si>
  <si>
    <t>Bez rozlišení - práce nespecifikované ceníkem</t>
  </si>
  <si>
    <t>191784864</t>
  </si>
  <si>
    <t>091003007</t>
  </si>
  <si>
    <t>Bez rozlišení - úklid pracoviště</t>
  </si>
  <si>
    <t>-11095937</t>
  </si>
  <si>
    <t>1024</t>
  </si>
  <si>
    <t>013254000</t>
  </si>
  <si>
    <t>Dokumentace skutečného provedení stavby</t>
  </si>
  <si>
    <t>-410871442</t>
  </si>
  <si>
    <t>041903000</t>
  </si>
  <si>
    <t>Dozor jiné osoby</t>
  </si>
  <si>
    <t>-28472559</t>
  </si>
  <si>
    <t>kontrola TIČR po provední díla</t>
  </si>
  <si>
    <t>065002000</t>
  </si>
  <si>
    <t>Mimostaveništní doprava materiálů</t>
  </si>
  <si>
    <t>-1404127844</t>
  </si>
  <si>
    <t>081103000</t>
  </si>
  <si>
    <t>Denní doprava pracovníků na pracoviště</t>
  </si>
  <si>
    <t>den</t>
  </si>
  <si>
    <t>1488405598</t>
  </si>
  <si>
    <t>091704003</t>
  </si>
  <si>
    <t>Ekologická likvidace odpadu (doprava + poplatky za uskladnění)</t>
  </si>
  <si>
    <t>-131856553</t>
  </si>
  <si>
    <t>091704004</t>
  </si>
  <si>
    <t>Ověření návrhu rozvaděče, dle ČSN EN 61439-1, ed. 2 z 05/2012 + opr.1 07/2015 - Rozváděče nízkého napětí - část 1: Všeobecná ustanovení a souvisejících v platném znění</t>
  </si>
  <si>
    <t>-161795202</t>
  </si>
  <si>
    <t>092103001</t>
  </si>
  <si>
    <t>Náklady na zkušební provoz</t>
  </si>
  <si>
    <t>-1747673234</t>
  </si>
  <si>
    <t>092203000</t>
  </si>
  <si>
    <t>Náklady na zaškolení</t>
  </si>
  <si>
    <t>803781729</t>
  </si>
  <si>
    <t>094000001</t>
  </si>
  <si>
    <t>Zhotovitel provede kontrolu tohoto seznamu prací a dle své odbornosti provede jeho doplnění, popř. jeho úpravu tak, aby byl kompletní a obsahoval všechny položky pro kompletní realizaci díla</t>
  </si>
  <si>
    <t>text</t>
  </si>
  <si>
    <t>-1809152381</t>
  </si>
  <si>
    <t>094000002</t>
  </si>
  <si>
    <t>Doporučuji zejména délkové míry fakturovat dle skutečného provedení stavby. V tomto seznamu prací jsou délkové míry uvedeny jako orientační, dle výpisu nástavby AutoCad.</t>
  </si>
  <si>
    <t>-358673271</t>
  </si>
  <si>
    <t>094000003</t>
  </si>
  <si>
    <t>Veškerá svítidla budou oceněna včetně světelných zdrojů a poplatků za recyklaci</t>
  </si>
  <si>
    <t>-766937390</t>
  </si>
  <si>
    <t>094000004</t>
  </si>
  <si>
    <t xml:space="preserve">KONKRÉTNÍ MATERIÁLY A VÝROBKY UVEDNÉ V PROJEKTOVÉ DOKUMENTACI URČUJÍ SPECIFIKACI POŽADOVANÝCH FYZIKÁLNÍCH, TECHNICKÝCH, ESTETICKÝCH A KVALITATIVNÍCH VLASTNOSTÍ (VIZ. TECHNICKÉ LISTY VÝROBKŮ), 
JEŽ MUSÍ SPLŇOVAT I PŘÍPADNÉ ALTERNATIVY. </t>
  </si>
  <si>
    <t>454670016</t>
  </si>
  <si>
    <t>094000005</t>
  </si>
  <si>
    <t xml:space="preserve">ZÁMĚNY MATERIÁLŮ A VÝROBKŮ JSOU AKCEPTOVATELNÉ ZA PŘEDPOKLADU, ŽE BUDOU TYTO VLASTNOSTI DODRŽENY BEZ VYVOLÁNÍ ZÁSADNÍ ZMĚNY V PROJEKTOVANÉM ŘEŠENÍ (bod 11) §44 ZÁKONA č.137/2006 Sb. DOPLNĚNÉ ZÁKONEM č.55/2012 Sb. </t>
  </si>
  <si>
    <t>-795540963</t>
  </si>
  <si>
    <t>094000006</t>
  </si>
  <si>
    <t xml:space="preserve">PŘIPOUŠTÍ SE POUŽITÍ I JINÝCH, KVALITATIVNĚ A TECHNICKY OBDOBNÝCH ŘEŠENÍ.
ZÁMĚNY JE NUTNÉ KONZULTOVAT S PROJEKTANTEM A AUTOREM ARCHITEKTONICKÉHO NÁVRHU A INVESTOREM.
</t>
  </si>
  <si>
    <t>652912278</t>
  </si>
  <si>
    <t>094000006.1</t>
  </si>
  <si>
    <t>Obchodní názvy uvedené u položek v rozpočtu, jsou výrobky na trhu běžné a slouží pouze k upřesnění požadovaného standardu.</t>
  </si>
  <si>
    <t>-633171579</t>
  </si>
  <si>
    <t xml:space="preserve">Montáž zásuvka (polo)zapuštěná bezšroubové připojení (2P+PE) </t>
  </si>
  <si>
    <t>Technika prostředí staveb, zařízení silnoproudé elektrotechniky</t>
  </si>
  <si>
    <t>Michal Prokeš / František Eichler</t>
  </si>
  <si>
    <t>741210005</t>
  </si>
  <si>
    <t>Montáž rozvodnice oceloplechová nebo plastová běžná do 200 kg</t>
  </si>
  <si>
    <t>1554930662</t>
  </si>
  <si>
    <t>Montáž přepínač (polo)zapuštěný bezšroubové připojení 6-střídavý</t>
  </si>
  <si>
    <t xml:space="preserve">kryt spínače jednopáčkový jednoduchý pro spínače řazení 1,2,6,7,1/0 </t>
  </si>
  <si>
    <t>přístroj spínače jednopólového 10A bezšroubový</t>
  </si>
  <si>
    <t>přístroj přepínače střídavého 10A bezšroubový</t>
  </si>
  <si>
    <t>741310105</t>
  </si>
  <si>
    <t>741310106</t>
  </si>
  <si>
    <t>Montáž přepínač (polo)zapuštěný bezšroubové připojení 5-seriový</t>
  </si>
  <si>
    <t>345354010</t>
  </si>
  <si>
    <t>345354060</t>
  </si>
  <si>
    <t>kryt spínače jednopáčkový jednoduchý pro spínače řazení 1,2,6,7,1/0</t>
  </si>
  <si>
    <t>345354050</t>
  </si>
  <si>
    <t>přístroj přepínače sériového 10A bezšroubový</t>
  </si>
  <si>
    <t>345364901</t>
  </si>
  <si>
    <t>kryt spínače dvojpáčkový půlený pro spínače řazení 5,6+6</t>
  </si>
  <si>
    <t>rámeček pro spínače a zásuvky  jednonásobný</t>
  </si>
  <si>
    <t>rámeček pro spínače a zásuvky dvojnásobný, vodorovný</t>
  </si>
  <si>
    <t>741313005</t>
  </si>
  <si>
    <t xml:space="preserve">Montáž zásuvka dvojnásobná (polo)zapuštěná bezšroubové připojení (2P+PE) </t>
  </si>
  <si>
    <t>zásuvka 2x230V/16A</t>
  </si>
  <si>
    <t>99952012252</t>
  </si>
  <si>
    <t>zásuvka 1x230V/16A</t>
  </si>
  <si>
    <t>K001</t>
  </si>
  <si>
    <r>
      <t>Světelný vývod 230V bez určení zdroje strop / svítidlo IP20</t>
    </r>
    <r>
      <rPr>
        <i/>
        <sz val="8"/>
        <rFont val="Trebuchet MS"/>
        <family val="2"/>
        <charset val="238"/>
      </rPr>
      <t xml:space="preserve"> + </t>
    </r>
    <r>
      <rPr>
        <sz val="8"/>
        <rFont val="Trebuchet MS"/>
        <family val="2"/>
        <charset val="238"/>
      </rPr>
      <t>IP44</t>
    </r>
  </si>
  <si>
    <t>Světelný vývod 230V bez určení zdroje stěna / svítidlo IP20 + IP44</t>
  </si>
  <si>
    <t>svítidlo IP20 společné prostory</t>
  </si>
  <si>
    <t>99900020632</t>
  </si>
  <si>
    <t>99900020633</t>
  </si>
  <si>
    <t>99900020634</t>
  </si>
  <si>
    <t>světelný vývod ukončený svorkou</t>
  </si>
  <si>
    <t>Proudový chránič s jističem 16B-1N-030AC 16A 30mA AC</t>
  </si>
  <si>
    <t>Proudový chránič s jističem 10B-1N-030AC 10A 30mA AC</t>
  </si>
  <si>
    <t>Svodič přepětí třídy T2+T3, komplet, síť TN-S, 3N+1, s pomocným kontaktem</t>
  </si>
  <si>
    <t>99995322845</t>
  </si>
  <si>
    <t>tlačítková skříňka TS / CS</t>
  </si>
  <si>
    <t>Proudový chránič s jističem 16B-3N-030AC 16A 30mA AC</t>
  </si>
  <si>
    <t>99904000175</t>
  </si>
  <si>
    <t>Základní škola Zábřeh, Boženy Němcové 1503/15</t>
  </si>
  <si>
    <t>Zábřeh na Moravě</t>
  </si>
  <si>
    <t>Město Zábřeh, Masarykovo náměstí 510/6, Zábřeh 789 01, IČ:00303640</t>
  </si>
  <si>
    <t>ZV</t>
  </si>
  <si>
    <t>Zednické výpomoci</t>
  </si>
  <si>
    <t>h</t>
  </si>
  <si>
    <t>582435340</t>
  </si>
  <si>
    <t>Kabelový žlab s integrovanou spojkou NKZI 100X125X0,70 S</t>
  </si>
  <si>
    <t>Závěs NZ 125 S vč závitových tyčí</t>
  </si>
  <si>
    <t>MAT</t>
  </si>
  <si>
    <t>Víko žlabu V 125 S 2m</t>
  </si>
  <si>
    <t>Montáž žlabů kovových šířky do 500 mm s víkem</t>
  </si>
  <si>
    <t>210020312</t>
  </si>
  <si>
    <t>kabel CYKY-J 5x6</t>
  </si>
  <si>
    <t>99903000380</t>
  </si>
  <si>
    <t>kabel CYKY-J 5x10</t>
  </si>
  <si>
    <t>99903000375</t>
  </si>
  <si>
    <t>Montáž kabel Cu plný kulatý žíla 5x4 až 10 mm2 uložený pevně (CYKY)</t>
  </si>
  <si>
    <t>vodič H07V-U 6 zelenožlutý (CY)</t>
  </si>
  <si>
    <t>vodič H07V-U 10 zelenožlutý (CY)</t>
  </si>
  <si>
    <t>vodič H07V-U 16 zelenožlutý (CY)</t>
  </si>
  <si>
    <t>741313086</t>
  </si>
  <si>
    <t>Montáž zásuvka dvojnásobná (polo)zapuštěná bezšroubové připojení 24V</t>
  </si>
  <si>
    <t>99952016852</t>
  </si>
  <si>
    <t>zásuvka 24-48V/10A</t>
  </si>
  <si>
    <t>741313009</t>
  </si>
  <si>
    <t>Montáž zásuvka (polo)zapuštěná bezšroubové připojení (4P+PE) IP44</t>
  </si>
  <si>
    <t>99952013255</t>
  </si>
  <si>
    <t>Zásuvka (polo)zapuštěná bezšroubové připojení (4P+PE) IP44</t>
  </si>
  <si>
    <t>svítidlo IP20 společné prostory / půda, sklep../</t>
  </si>
  <si>
    <t xml:space="preserve">      002 - Dodávka a vyzbrojení rozvodnice RT5</t>
  </si>
  <si>
    <t>Hlavní vypínač, 3-pól, In=63As vyrážecí cívkou</t>
  </si>
  <si>
    <t>Nová rozvodnice OCEP, 120 modulů, IP20 - Rx</t>
  </si>
  <si>
    <t>Jistič 3-fázový 16A char. B</t>
  </si>
  <si>
    <t>Jistič 3-fázový 20A char. B</t>
  </si>
  <si>
    <t>Jistič 3-fázový 32A char. B</t>
  </si>
  <si>
    <t>Hlavní vypínač, 3-pól, In=80As vyrážecí cívkou</t>
  </si>
  <si>
    <t xml:space="preserve">      003 - Dodávka a vyzbrojení rozvodnice RT5.2</t>
  </si>
  <si>
    <t>Nová rozvodnice OCEP, 72 modulů, IP20 - Rx</t>
  </si>
  <si>
    <t xml:space="preserve">      004 - Dodávka a vyzbrojení rozvodnice RSUC1</t>
  </si>
  <si>
    <t>Nová rozvodnice OCEP, 36modulů, IP20 - Rx</t>
  </si>
  <si>
    <t>Hlavní vypínač, 3-pól, In=40As vyrážecí cívkou</t>
  </si>
  <si>
    <t xml:space="preserve">      005 - Dodávka a vyzbrojení rozvodnice RSUC2</t>
  </si>
  <si>
    <t>Nová rozvodnice OCEP, 24modulů, IP20 - Rx</t>
  </si>
  <si>
    <t xml:space="preserve">      006 - Dodávka a vyzbrojení rozvodnice RSUC3</t>
  </si>
  <si>
    <t>Zdroj 240-24 průmyslový na DIN lištu 240W, 24V</t>
  </si>
  <si>
    <t>OK</t>
  </si>
  <si>
    <t>Zhotovení OK do ponků pro montáž zásuvkových hnízd paracovních potřeb, konstrukce z UD profilů od podlahy ke stropu a propoj na stěnu obložený SDK</t>
  </si>
  <si>
    <t>Technický pavilon na p. č. 1137</t>
  </si>
  <si>
    <t>svorka řadová pružinová, 2,5 mm2 šedá</t>
  </si>
  <si>
    <t>kabel PRAFlaDur-J P60-R 3x1,5</t>
  </si>
  <si>
    <t>99900020630</t>
  </si>
  <si>
    <t>svítidlo IP44 venkovní</t>
  </si>
  <si>
    <t>73a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</si>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</sst>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969696"/>
      <name val="Trebuchet MS"/>
      <family val="2"/>
      <charset val="238"/>
    </font>
    <font>
      <i/>
      <sz val="8"/>
      <name val="Trebuchet MS"/>
      <family val="2"/>
      <charset val="238"/>
    </font>
    <font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8"/>
      <color rgb="FF00B05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32" fillId="0" borderId="12" xfId="0" applyNumberFormat="1" applyFont="1" applyBorder="1" applyAlignment="1"/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14" xfId="0" applyFont="1" applyBorder="1" applyAlignment="1">
      <alignment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4" fontId="1" fillId="0" borderId="17" xfId="0" applyNumberFormat="1" applyFont="1" applyBorder="1" applyAlignment="1">
      <alignment vertical="center"/>
    </xf>
    <xf numFmtId="166" fontId="1" fillId="0" borderId="17" xfId="0" applyNumberFormat="1" applyFont="1" applyBorder="1" applyAlignment="1">
      <alignment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14" fontId="2" fillId="0" borderId="0" xfId="0" applyNumberFormat="1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166" fontId="36" fillId="0" borderId="0" xfId="0" applyNumberFormat="1" applyFont="1" applyBorder="1" applyAlignment="1">
      <alignment vertical="center"/>
    </xf>
    <xf numFmtId="49" fontId="0" fillId="0" borderId="25" xfId="0" applyNumberFormat="1" applyBorder="1" applyAlignment="1" applyProtection="1">
      <alignment horizontal="left" vertical="center" wrapText="1"/>
      <protection locked="0"/>
    </xf>
    <xf numFmtId="49" fontId="39" fillId="0" borderId="25" xfId="0" applyNumberFormat="1" applyFont="1" applyBorder="1" applyAlignment="1" applyProtection="1">
      <alignment horizontal="left" vertical="center" wrapText="1"/>
      <protection locked="0"/>
    </xf>
    <xf numFmtId="0" fontId="39" fillId="0" borderId="25" xfId="0" applyFont="1" applyBorder="1" applyAlignment="1" applyProtection="1">
      <alignment horizontal="center" vertical="center" wrapText="1"/>
      <protection locked="0"/>
    </xf>
    <xf numFmtId="0" fontId="40" fillId="0" borderId="0" xfId="0" applyFont="1" applyBorder="1" applyAlignment="1">
      <alignment horizontal="left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0" xfId="0"/>
    <xf numFmtId="0" fontId="0" fillId="0" borderId="0" xfId="0" applyBorder="1"/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167" fontId="39" fillId="0" borderId="25" xfId="0" applyNumberFormat="1" applyFont="1" applyBorder="1" applyAlignment="1" applyProtection="1">
      <alignment vertical="center"/>
      <protection locked="0"/>
    </xf>
    <xf numFmtId="4" fontId="39" fillId="0" borderId="25" xfId="0" applyNumberFormat="1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1" fillId="0" borderId="14" xfId="0" applyFont="1" applyBorder="1" applyAlignment="1">
      <alignment horizontal="left"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4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/>
    <xf numFmtId="4" fontId="7" fillId="0" borderId="0" xfId="0" applyNumberFormat="1" applyFont="1" applyBorder="1" applyAlignment="1"/>
    <xf numFmtId="0" fontId="0" fillId="0" borderId="25" xfId="0" applyBorder="1" applyAlignment="1" applyProtection="1">
      <alignment horizontal="center" vertical="center" wrapText="1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49" fontId="39" fillId="0" borderId="0" xfId="0" applyNumberFormat="1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center" vertical="center" wrapText="1"/>
      <protection locked="0"/>
    </xf>
    <xf numFmtId="167" fontId="39" fillId="0" borderId="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7" fillId="0" borderId="0" xfId="0" applyNumberFormat="1" applyFont="1" applyBorder="1" applyAlignment="1"/>
    <xf numFmtId="4" fontId="1" fillId="0" borderId="0" xfId="0" applyNumberFormat="1" applyFont="1" applyBorder="1" applyAlignment="1">
      <alignment vertical="center"/>
    </xf>
    <xf numFmtId="0" fontId="34" fillId="0" borderId="25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Border="1" applyAlignment="1" applyProtection="1">
      <alignment horizontal="left" vertical="center" wrapText="1"/>
      <protection locked="0"/>
    </xf>
    <xf numFmtId="0" fontId="39" fillId="0" borderId="25" xfId="0" applyFont="1" applyBorder="1" applyAlignment="1" applyProtection="1">
      <alignment horizontal="left" vertical="center" wrapText="1"/>
      <protection locked="0"/>
    </xf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left" vertical="center" wrapText="1"/>
      <protection locked="0"/>
    </xf>
    <xf numFmtId="0" fontId="39" fillId="0" borderId="24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23" xfId="0" applyFont="1" applyBorder="1" applyAlignment="1" applyProtection="1">
      <alignment vertical="center"/>
      <protection locked="0"/>
    </xf>
    <xf numFmtId="0" fontId="34" fillId="0" borderId="24" xfId="0" applyFont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  <protection locked="0"/>
    </xf>
    <xf numFmtId="0" fontId="39" fillId="0" borderId="24" xfId="0" applyFont="1" applyBorder="1" applyAlignment="1" applyProtection="1">
      <alignment vertical="center"/>
      <protection locked="0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4" fontId="30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41" fillId="0" borderId="0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4" xfId="0" applyFont="1" applyBorder="1" applyAlignment="1" applyProtection="1">
      <alignment horizontal="left" vertical="center" wrapText="1"/>
      <protection locked="0"/>
    </xf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  <xf numFmtId="0" fontId="33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7" fillId="0" borderId="12" xfId="0" applyNumberFormat="1" applyFont="1" applyBorder="1" applyAlignment="1"/>
    <xf numFmtId="4" fontId="7" fillId="0" borderId="12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7" fillId="0" borderId="0" xfId="0" applyNumberFormat="1" applyFont="1" applyBorder="1" applyAlignment="1"/>
    <xf numFmtId="4" fontId="7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93"/>
  <sheetViews>
    <sheetView showGridLines="0" zoomScaleNormal="100" workbookViewId="0">
      <pane ySplit="1" topLeftCell="A74" activePane="bottomLeft" state="frozen"/>
      <selection pane="bottomLeft" activeCell="AR6" sqref="AR6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8" width="25.85546875" hidden="1" customWidth="1"/>
    <col min="49" max="49" width="25" hidden="1" customWidth="1"/>
    <col min="50" max="54" width="21.7109375" hidden="1" customWidth="1"/>
    <col min="55" max="55" width="19.140625" hidden="1" customWidth="1"/>
    <col min="56" max="56" width="25" hidden="1" customWidth="1"/>
    <col min="57" max="58" width="19.140625" hidden="1" customWidth="1"/>
    <col min="59" max="59" width="66.42578125" customWidth="1"/>
    <col min="71" max="89" width="9.28515625" hidden="1"/>
  </cols>
  <sheetData>
    <row r="1" spans="1:73" ht="21.45" customHeight="1" x14ac:dyDescent="0.3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7</v>
      </c>
    </row>
    <row r="2" spans="1:73" ht="36.9" customHeight="1" x14ac:dyDescent="0.3">
      <c r="C2" s="192" t="s">
        <v>8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  <c r="AR2" s="217" t="s">
        <v>9</v>
      </c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F2" s="218"/>
      <c r="BG2" s="218"/>
      <c r="BS2" s="17" t="s">
        <v>10</v>
      </c>
      <c r="BT2" s="17" t="s">
        <v>11</v>
      </c>
    </row>
    <row r="3" spans="1:73" ht="6.9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10</v>
      </c>
      <c r="BT3" s="17" t="s">
        <v>12</v>
      </c>
    </row>
    <row r="4" spans="1:73" ht="36.9" customHeight="1" x14ac:dyDescent="0.3">
      <c r="B4" s="21"/>
      <c r="C4" s="194" t="s">
        <v>13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22"/>
      <c r="AS4" s="23" t="s">
        <v>14</v>
      </c>
      <c r="BS4" s="17" t="s">
        <v>15</v>
      </c>
    </row>
    <row r="5" spans="1:73" ht="14.4" customHeight="1" x14ac:dyDescent="0.3">
      <c r="B5" s="21"/>
      <c r="C5" s="24"/>
      <c r="D5" s="25" t="s">
        <v>16</v>
      </c>
      <c r="E5" s="174"/>
      <c r="F5" s="174"/>
      <c r="G5" s="174"/>
      <c r="H5" s="174"/>
      <c r="I5" s="174"/>
      <c r="J5" s="174"/>
      <c r="K5" s="196" t="s">
        <v>469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24"/>
      <c r="AQ5" s="22"/>
      <c r="BS5" s="17" t="s">
        <v>10</v>
      </c>
    </row>
    <row r="6" spans="1:73" ht="36.9" customHeight="1" x14ac:dyDescent="0.3">
      <c r="B6" s="21"/>
      <c r="C6" s="24"/>
      <c r="D6" s="27" t="s">
        <v>17</v>
      </c>
      <c r="E6" s="174"/>
      <c r="F6" s="174"/>
      <c r="G6" s="174"/>
      <c r="H6" s="174"/>
      <c r="I6" s="174"/>
      <c r="J6" s="174"/>
      <c r="K6" s="198" t="s">
        <v>421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24"/>
      <c r="AQ6" s="22"/>
      <c r="BS6" s="17" t="s">
        <v>10</v>
      </c>
    </row>
    <row r="7" spans="1:73" ht="14.4" customHeight="1" x14ac:dyDescent="0.3">
      <c r="B7" s="21"/>
      <c r="C7" s="24"/>
      <c r="D7" s="28" t="s">
        <v>18</v>
      </c>
      <c r="E7" s="174"/>
      <c r="F7" s="174"/>
      <c r="G7" s="174"/>
      <c r="H7" s="174"/>
      <c r="I7" s="174"/>
      <c r="J7" s="174"/>
      <c r="K7" s="173" t="s">
        <v>5</v>
      </c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7" t="s">
        <v>19</v>
      </c>
      <c r="AL7" s="174"/>
      <c r="AM7" s="174"/>
      <c r="AN7" s="173" t="s">
        <v>5</v>
      </c>
      <c r="AO7" s="174"/>
      <c r="AP7" s="24"/>
      <c r="AQ7" s="22"/>
      <c r="BS7" s="17" t="s">
        <v>10</v>
      </c>
    </row>
    <row r="8" spans="1:73" ht="14.4" customHeight="1" x14ac:dyDescent="0.3">
      <c r="B8" s="21"/>
      <c r="C8" s="24"/>
      <c r="D8" s="28" t="s">
        <v>20</v>
      </c>
      <c r="E8" s="174"/>
      <c r="F8" s="174"/>
      <c r="G8" s="174"/>
      <c r="H8" s="174"/>
      <c r="I8" s="174"/>
      <c r="J8" s="174"/>
      <c r="K8" s="173" t="s">
        <v>422</v>
      </c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H8" s="174"/>
      <c r="AI8" s="174"/>
      <c r="AJ8" s="174"/>
      <c r="AK8" s="177" t="s">
        <v>21</v>
      </c>
      <c r="AL8" s="174"/>
      <c r="AM8" s="174"/>
      <c r="AN8" s="155">
        <v>43921</v>
      </c>
      <c r="AO8" s="174"/>
      <c r="AP8" s="24"/>
      <c r="AQ8" s="22"/>
      <c r="BS8" s="17" t="s">
        <v>10</v>
      </c>
    </row>
    <row r="9" spans="1:73" ht="14.4" customHeight="1" x14ac:dyDescent="0.3">
      <c r="B9" s="21"/>
      <c r="C9" s="24"/>
      <c r="D9" s="2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24"/>
      <c r="AQ9" s="22"/>
      <c r="BS9" s="17" t="s">
        <v>10</v>
      </c>
    </row>
    <row r="10" spans="1:73" ht="14.4" customHeight="1" x14ac:dyDescent="0.3">
      <c r="B10" s="21"/>
      <c r="C10" s="24"/>
      <c r="D10" s="28" t="s">
        <v>22</v>
      </c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4"/>
      <c r="AH10" s="174"/>
      <c r="AI10" s="174"/>
      <c r="AJ10" s="174"/>
      <c r="AK10" s="177" t="s">
        <v>23</v>
      </c>
      <c r="AL10" s="174"/>
      <c r="AM10" s="174"/>
      <c r="AN10" s="173"/>
      <c r="AO10" s="174"/>
      <c r="AP10" s="24"/>
      <c r="AQ10" s="22"/>
      <c r="BS10" s="17" t="s">
        <v>10</v>
      </c>
    </row>
    <row r="11" spans="1:73" ht="18.45" customHeight="1" x14ac:dyDescent="0.3">
      <c r="B11" s="21"/>
      <c r="C11" s="24"/>
      <c r="D11" s="24"/>
      <c r="E11" s="173" t="s">
        <v>423</v>
      </c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7" t="s">
        <v>24</v>
      </c>
      <c r="AL11" s="174"/>
      <c r="AM11" s="174"/>
      <c r="AN11" s="173"/>
      <c r="AO11" s="174"/>
      <c r="AP11" s="24"/>
      <c r="AQ11" s="22"/>
      <c r="BS11" s="17" t="s">
        <v>10</v>
      </c>
    </row>
    <row r="12" spans="1:73" ht="6.9" customHeight="1" x14ac:dyDescent="0.3">
      <c r="B12" s="21"/>
      <c r="C12" s="24"/>
      <c r="D12" s="2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24"/>
      <c r="AQ12" s="22"/>
      <c r="BS12" s="17" t="s">
        <v>10</v>
      </c>
    </row>
    <row r="13" spans="1:73" ht="14.4" customHeight="1" x14ac:dyDescent="0.3">
      <c r="B13" s="21"/>
      <c r="C13" s="24"/>
      <c r="D13" s="28" t="s">
        <v>25</v>
      </c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174"/>
      <c r="AD13" s="174"/>
      <c r="AE13" s="174"/>
      <c r="AF13" s="174"/>
      <c r="AG13" s="174"/>
      <c r="AH13" s="174"/>
      <c r="AI13" s="174"/>
      <c r="AJ13" s="174"/>
      <c r="AK13" s="177" t="s">
        <v>23</v>
      </c>
      <c r="AL13" s="174"/>
      <c r="AM13" s="174"/>
      <c r="AN13" s="173" t="s">
        <v>5</v>
      </c>
      <c r="AO13" s="174"/>
      <c r="AP13" s="24"/>
      <c r="AQ13" s="22"/>
      <c r="BS13" s="17" t="s">
        <v>10</v>
      </c>
    </row>
    <row r="14" spans="1:73" ht="13.2" x14ac:dyDescent="0.3">
      <c r="B14" s="21"/>
      <c r="C14" s="24"/>
      <c r="D14" s="24"/>
      <c r="E14" s="173" t="s">
        <v>26</v>
      </c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177" t="s">
        <v>24</v>
      </c>
      <c r="AL14" s="174"/>
      <c r="AM14" s="174"/>
      <c r="AN14" s="173" t="s">
        <v>5</v>
      </c>
      <c r="AO14" s="174"/>
      <c r="AP14" s="24"/>
      <c r="AQ14" s="22"/>
      <c r="BS14" s="17" t="s">
        <v>10</v>
      </c>
    </row>
    <row r="15" spans="1:73" ht="6.9" customHeight="1" x14ac:dyDescent="0.3">
      <c r="B15" s="21"/>
      <c r="C15" s="24"/>
      <c r="D15" s="2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  <c r="AP15" s="24"/>
      <c r="AQ15" s="22"/>
      <c r="BS15" s="17" t="s">
        <v>6</v>
      </c>
    </row>
    <row r="16" spans="1:73" ht="14.4" customHeight="1" x14ac:dyDescent="0.3">
      <c r="B16" s="21"/>
      <c r="C16" s="24"/>
      <c r="D16" s="28" t="s">
        <v>27</v>
      </c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7" t="s">
        <v>23</v>
      </c>
      <c r="AL16" s="174"/>
      <c r="AM16" s="174"/>
      <c r="AN16" s="173" t="s">
        <v>28</v>
      </c>
      <c r="AO16" s="174"/>
      <c r="AP16" s="24"/>
      <c r="AQ16" s="22"/>
      <c r="BS16" s="17" t="s">
        <v>6</v>
      </c>
    </row>
    <row r="17" spans="2:71" ht="18.45" customHeight="1" x14ac:dyDescent="0.3">
      <c r="B17" s="21"/>
      <c r="C17" s="24"/>
      <c r="D17" s="24"/>
      <c r="E17" s="173" t="s">
        <v>29</v>
      </c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  <c r="AE17" s="174"/>
      <c r="AF17" s="174"/>
      <c r="AG17" s="174"/>
      <c r="AH17" s="174"/>
      <c r="AI17" s="174"/>
      <c r="AJ17" s="174"/>
      <c r="AK17" s="177" t="s">
        <v>24</v>
      </c>
      <c r="AL17" s="174"/>
      <c r="AM17" s="174"/>
      <c r="AN17" s="173" t="s">
        <v>30</v>
      </c>
      <c r="AO17" s="174"/>
      <c r="AP17" s="24"/>
      <c r="AQ17" s="22"/>
      <c r="BS17" s="17" t="s">
        <v>7</v>
      </c>
    </row>
    <row r="18" spans="2:71" ht="6.9" customHeight="1" x14ac:dyDescent="0.3">
      <c r="B18" s="21"/>
      <c r="C18" s="24"/>
      <c r="D18" s="2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  <c r="AH18" s="174"/>
      <c r="AI18" s="174"/>
      <c r="AJ18" s="174"/>
      <c r="AK18" s="174"/>
      <c r="AL18" s="174"/>
      <c r="AM18" s="174"/>
      <c r="AN18" s="174"/>
      <c r="AO18" s="174"/>
      <c r="AP18" s="24"/>
      <c r="AQ18" s="22"/>
      <c r="BS18" s="17" t="s">
        <v>10</v>
      </c>
    </row>
    <row r="19" spans="2:71" ht="14.4" customHeight="1" x14ac:dyDescent="0.3">
      <c r="B19" s="21"/>
      <c r="C19" s="24"/>
      <c r="D19" s="28" t="s">
        <v>31</v>
      </c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7" t="s">
        <v>23</v>
      </c>
      <c r="AL19" s="174"/>
      <c r="AM19" s="174"/>
      <c r="AN19" s="173" t="s">
        <v>5</v>
      </c>
      <c r="AO19" s="174"/>
      <c r="AP19" s="24"/>
      <c r="AQ19" s="22"/>
      <c r="BS19" s="17" t="s">
        <v>10</v>
      </c>
    </row>
    <row r="20" spans="2:71" ht="18.45" customHeight="1" x14ac:dyDescent="0.3">
      <c r="B20" s="21"/>
      <c r="C20" s="24"/>
      <c r="D20" s="24"/>
      <c r="E20" s="173" t="s">
        <v>381</v>
      </c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7" t="s">
        <v>24</v>
      </c>
      <c r="AL20" s="174"/>
      <c r="AM20" s="174"/>
      <c r="AN20" s="173" t="s">
        <v>5</v>
      </c>
      <c r="AO20" s="174"/>
      <c r="AP20" s="24"/>
      <c r="AQ20" s="22"/>
    </row>
    <row r="21" spans="2:71" ht="6.9" customHeight="1" x14ac:dyDescent="0.3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 ht="13.2" x14ac:dyDescent="0.3">
      <c r="B22" s="21"/>
      <c r="C22" s="24"/>
      <c r="D22" s="28" t="s">
        <v>32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16.5" customHeight="1" x14ac:dyDescent="0.3">
      <c r="B23" s="21"/>
      <c r="C23" s="24"/>
      <c r="D23" s="24"/>
      <c r="E23" s="199" t="s">
        <v>5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24"/>
      <c r="AP23" s="24"/>
      <c r="AQ23" s="22"/>
    </row>
    <row r="24" spans="2:71" ht="6.9" customHeight="1" x14ac:dyDescent="0.3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" customHeight="1" x14ac:dyDescent="0.3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" customHeight="1" x14ac:dyDescent="0.3">
      <c r="B26" s="21"/>
      <c r="C26" s="24"/>
      <c r="D26" s="30" t="s">
        <v>33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00">
        <f>ROUND(AG87,2)</f>
        <v>0</v>
      </c>
      <c r="AL26" s="197"/>
      <c r="AM26" s="197"/>
      <c r="AN26" s="197"/>
      <c r="AO26" s="197"/>
      <c r="AP26" s="24"/>
      <c r="AQ26" s="22"/>
    </row>
    <row r="27" spans="2:71" ht="13.2" x14ac:dyDescent="0.3">
      <c r="B27" s="21"/>
      <c r="C27" s="24"/>
      <c r="D27" s="24"/>
      <c r="E27" s="28" t="s">
        <v>34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01">
        <f>AS87</f>
        <v>0</v>
      </c>
      <c r="AL27" s="201"/>
      <c r="AM27" s="201"/>
      <c r="AN27" s="201"/>
      <c r="AO27" s="201"/>
      <c r="AP27" s="24"/>
      <c r="AQ27" s="22"/>
    </row>
    <row r="28" spans="2:71" s="1" customFormat="1" ht="13.2" x14ac:dyDescent="0.3">
      <c r="B28" s="31"/>
      <c r="C28" s="32"/>
      <c r="D28" s="32"/>
      <c r="E28" s="28" t="s">
        <v>35</v>
      </c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201">
        <f>ROUND(AT87,2)</f>
        <v>0</v>
      </c>
      <c r="AL28" s="201"/>
      <c r="AM28" s="201"/>
      <c r="AN28" s="201"/>
      <c r="AO28" s="201"/>
      <c r="AP28" s="32"/>
      <c r="AQ28" s="33"/>
    </row>
    <row r="29" spans="2:71" s="1" customFormat="1" ht="14.4" customHeight="1" x14ac:dyDescent="0.3">
      <c r="B29" s="31"/>
      <c r="C29" s="32"/>
      <c r="D29" s="30" t="s">
        <v>36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200">
        <f>ROUND(AG90,2)</f>
        <v>0</v>
      </c>
      <c r="AL29" s="200"/>
      <c r="AM29" s="200"/>
      <c r="AN29" s="200"/>
      <c r="AO29" s="200"/>
      <c r="AP29" s="32"/>
      <c r="AQ29" s="33"/>
    </row>
    <row r="30" spans="2:71" s="1" customFormat="1" ht="6.9" customHeight="1" x14ac:dyDescent="0.3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1" customFormat="1" ht="25.95" customHeight="1" x14ac:dyDescent="0.3">
      <c r="B31" s="31"/>
      <c r="C31" s="32"/>
      <c r="D31" s="34" t="s">
        <v>37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202">
        <f>ROUND(AK26+AK29,2)</f>
        <v>0</v>
      </c>
      <c r="AL31" s="203"/>
      <c r="AM31" s="203"/>
      <c r="AN31" s="203"/>
      <c r="AO31" s="203"/>
      <c r="AP31" s="32"/>
      <c r="AQ31" s="33"/>
    </row>
    <row r="32" spans="2:71" s="1" customFormat="1" ht="6.9" customHeight="1" x14ac:dyDescent="0.3">
      <c r="B32" s="31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3"/>
    </row>
    <row r="33" spans="2:43" s="2" customFormat="1" ht="14.4" customHeight="1" x14ac:dyDescent="0.3">
      <c r="B33" s="36"/>
      <c r="C33" s="37"/>
      <c r="D33" s="38" t="s">
        <v>38</v>
      </c>
      <c r="E33" s="37"/>
      <c r="F33" s="38" t="s">
        <v>39</v>
      </c>
      <c r="G33" s="37"/>
      <c r="H33" s="37"/>
      <c r="I33" s="37"/>
      <c r="J33" s="37"/>
      <c r="K33" s="37"/>
      <c r="L33" s="204">
        <v>0.21</v>
      </c>
      <c r="M33" s="205"/>
      <c r="N33" s="205"/>
      <c r="O33" s="205"/>
      <c r="P33" s="37"/>
      <c r="Q33" s="37"/>
      <c r="R33" s="37"/>
      <c r="S33" s="37"/>
      <c r="T33" s="40" t="s">
        <v>40</v>
      </c>
      <c r="U33" s="37"/>
      <c r="V33" s="37"/>
      <c r="W33" s="206">
        <f>ROUND(BB87+SUM(CD91),2)</f>
        <v>0</v>
      </c>
      <c r="X33" s="205"/>
      <c r="Y33" s="205"/>
      <c r="Z33" s="205"/>
      <c r="AA33" s="205"/>
      <c r="AB33" s="205"/>
      <c r="AC33" s="205"/>
      <c r="AD33" s="205"/>
      <c r="AE33" s="205"/>
      <c r="AF33" s="37"/>
      <c r="AG33" s="37"/>
      <c r="AH33" s="37"/>
      <c r="AI33" s="37"/>
      <c r="AJ33" s="37"/>
      <c r="AK33" s="206">
        <f>ROUND(AX87+SUM(BY91),2)</f>
        <v>0</v>
      </c>
      <c r="AL33" s="205"/>
      <c r="AM33" s="205"/>
      <c r="AN33" s="205"/>
      <c r="AO33" s="205"/>
      <c r="AP33" s="37"/>
      <c r="AQ33" s="41"/>
    </row>
    <row r="34" spans="2:43" s="2" customFormat="1" ht="14.4" customHeight="1" x14ac:dyDescent="0.3">
      <c r="B34" s="36"/>
      <c r="C34" s="37"/>
      <c r="D34" s="37"/>
      <c r="E34" s="37"/>
      <c r="F34" s="38" t="s">
        <v>41</v>
      </c>
      <c r="G34" s="37"/>
      <c r="H34" s="37"/>
      <c r="I34" s="37"/>
      <c r="J34" s="37"/>
      <c r="K34" s="37"/>
      <c r="L34" s="204">
        <v>0.15</v>
      </c>
      <c r="M34" s="205"/>
      <c r="N34" s="205"/>
      <c r="O34" s="205"/>
      <c r="P34" s="37"/>
      <c r="Q34" s="37"/>
      <c r="R34" s="37"/>
      <c r="S34" s="37"/>
      <c r="T34" s="40" t="s">
        <v>40</v>
      </c>
      <c r="U34" s="37"/>
      <c r="V34" s="37"/>
      <c r="W34" s="206">
        <f>ROUND(BC87+SUM(CE91),2)</f>
        <v>0</v>
      </c>
      <c r="X34" s="205"/>
      <c r="Y34" s="205"/>
      <c r="Z34" s="205"/>
      <c r="AA34" s="205"/>
      <c r="AB34" s="205"/>
      <c r="AC34" s="205"/>
      <c r="AD34" s="205"/>
      <c r="AE34" s="205"/>
      <c r="AF34" s="37"/>
      <c r="AG34" s="37"/>
      <c r="AH34" s="37"/>
      <c r="AI34" s="37"/>
      <c r="AJ34" s="37"/>
      <c r="AK34" s="206">
        <f>ROUND(AY87+SUM(BZ91),2)</f>
        <v>0</v>
      </c>
      <c r="AL34" s="205"/>
      <c r="AM34" s="205"/>
      <c r="AN34" s="205"/>
      <c r="AO34" s="205"/>
      <c r="AP34" s="37"/>
      <c r="AQ34" s="41"/>
    </row>
    <row r="35" spans="2:43" s="2" customFormat="1" ht="14.4" hidden="1" customHeight="1" x14ac:dyDescent="0.3">
      <c r="B35" s="36"/>
      <c r="C35" s="37"/>
      <c r="D35" s="37"/>
      <c r="E35" s="37"/>
      <c r="F35" s="38" t="s">
        <v>42</v>
      </c>
      <c r="G35" s="37"/>
      <c r="H35" s="37"/>
      <c r="I35" s="37"/>
      <c r="J35" s="37"/>
      <c r="K35" s="37"/>
      <c r="L35" s="204">
        <v>0.21</v>
      </c>
      <c r="M35" s="205"/>
      <c r="N35" s="205"/>
      <c r="O35" s="205"/>
      <c r="P35" s="37"/>
      <c r="Q35" s="37"/>
      <c r="R35" s="37"/>
      <c r="S35" s="37"/>
      <c r="T35" s="40" t="s">
        <v>40</v>
      </c>
      <c r="U35" s="37"/>
      <c r="V35" s="37"/>
      <c r="W35" s="206">
        <f>ROUND(BD87+SUM(CF91),2)</f>
        <v>0</v>
      </c>
      <c r="X35" s="205"/>
      <c r="Y35" s="205"/>
      <c r="Z35" s="205"/>
      <c r="AA35" s="205"/>
      <c r="AB35" s="205"/>
      <c r="AC35" s="205"/>
      <c r="AD35" s="205"/>
      <c r="AE35" s="205"/>
      <c r="AF35" s="37"/>
      <c r="AG35" s="37"/>
      <c r="AH35" s="37"/>
      <c r="AI35" s="37"/>
      <c r="AJ35" s="37"/>
      <c r="AK35" s="206">
        <v>0</v>
      </c>
      <c r="AL35" s="205"/>
      <c r="AM35" s="205"/>
      <c r="AN35" s="205"/>
      <c r="AO35" s="205"/>
      <c r="AP35" s="37"/>
      <c r="AQ35" s="41"/>
    </row>
    <row r="36" spans="2:43" s="2" customFormat="1" ht="14.4" hidden="1" customHeight="1" x14ac:dyDescent="0.3">
      <c r="B36" s="36"/>
      <c r="C36" s="37"/>
      <c r="D36" s="37"/>
      <c r="E36" s="37"/>
      <c r="F36" s="38" t="s">
        <v>43</v>
      </c>
      <c r="G36" s="37"/>
      <c r="H36" s="37"/>
      <c r="I36" s="37"/>
      <c r="J36" s="37"/>
      <c r="K36" s="37"/>
      <c r="L36" s="204">
        <v>0.15</v>
      </c>
      <c r="M36" s="205"/>
      <c r="N36" s="205"/>
      <c r="O36" s="205"/>
      <c r="P36" s="37"/>
      <c r="Q36" s="37"/>
      <c r="R36" s="37"/>
      <c r="S36" s="37"/>
      <c r="T36" s="40" t="s">
        <v>40</v>
      </c>
      <c r="U36" s="37"/>
      <c r="V36" s="37"/>
      <c r="W36" s="206">
        <f>ROUND(BE87+SUM(CG91),2)</f>
        <v>0</v>
      </c>
      <c r="X36" s="205"/>
      <c r="Y36" s="205"/>
      <c r="Z36" s="205"/>
      <c r="AA36" s="205"/>
      <c r="AB36" s="205"/>
      <c r="AC36" s="205"/>
      <c r="AD36" s="205"/>
      <c r="AE36" s="205"/>
      <c r="AF36" s="37"/>
      <c r="AG36" s="37"/>
      <c r="AH36" s="37"/>
      <c r="AI36" s="37"/>
      <c r="AJ36" s="37"/>
      <c r="AK36" s="206">
        <v>0</v>
      </c>
      <c r="AL36" s="205"/>
      <c r="AM36" s="205"/>
      <c r="AN36" s="205"/>
      <c r="AO36" s="205"/>
      <c r="AP36" s="37"/>
      <c r="AQ36" s="41"/>
    </row>
    <row r="37" spans="2:43" s="2" customFormat="1" ht="14.4" hidden="1" customHeight="1" x14ac:dyDescent="0.3">
      <c r="B37" s="36"/>
      <c r="C37" s="37"/>
      <c r="D37" s="37"/>
      <c r="E37" s="37"/>
      <c r="F37" s="38" t="s">
        <v>44</v>
      </c>
      <c r="G37" s="37"/>
      <c r="H37" s="37"/>
      <c r="I37" s="37"/>
      <c r="J37" s="37"/>
      <c r="K37" s="37"/>
      <c r="L37" s="204">
        <v>0</v>
      </c>
      <c r="M37" s="205"/>
      <c r="N37" s="205"/>
      <c r="O37" s="205"/>
      <c r="P37" s="37"/>
      <c r="Q37" s="37"/>
      <c r="R37" s="37"/>
      <c r="S37" s="37"/>
      <c r="T37" s="40" t="s">
        <v>40</v>
      </c>
      <c r="U37" s="37"/>
      <c r="V37" s="37"/>
      <c r="W37" s="206">
        <f>ROUND(BF87+SUM(CH91),2)</f>
        <v>0</v>
      </c>
      <c r="X37" s="205"/>
      <c r="Y37" s="205"/>
      <c r="Z37" s="205"/>
      <c r="AA37" s="205"/>
      <c r="AB37" s="205"/>
      <c r="AC37" s="205"/>
      <c r="AD37" s="205"/>
      <c r="AE37" s="205"/>
      <c r="AF37" s="37"/>
      <c r="AG37" s="37"/>
      <c r="AH37" s="37"/>
      <c r="AI37" s="37"/>
      <c r="AJ37" s="37"/>
      <c r="AK37" s="206">
        <v>0</v>
      </c>
      <c r="AL37" s="205"/>
      <c r="AM37" s="205"/>
      <c r="AN37" s="205"/>
      <c r="AO37" s="205"/>
      <c r="AP37" s="37"/>
      <c r="AQ37" s="41"/>
    </row>
    <row r="38" spans="2:43" s="1" customFormat="1" ht="6.9" customHeight="1" x14ac:dyDescent="0.3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 s="1" customFormat="1" ht="25.95" customHeight="1" x14ac:dyDescent="0.3">
      <c r="B39" s="31"/>
      <c r="C39" s="42"/>
      <c r="D39" s="43" t="s">
        <v>45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5" t="s">
        <v>46</v>
      </c>
      <c r="U39" s="44"/>
      <c r="V39" s="44"/>
      <c r="W39" s="44"/>
      <c r="X39" s="226" t="s">
        <v>47</v>
      </c>
      <c r="Y39" s="227"/>
      <c r="Z39" s="227"/>
      <c r="AA39" s="227"/>
      <c r="AB39" s="227"/>
      <c r="AC39" s="44"/>
      <c r="AD39" s="44"/>
      <c r="AE39" s="44"/>
      <c r="AF39" s="44"/>
      <c r="AG39" s="44"/>
      <c r="AH39" s="44"/>
      <c r="AI39" s="44"/>
      <c r="AJ39" s="44"/>
      <c r="AK39" s="228">
        <f>SUM(AK31:AK37)</f>
        <v>0</v>
      </c>
      <c r="AL39" s="227"/>
      <c r="AM39" s="227"/>
      <c r="AN39" s="227"/>
      <c r="AO39" s="229"/>
      <c r="AP39" s="42"/>
      <c r="AQ39" s="33"/>
    </row>
    <row r="40" spans="2:43" s="1" customFormat="1" ht="14.4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3"/>
    </row>
    <row r="41" spans="2:43" x14ac:dyDescent="0.3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 x14ac:dyDescent="0.3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 x14ac:dyDescent="0.3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 x14ac:dyDescent="0.3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 x14ac:dyDescent="0.3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 x14ac:dyDescent="0.3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 x14ac:dyDescent="0.3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 x14ac:dyDescent="0.3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 ht="14.4" x14ac:dyDescent="0.3">
      <c r="B49" s="31"/>
      <c r="C49" s="32"/>
      <c r="D49" s="46" t="s">
        <v>48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49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x14ac:dyDescent="0.3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 x14ac:dyDescent="0.3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 x14ac:dyDescent="0.3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 x14ac:dyDescent="0.3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 x14ac:dyDescent="0.3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 x14ac:dyDescent="0.3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 x14ac:dyDescent="0.3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 x14ac:dyDescent="0.3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 ht="14.4" x14ac:dyDescent="0.3">
      <c r="B58" s="31"/>
      <c r="C58" s="32"/>
      <c r="D58" s="51" t="s">
        <v>50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51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50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51</v>
      </c>
      <c r="AN58" s="52"/>
      <c r="AO58" s="54"/>
      <c r="AP58" s="32"/>
      <c r="AQ58" s="33"/>
    </row>
    <row r="59" spans="2:43" x14ac:dyDescent="0.3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 ht="14.4" x14ac:dyDescent="0.3">
      <c r="B60" s="31"/>
      <c r="C60" s="32"/>
      <c r="D60" s="46" t="s">
        <v>52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53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x14ac:dyDescent="0.3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 x14ac:dyDescent="0.3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 x14ac:dyDescent="0.3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 x14ac:dyDescent="0.3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 x14ac:dyDescent="0.3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 x14ac:dyDescent="0.3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 x14ac:dyDescent="0.3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 x14ac:dyDescent="0.3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 ht="14.4" x14ac:dyDescent="0.3">
      <c r="B69" s="31"/>
      <c r="C69" s="32"/>
      <c r="D69" s="51" t="s">
        <v>50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51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50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51</v>
      </c>
      <c r="AN69" s="52"/>
      <c r="AO69" s="54"/>
      <c r="AP69" s="32"/>
      <c r="AQ69" s="33"/>
    </row>
    <row r="70" spans="2:43" s="1" customFormat="1" ht="6.9" customHeight="1" x14ac:dyDescent="0.3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" customHeight="1" x14ac:dyDescent="0.3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" customHeight="1" x14ac:dyDescent="0.3">
      <c r="B76" s="31"/>
      <c r="C76" s="194" t="s">
        <v>54</v>
      </c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5"/>
      <c r="AK76" s="195"/>
      <c r="AL76" s="195"/>
      <c r="AM76" s="195"/>
      <c r="AN76" s="195"/>
      <c r="AO76" s="195"/>
      <c r="AP76" s="195"/>
      <c r="AQ76" s="33"/>
    </row>
    <row r="77" spans="2:43" s="3" customFormat="1" ht="14.4" customHeight="1" x14ac:dyDescent="0.3">
      <c r="B77" s="61"/>
      <c r="C77" s="28" t="s">
        <v>16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Technický pavilon na p. č. 1137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" customHeight="1" x14ac:dyDescent="0.3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219" t="str">
        <f>K6</f>
        <v>Základní škola Zábřeh, Boženy Němcové 1503/15</v>
      </c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20"/>
      <c r="Z78" s="220"/>
      <c r="AA78" s="220"/>
      <c r="AB78" s="220"/>
      <c r="AC78" s="220"/>
      <c r="AD78" s="220"/>
      <c r="AE78" s="220"/>
      <c r="AF78" s="220"/>
      <c r="AG78" s="220"/>
      <c r="AH78" s="220"/>
      <c r="AI78" s="220"/>
      <c r="AJ78" s="220"/>
      <c r="AK78" s="220"/>
      <c r="AL78" s="220"/>
      <c r="AM78" s="220"/>
      <c r="AN78" s="220"/>
      <c r="AO78" s="220"/>
      <c r="AP78" s="66"/>
      <c r="AQ78" s="67"/>
    </row>
    <row r="79" spans="2:43" s="1" customFormat="1" ht="6.9" customHeight="1" x14ac:dyDescent="0.3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3.2" x14ac:dyDescent="0.3">
      <c r="B80" s="31"/>
      <c r="C80" s="28" t="s">
        <v>20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Zábřeh na Moravě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21</v>
      </c>
      <c r="AJ80" s="32"/>
      <c r="AK80" s="32"/>
      <c r="AL80" s="32"/>
      <c r="AM80" s="69">
        <f>IF(AN8= "","",AN8)</f>
        <v>43921</v>
      </c>
      <c r="AN80" s="32"/>
      <c r="AO80" s="32"/>
      <c r="AP80" s="32"/>
      <c r="AQ80" s="33"/>
    </row>
    <row r="81" spans="1:76" s="1" customFormat="1" ht="6.9" customHeight="1" x14ac:dyDescent="0.3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3.2" x14ac:dyDescent="0.3">
      <c r="B82" s="31"/>
      <c r="C82" s="28" t="s">
        <v>22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Město Zábřeh, Masarykovo náměstí 510/6, Zábřeh 789 01, IČ:00303640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27</v>
      </c>
      <c r="AJ82" s="32"/>
      <c r="AK82" s="32"/>
      <c r="AL82" s="32"/>
      <c r="AM82" s="221" t="str">
        <f>IF(E17="","",E17)</f>
        <v>PRO M&amp;P Excel s.r.o.</v>
      </c>
      <c r="AN82" s="221"/>
      <c r="AO82" s="221"/>
      <c r="AP82" s="221"/>
      <c r="AQ82" s="33"/>
      <c r="AS82" s="222" t="s">
        <v>55</v>
      </c>
      <c r="AT82" s="223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8"/>
    </row>
    <row r="83" spans="1:76" s="1" customFormat="1" ht="13.2" x14ac:dyDescent="0.3">
      <c r="B83" s="31"/>
      <c r="C83" s="28" t="s">
        <v>25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>Bude vybrán ve výběrovém řízení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31</v>
      </c>
      <c r="AJ83" s="32"/>
      <c r="AK83" s="32"/>
      <c r="AL83" s="32"/>
      <c r="AM83" s="221" t="str">
        <f>IF(E20="","",E20)</f>
        <v>Michal Prokeš / František Eichler</v>
      </c>
      <c r="AN83" s="221"/>
      <c r="AO83" s="221"/>
      <c r="AP83" s="221"/>
      <c r="AQ83" s="33"/>
      <c r="AS83" s="224"/>
      <c r="AT83" s="225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70"/>
    </row>
    <row r="84" spans="1:76" s="1" customFormat="1" ht="10.95" customHeight="1" x14ac:dyDescent="0.3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224"/>
      <c r="AT84" s="225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70"/>
    </row>
    <row r="85" spans="1:76" s="1" customFormat="1" ht="29.25" customHeight="1" x14ac:dyDescent="0.3">
      <c r="B85" s="31"/>
      <c r="C85" s="207" t="s">
        <v>56</v>
      </c>
      <c r="D85" s="208"/>
      <c r="E85" s="208"/>
      <c r="F85" s="208"/>
      <c r="G85" s="208"/>
      <c r="H85" s="71"/>
      <c r="I85" s="209" t="s">
        <v>57</v>
      </c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9" t="s">
        <v>58</v>
      </c>
      <c r="AH85" s="208"/>
      <c r="AI85" s="208"/>
      <c r="AJ85" s="208"/>
      <c r="AK85" s="208"/>
      <c r="AL85" s="208"/>
      <c r="AM85" s="208"/>
      <c r="AN85" s="209" t="s">
        <v>59</v>
      </c>
      <c r="AO85" s="208"/>
      <c r="AP85" s="210"/>
      <c r="AQ85" s="33"/>
      <c r="AS85" s="72" t="s">
        <v>60</v>
      </c>
      <c r="AT85" s="73" t="s">
        <v>61</v>
      </c>
      <c r="AU85" s="73" t="s">
        <v>62</v>
      </c>
      <c r="AV85" s="73" t="s">
        <v>63</v>
      </c>
      <c r="AW85" s="73" t="s">
        <v>64</v>
      </c>
      <c r="AX85" s="73" t="s">
        <v>65</v>
      </c>
      <c r="AY85" s="73" t="s">
        <v>66</v>
      </c>
      <c r="AZ85" s="73" t="s">
        <v>67</v>
      </c>
      <c r="BA85" s="73" t="s">
        <v>68</v>
      </c>
      <c r="BB85" s="73" t="s">
        <v>69</v>
      </c>
      <c r="BC85" s="73" t="s">
        <v>70</v>
      </c>
      <c r="BD85" s="73" t="s">
        <v>71</v>
      </c>
      <c r="BE85" s="73" t="s">
        <v>72</v>
      </c>
      <c r="BF85" s="74" t="s">
        <v>73</v>
      </c>
    </row>
    <row r="86" spans="1:76" s="1" customFormat="1" ht="10.95" customHeight="1" x14ac:dyDescent="0.3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8"/>
    </row>
    <row r="87" spans="1:76" s="4" customFormat="1" ht="32.4" customHeight="1" x14ac:dyDescent="0.3">
      <c r="B87" s="64"/>
      <c r="C87" s="76" t="s">
        <v>74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214">
        <f>ROUND(AG88,2)</f>
        <v>0</v>
      </c>
      <c r="AH87" s="214"/>
      <c r="AI87" s="214"/>
      <c r="AJ87" s="214"/>
      <c r="AK87" s="214"/>
      <c r="AL87" s="214"/>
      <c r="AM87" s="214"/>
      <c r="AN87" s="215">
        <f>SUM(AG87,AV87)</f>
        <v>0</v>
      </c>
      <c r="AO87" s="215"/>
      <c r="AP87" s="215"/>
      <c r="AQ87" s="67"/>
      <c r="AS87" s="78">
        <f>ROUND(AS88,2)</f>
        <v>0</v>
      </c>
      <c r="AT87" s="79">
        <f>ROUND(AT88,2)</f>
        <v>0</v>
      </c>
      <c r="AU87" s="80">
        <f>ROUND(AU88,2)</f>
        <v>0</v>
      </c>
      <c r="AV87" s="80">
        <f>ROUND(SUM(AX87:AY87),2)</f>
        <v>0</v>
      </c>
      <c r="AW87" s="81">
        <f>ROUND(AW88,5)</f>
        <v>519.61699999999996</v>
      </c>
      <c r="AX87" s="80">
        <f>ROUND(BB87*L33,2)</f>
        <v>0</v>
      </c>
      <c r="AY87" s="80">
        <f>ROUND(BC87*L34,2)</f>
        <v>0</v>
      </c>
      <c r="AZ87" s="80">
        <f>ROUND(BD87*L33,2)</f>
        <v>0</v>
      </c>
      <c r="BA87" s="80">
        <f>ROUND(BE87*L34,2)</f>
        <v>0</v>
      </c>
      <c r="BB87" s="80">
        <f>ROUND(BB88,2)</f>
        <v>0</v>
      </c>
      <c r="BC87" s="80">
        <f>ROUND(BC88,2)</f>
        <v>0</v>
      </c>
      <c r="BD87" s="80">
        <f>ROUND(BD88,2)</f>
        <v>0</v>
      </c>
      <c r="BE87" s="80">
        <f>ROUND(BE88,2)</f>
        <v>0</v>
      </c>
      <c r="BF87" s="82">
        <f>ROUND(BF88,2)</f>
        <v>0</v>
      </c>
      <c r="BS87" s="83" t="s">
        <v>75</v>
      </c>
      <c r="BT87" s="83" t="s">
        <v>76</v>
      </c>
      <c r="BU87" s="84" t="s">
        <v>77</v>
      </c>
      <c r="BV87" s="83" t="s">
        <v>78</v>
      </c>
      <c r="BW87" s="83" t="s">
        <v>79</v>
      </c>
      <c r="BX87" s="83" t="s">
        <v>80</v>
      </c>
    </row>
    <row r="88" spans="1:76" s="5" customFormat="1" ht="47.25" customHeight="1" x14ac:dyDescent="0.3">
      <c r="A88" s="85" t="s">
        <v>81</v>
      </c>
      <c r="B88" s="86"/>
      <c r="C88" s="87"/>
      <c r="D88" s="213" t="s">
        <v>82</v>
      </c>
      <c r="E88" s="213"/>
      <c r="F88" s="213"/>
      <c r="G88" s="213"/>
      <c r="H88" s="213"/>
      <c r="I88" s="88"/>
      <c r="J88" s="213" t="s">
        <v>380</v>
      </c>
      <c r="K88" s="213"/>
      <c r="L88" s="213"/>
      <c r="M88" s="213"/>
      <c r="N88" s="213"/>
      <c r="O88" s="213"/>
      <c r="P88" s="213"/>
      <c r="Q88" s="213"/>
      <c r="R88" s="213"/>
      <c r="S88" s="213"/>
      <c r="T88" s="213"/>
      <c r="U88" s="213"/>
      <c r="V88" s="213"/>
      <c r="W88" s="213"/>
      <c r="X88" s="213"/>
      <c r="Y88" s="213"/>
      <c r="Z88" s="213"/>
      <c r="AA88" s="213"/>
      <c r="AB88" s="213"/>
      <c r="AC88" s="213"/>
      <c r="AD88" s="213"/>
      <c r="AE88" s="213"/>
      <c r="AF88" s="213"/>
      <c r="AG88" s="211">
        <f>'Technika pr...'!M32</f>
        <v>0</v>
      </c>
      <c r="AH88" s="212"/>
      <c r="AI88" s="212"/>
      <c r="AJ88" s="212"/>
      <c r="AK88" s="212"/>
      <c r="AL88" s="212"/>
      <c r="AM88" s="212"/>
      <c r="AN88" s="211">
        <f>SUM(AG88,AV88)</f>
        <v>0</v>
      </c>
      <c r="AO88" s="212"/>
      <c r="AP88" s="212"/>
      <c r="AQ88" s="89"/>
      <c r="AS88" s="90">
        <f>'Technika pr...'!M28</f>
        <v>0</v>
      </c>
      <c r="AT88" s="91">
        <f>'Technika pr...'!M29</f>
        <v>0</v>
      </c>
      <c r="AU88" s="91">
        <f>'Technika pr...'!M30</f>
        <v>0</v>
      </c>
      <c r="AV88" s="91">
        <f>ROUND(SUM(AX88:AY88),2)</f>
        <v>0</v>
      </c>
      <c r="AW88" s="92">
        <f>'Technika pr...'!Z133</f>
        <v>519.61700000000008</v>
      </c>
      <c r="AX88" s="91">
        <f>'Technika pr...'!M34</f>
        <v>0</v>
      </c>
      <c r="AY88" s="91">
        <f>'Technika pr...'!M35</f>
        <v>0</v>
      </c>
      <c r="AZ88" s="91">
        <f>'Technika pr...'!M36</f>
        <v>0</v>
      </c>
      <c r="BA88" s="91">
        <f>'Technika pr...'!M37</f>
        <v>0</v>
      </c>
      <c r="BB88" s="91">
        <f>'Technika pr...'!H34</f>
        <v>0</v>
      </c>
      <c r="BC88" s="91">
        <f>'Technika pr...'!H35</f>
        <v>0</v>
      </c>
      <c r="BD88" s="91">
        <f>'Technika pr...'!H36</f>
        <v>0</v>
      </c>
      <c r="BE88" s="91">
        <f>'Technika pr...'!H37</f>
        <v>0</v>
      </c>
      <c r="BF88" s="93">
        <f>'Technika pr...'!H38</f>
        <v>0</v>
      </c>
      <c r="BT88" s="94" t="s">
        <v>83</v>
      </c>
      <c r="BV88" s="94" t="s">
        <v>78</v>
      </c>
      <c r="BW88" s="94" t="s">
        <v>84</v>
      </c>
      <c r="BX88" s="94" t="s">
        <v>79</v>
      </c>
    </row>
    <row r="89" spans="1:76" x14ac:dyDescent="0.3">
      <c r="B89" s="21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2"/>
    </row>
    <row r="90" spans="1:76" s="1" customFormat="1" ht="30" customHeight="1" x14ac:dyDescent="0.3">
      <c r="B90" s="31"/>
      <c r="C90" s="76" t="s">
        <v>85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215">
        <v>0</v>
      </c>
      <c r="AH90" s="215"/>
      <c r="AI90" s="215"/>
      <c r="AJ90" s="215"/>
      <c r="AK90" s="215"/>
      <c r="AL90" s="215"/>
      <c r="AM90" s="215"/>
      <c r="AN90" s="215">
        <v>0</v>
      </c>
      <c r="AO90" s="215"/>
      <c r="AP90" s="215"/>
      <c r="AQ90" s="33"/>
      <c r="AS90" s="72" t="s">
        <v>86</v>
      </c>
      <c r="AT90" s="73" t="s">
        <v>87</v>
      </c>
      <c r="AU90" s="73" t="s">
        <v>38</v>
      </c>
      <c r="AV90" s="74" t="s">
        <v>63</v>
      </c>
    </row>
    <row r="91" spans="1:76" s="1" customFormat="1" ht="10.95" customHeight="1" x14ac:dyDescent="0.3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5"/>
      <c r="AT91" s="52"/>
      <c r="AU91" s="52"/>
      <c r="AV91" s="54"/>
    </row>
    <row r="92" spans="1:76" s="1" customFormat="1" ht="30" customHeight="1" x14ac:dyDescent="0.3">
      <c r="B92" s="31"/>
      <c r="C92" s="96" t="s">
        <v>88</v>
      </c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216">
        <f>ROUND(AG87+AG90,2)</f>
        <v>0</v>
      </c>
      <c r="AH92" s="216"/>
      <c r="AI92" s="216"/>
      <c r="AJ92" s="216"/>
      <c r="AK92" s="216"/>
      <c r="AL92" s="216"/>
      <c r="AM92" s="216"/>
      <c r="AN92" s="216">
        <f>AN87+AN90</f>
        <v>0</v>
      </c>
      <c r="AO92" s="216"/>
      <c r="AP92" s="216"/>
      <c r="AQ92" s="33"/>
    </row>
    <row r="93" spans="1:76" s="1" customFormat="1" ht="6.9" customHeight="1" x14ac:dyDescent="0.3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7">
    <mergeCell ref="AG90:AM90"/>
    <mergeCell ref="AN90:AP90"/>
    <mergeCell ref="AG92:AM92"/>
    <mergeCell ref="AN92:AP92"/>
    <mergeCell ref="AR2:BG2"/>
    <mergeCell ref="C76:AP76"/>
    <mergeCell ref="L78:AO78"/>
    <mergeCell ref="AM82:AP82"/>
    <mergeCell ref="AS82:AT84"/>
    <mergeCell ref="AM83:AP83"/>
    <mergeCell ref="L37:O37"/>
    <mergeCell ref="W37:AE37"/>
    <mergeCell ref="AK37:AO37"/>
    <mergeCell ref="X39:AB39"/>
    <mergeCell ref="AK39:AO39"/>
    <mergeCell ref="L35:O35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W35:AE35"/>
    <mergeCell ref="AK35:AO35"/>
    <mergeCell ref="L36:O36"/>
    <mergeCell ref="W36:AE36"/>
    <mergeCell ref="AK36:AO36"/>
    <mergeCell ref="L33:O33"/>
    <mergeCell ref="W33:AE33"/>
    <mergeCell ref="AK33:AO33"/>
    <mergeCell ref="L34:O34"/>
    <mergeCell ref="W34:AE34"/>
    <mergeCell ref="AK34:AO34"/>
    <mergeCell ref="AK26:AO26"/>
    <mergeCell ref="AK27:AO27"/>
    <mergeCell ref="AK28:AO28"/>
    <mergeCell ref="AK29:AO29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1 - D1.3.d - Technika pr...'!C2" display="/"/>
  </hyperlinks>
  <pageMargins left="0.58333330000000005" right="0.58333330000000005" top="0.5" bottom="0.46666669999999999" header="0" footer="0"/>
  <pageSetup paperSize="9" scale="97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296"/>
  <sheetViews>
    <sheetView showGridLines="0" tabSelected="1" zoomScaleNormal="100" workbookViewId="0">
      <pane ySplit="1" topLeftCell="A204" activePane="bottomLeft" state="frozen"/>
      <selection pane="bottomLeft" activeCell="BN215" sqref="BN215"/>
    </sheetView>
  </sheetViews>
  <sheetFormatPr defaultRowHeight="12" x14ac:dyDescent="0.3"/>
  <cols>
    <col min="1" max="1" width="8.28515625" customWidth="1"/>
    <col min="2" max="2" width="1.7109375" customWidth="1"/>
    <col min="3" max="3" width="4.140625" style="164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32" max="62" width="9.28515625" hidden="1" customWidth="1"/>
    <col min="63" max="63" width="11.85546875" hidden="1" customWidth="1"/>
    <col min="64" max="65" width="9.28515625" hidden="1" customWidth="1"/>
    <col min="69" max="69" width="10.28515625" bestFit="1" customWidth="1"/>
  </cols>
  <sheetData>
    <row r="1" spans="1:66" ht="21.75" customHeight="1" x14ac:dyDescent="0.3">
      <c r="A1" s="98"/>
      <c r="B1" s="11"/>
      <c r="C1" s="11"/>
      <c r="D1" s="12" t="s">
        <v>1</v>
      </c>
      <c r="E1" s="11"/>
      <c r="F1" s="13" t="s">
        <v>89</v>
      </c>
      <c r="G1" s="13"/>
      <c r="H1" s="283" t="s">
        <v>90</v>
      </c>
      <c r="I1" s="283"/>
      <c r="J1" s="283"/>
      <c r="K1" s="283"/>
      <c r="L1" s="13" t="s">
        <v>91</v>
      </c>
      <c r="M1" s="11"/>
      <c r="N1" s="11"/>
      <c r="O1" s="12" t="s">
        <v>92</v>
      </c>
      <c r="P1" s="11"/>
      <c r="Q1" s="11"/>
      <c r="R1" s="11"/>
      <c r="S1" s="13" t="s">
        <v>93</v>
      </c>
      <c r="T1" s="13"/>
      <c r="U1" s="98"/>
      <c r="V1" s="98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 x14ac:dyDescent="0.3">
      <c r="C2" s="192" t="s">
        <v>8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S2" s="217" t="s">
        <v>9</v>
      </c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T2" s="17" t="s">
        <v>84</v>
      </c>
    </row>
    <row r="3" spans="1:66" ht="6.9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94</v>
      </c>
    </row>
    <row r="4" spans="1:66" ht="36.9" customHeight="1" x14ac:dyDescent="0.3">
      <c r="B4" s="21"/>
      <c r="C4" s="194" t="s">
        <v>95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2"/>
      <c r="T4" s="23" t="s">
        <v>14</v>
      </c>
      <c r="AT4" s="17" t="s">
        <v>6</v>
      </c>
    </row>
    <row r="5" spans="1:66" ht="6.9" customHeight="1" x14ac:dyDescent="0.3">
      <c r="B5" s="21"/>
      <c r="C5" s="165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 x14ac:dyDescent="0.3">
      <c r="B6" s="21"/>
      <c r="C6" s="165"/>
      <c r="D6" s="28" t="s">
        <v>17</v>
      </c>
      <c r="E6" s="24"/>
      <c r="F6" s="253" t="str">
        <f>'Rekapitulace stavby'!K6</f>
        <v>Základní škola Zábřeh, Boženy Němcové 1503/15</v>
      </c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4"/>
      <c r="R6" s="22"/>
    </row>
    <row r="7" spans="1:66" s="1" customFormat="1" ht="32.85" customHeight="1" x14ac:dyDescent="0.3">
      <c r="B7" s="31"/>
      <c r="C7" s="166"/>
      <c r="D7" s="27" t="s">
        <v>96</v>
      </c>
      <c r="E7" s="32"/>
      <c r="F7" s="198" t="s">
        <v>380</v>
      </c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32"/>
      <c r="R7" s="33"/>
    </row>
    <row r="8" spans="1:66" s="1" customFormat="1" ht="14.4" customHeight="1" x14ac:dyDescent="0.3">
      <c r="B8" s="31"/>
      <c r="C8" s="166"/>
      <c r="D8" s="28" t="s">
        <v>18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19</v>
      </c>
      <c r="N8" s="32"/>
      <c r="O8" s="26" t="s">
        <v>5</v>
      </c>
      <c r="P8" s="32"/>
      <c r="Q8" s="32"/>
      <c r="R8" s="33"/>
    </row>
    <row r="9" spans="1:66" s="1" customFormat="1" ht="14.4" customHeight="1" x14ac:dyDescent="0.3">
      <c r="B9" s="31"/>
      <c r="C9" s="166"/>
      <c r="D9" s="28" t="s">
        <v>20</v>
      </c>
      <c r="E9" s="32"/>
      <c r="F9" s="26" t="str">
        <f>'Rekapitulace stavby'!K8</f>
        <v>Zábřeh na Moravě</v>
      </c>
      <c r="G9" s="32"/>
      <c r="H9" s="32"/>
      <c r="I9" s="32"/>
      <c r="J9" s="32"/>
      <c r="K9" s="32"/>
      <c r="L9" s="32"/>
      <c r="M9" s="28" t="s">
        <v>21</v>
      </c>
      <c r="N9" s="32"/>
      <c r="O9" s="256">
        <f>'Rekapitulace stavby'!AN8</f>
        <v>43921</v>
      </c>
      <c r="P9" s="256"/>
      <c r="Q9" s="32"/>
      <c r="R9" s="33"/>
    </row>
    <row r="10" spans="1:66" s="1" customFormat="1" ht="10.95" customHeight="1" x14ac:dyDescent="0.3">
      <c r="B10" s="31"/>
      <c r="C10" s="166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" customHeight="1" x14ac:dyDescent="0.3">
      <c r="B11" s="31"/>
      <c r="C11" s="166"/>
      <c r="D11" s="28" t="s">
        <v>22</v>
      </c>
      <c r="E11" s="32"/>
      <c r="F11" s="32"/>
      <c r="G11" s="32"/>
      <c r="H11" s="32"/>
      <c r="I11" s="32"/>
      <c r="J11" s="32"/>
      <c r="K11" s="32"/>
      <c r="L11" s="32"/>
      <c r="M11" s="28" t="s">
        <v>23</v>
      </c>
      <c r="N11" s="32"/>
      <c r="O11" s="196">
        <f>'Rekapitulace stavby'!AN10</f>
        <v>0</v>
      </c>
      <c r="P11" s="196"/>
      <c r="Q11" s="32"/>
      <c r="R11" s="33"/>
    </row>
    <row r="12" spans="1:66" s="1" customFormat="1" ht="18" customHeight="1" x14ac:dyDescent="0.3">
      <c r="B12" s="31"/>
      <c r="C12" s="166"/>
      <c r="D12" s="32"/>
      <c r="E12" s="26" t="str">
        <f>'Rekapitulace stavby'!E11</f>
        <v>Město Zábřeh, Masarykovo náměstí 510/6, Zábřeh 789 01, IČ:00303640</v>
      </c>
      <c r="F12" s="32"/>
      <c r="G12" s="32"/>
      <c r="H12" s="32"/>
      <c r="I12" s="32"/>
      <c r="J12" s="32"/>
      <c r="K12" s="32"/>
      <c r="L12" s="32"/>
      <c r="M12" s="28" t="s">
        <v>24</v>
      </c>
      <c r="N12" s="32"/>
      <c r="O12" s="196">
        <f>'Rekapitulace stavby'!AN11</f>
        <v>0</v>
      </c>
      <c r="P12" s="196"/>
      <c r="Q12" s="32"/>
      <c r="R12" s="33"/>
    </row>
    <row r="13" spans="1:66" s="1" customFormat="1" ht="6.9" customHeight="1" x14ac:dyDescent="0.3">
      <c r="B13" s="31"/>
      <c r="C13" s="166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" customHeight="1" x14ac:dyDescent="0.3">
      <c r="B14" s="31"/>
      <c r="C14" s="166"/>
      <c r="D14" s="28" t="s">
        <v>25</v>
      </c>
      <c r="E14" s="32"/>
      <c r="F14" s="32"/>
      <c r="G14" s="32"/>
      <c r="H14" s="32"/>
      <c r="I14" s="32"/>
      <c r="J14" s="32"/>
      <c r="K14" s="32"/>
      <c r="L14" s="32"/>
      <c r="M14" s="28" t="s">
        <v>23</v>
      </c>
      <c r="N14" s="32"/>
      <c r="O14" s="196" t="s">
        <v>5</v>
      </c>
      <c r="P14" s="196"/>
      <c r="Q14" s="32"/>
      <c r="R14" s="33"/>
    </row>
    <row r="15" spans="1:66" s="1" customFormat="1" ht="18" customHeight="1" x14ac:dyDescent="0.3">
      <c r="B15" s="31"/>
      <c r="C15" s="166"/>
      <c r="D15" s="32"/>
      <c r="E15" s="26" t="s">
        <v>26</v>
      </c>
      <c r="F15" s="32"/>
      <c r="G15" s="32"/>
      <c r="H15" s="32"/>
      <c r="I15" s="32"/>
      <c r="J15" s="32"/>
      <c r="K15" s="32"/>
      <c r="L15" s="32"/>
      <c r="M15" s="28" t="s">
        <v>24</v>
      </c>
      <c r="N15" s="32"/>
      <c r="O15" s="196" t="s">
        <v>5</v>
      </c>
      <c r="P15" s="196"/>
      <c r="Q15" s="32"/>
      <c r="R15" s="33"/>
    </row>
    <row r="16" spans="1:66" s="1" customFormat="1" ht="6.9" customHeight="1" x14ac:dyDescent="0.3">
      <c r="B16" s="31"/>
      <c r="C16" s="166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" customHeight="1" x14ac:dyDescent="0.3">
      <c r="B17" s="31"/>
      <c r="C17" s="166"/>
      <c r="D17" s="28" t="s">
        <v>27</v>
      </c>
      <c r="E17" s="32"/>
      <c r="F17" s="32"/>
      <c r="G17" s="32"/>
      <c r="H17" s="32"/>
      <c r="I17" s="32"/>
      <c r="J17" s="32"/>
      <c r="K17" s="32"/>
      <c r="L17" s="32"/>
      <c r="M17" s="28" t="s">
        <v>23</v>
      </c>
      <c r="N17" s="32"/>
      <c r="O17" s="196" t="s">
        <v>28</v>
      </c>
      <c r="P17" s="196"/>
      <c r="Q17" s="32"/>
      <c r="R17" s="33"/>
    </row>
    <row r="18" spans="2:18" s="1" customFormat="1" ht="18" customHeight="1" x14ac:dyDescent="0.3">
      <c r="B18" s="31"/>
      <c r="C18" s="166"/>
      <c r="D18" s="32"/>
      <c r="E18" s="26" t="s">
        <v>29</v>
      </c>
      <c r="F18" s="32"/>
      <c r="G18" s="32"/>
      <c r="H18" s="32"/>
      <c r="I18" s="32"/>
      <c r="J18" s="32"/>
      <c r="K18" s="32"/>
      <c r="L18" s="32"/>
      <c r="M18" s="28" t="s">
        <v>24</v>
      </c>
      <c r="N18" s="32"/>
      <c r="O18" s="196" t="s">
        <v>30</v>
      </c>
      <c r="P18" s="196"/>
      <c r="Q18" s="32"/>
      <c r="R18" s="33"/>
    </row>
    <row r="19" spans="2:18" s="1" customFormat="1" ht="6.9" customHeight="1" x14ac:dyDescent="0.3">
      <c r="B19" s="31"/>
      <c r="C19" s="166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" customHeight="1" x14ac:dyDescent="0.3">
      <c r="B20" s="31"/>
      <c r="C20" s="166"/>
      <c r="D20" s="28" t="s">
        <v>31</v>
      </c>
      <c r="E20" s="32"/>
      <c r="F20" s="32"/>
      <c r="G20" s="32"/>
      <c r="H20" s="32"/>
      <c r="I20" s="32"/>
      <c r="J20" s="32"/>
      <c r="K20" s="32"/>
      <c r="L20" s="32"/>
      <c r="M20" s="28" t="s">
        <v>23</v>
      </c>
      <c r="N20" s="32"/>
      <c r="O20" s="196" t="s">
        <v>5</v>
      </c>
      <c r="P20" s="196"/>
      <c r="Q20" s="32"/>
      <c r="R20" s="33"/>
    </row>
    <row r="21" spans="2:18" s="1" customFormat="1" ht="18" customHeight="1" x14ac:dyDescent="0.3">
      <c r="B21" s="31"/>
      <c r="C21" s="166"/>
      <c r="D21" s="32"/>
      <c r="E21" s="26" t="str">
        <f>'Rekapitulace stavby'!E20</f>
        <v>Michal Prokeš / František Eichler</v>
      </c>
      <c r="F21" s="32"/>
      <c r="G21" s="32"/>
      <c r="H21" s="32"/>
      <c r="I21" s="32"/>
      <c r="J21" s="32"/>
      <c r="K21" s="32"/>
      <c r="L21" s="32"/>
      <c r="M21" s="28" t="s">
        <v>24</v>
      </c>
      <c r="N21" s="32"/>
      <c r="O21" s="196" t="s">
        <v>5</v>
      </c>
      <c r="P21" s="196"/>
      <c r="Q21" s="32"/>
      <c r="R21" s="33"/>
    </row>
    <row r="22" spans="2:18" s="1" customFormat="1" ht="6.9" customHeight="1" x14ac:dyDescent="0.3">
      <c r="B22" s="31"/>
      <c r="C22" s="166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" customHeight="1" x14ac:dyDescent="0.3">
      <c r="B23" s="31"/>
      <c r="C23" s="166"/>
      <c r="D23" s="28" t="s">
        <v>32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 x14ac:dyDescent="0.3">
      <c r="B24" s="31"/>
      <c r="C24" s="166"/>
      <c r="D24" s="32"/>
      <c r="E24" s="199" t="s">
        <v>5</v>
      </c>
      <c r="F24" s="199"/>
      <c r="G24" s="199"/>
      <c r="H24" s="199"/>
      <c r="I24" s="199"/>
      <c r="J24" s="199"/>
      <c r="K24" s="199"/>
      <c r="L24" s="199"/>
      <c r="M24" s="32"/>
      <c r="N24" s="32"/>
      <c r="O24" s="32"/>
      <c r="P24" s="32"/>
      <c r="Q24" s="32"/>
      <c r="R24" s="33"/>
    </row>
    <row r="25" spans="2:18" s="1" customFormat="1" ht="6.9" customHeight="1" x14ac:dyDescent="0.3">
      <c r="B25" s="31"/>
      <c r="C25" s="166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" customHeight="1" x14ac:dyDescent="0.3">
      <c r="B26" s="31"/>
      <c r="C26" s="166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" customHeight="1" x14ac:dyDescent="0.3">
      <c r="B27" s="31"/>
      <c r="C27" s="166"/>
      <c r="D27" s="99" t="s">
        <v>97</v>
      </c>
      <c r="E27" s="32"/>
      <c r="F27" s="32"/>
      <c r="G27" s="32"/>
      <c r="H27" s="32"/>
      <c r="I27" s="32"/>
      <c r="J27" s="32"/>
      <c r="K27" s="32"/>
      <c r="L27" s="32"/>
      <c r="M27" s="200">
        <f>M88</f>
        <v>0</v>
      </c>
      <c r="N27" s="200"/>
      <c r="O27" s="200"/>
      <c r="P27" s="200"/>
      <c r="Q27" s="32"/>
      <c r="R27" s="33"/>
    </row>
    <row r="28" spans="2:18" s="1" customFormat="1" ht="13.2" x14ac:dyDescent="0.3">
      <c r="B28" s="31"/>
      <c r="C28" s="166"/>
      <c r="D28" s="32"/>
      <c r="E28" s="28" t="s">
        <v>34</v>
      </c>
      <c r="F28" s="32"/>
      <c r="G28" s="32"/>
      <c r="H28" s="32"/>
      <c r="I28" s="32"/>
      <c r="J28" s="32"/>
      <c r="K28" s="32"/>
      <c r="L28" s="32"/>
      <c r="M28" s="201">
        <f>H88</f>
        <v>0</v>
      </c>
      <c r="N28" s="201"/>
      <c r="O28" s="201"/>
      <c r="P28" s="201"/>
      <c r="Q28" s="32"/>
      <c r="R28" s="33"/>
    </row>
    <row r="29" spans="2:18" s="1" customFormat="1" ht="13.2" x14ac:dyDescent="0.3">
      <c r="B29" s="31"/>
      <c r="C29" s="166"/>
      <c r="D29" s="32"/>
      <c r="E29" s="28" t="s">
        <v>35</v>
      </c>
      <c r="F29" s="32"/>
      <c r="G29" s="32"/>
      <c r="H29" s="32"/>
      <c r="I29" s="32"/>
      <c r="J29" s="32"/>
      <c r="K29" s="32"/>
      <c r="L29" s="32"/>
      <c r="M29" s="201">
        <f>K88</f>
        <v>0</v>
      </c>
      <c r="N29" s="201"/>
      <c r="O29" s="201"/>
      <c r="P29" s="201"/>
      <c r="Q29" s="32"/>
      <c r="R29" s="33"/>
    </row>
    <row r="30" spans="2:18" s="1" customFormat="1" ht="14.4" customHeight="1" x14ac:dyDescent="0.3">
      <c r="B30" s="31"/>
      <c r="C30" s="166"/>
      <c r="D30" s="30" t="s">
        <v>98</v>
      </c>
      <c r="E30" s="32"/>
      <c r="F30" s="32"/>
      <c r="G30" s="32"/>
      <c r="H30" s="32"/>
      <c r="I30" s="32"/>
      <c r="J30" s="32"/>
      <c r="K30" s="32"/>
      <c r="L30" s="32"/>
      <c r="M30" s="200">
        <f>M114</f>
        <v>0</v>
      </c>
      <c r="N30" s="200"/>
      <c r="O30" s="200"/>
      <c r="P30" s="200"/>
      <c r="Q30" s="32"/>
      <c r="R30" s="33"/>
    </row>
    <row r="31" spans="2:18" s="1" customFormat="1" ht="6.9" customHeight="1" x14ac:dyDescent="0.3">
      <c r="B31" s="31"/>
      <c r="C31" s="166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3"/>
    </row>
    <row r="32" spans="2:18" s="1" customFormat="1" ht="25.35" customHeight="1" x14ac:dyDescent="0.3">
      <c r="B32" s="31"/>
      <c r="C32" s="166"/>
      <c r="D32" s="100" t="s">
        <v>37</v>
      </c>
      <c r="E32" s="32"/>
      <c r="F32" s="32"/>
      <c r="G32" s="32"/>
      <c r="H32" s="32"/>
      <c r="I32" s="32"/>
      <c r="J32" s="32"/>
      <c r="K32" s="32"/>
      <c r="L32" s="32"/>
      <c r="M32" s="257">
        <f>ROUND(M27+M30,2)</f>
        <v>0</v>
      </c>
      <c r="N32" s="255"/>
      <c r="O32" s="255"/>
      <c r="P32" s="255"/>
      <c r="Q32" s="32"/>
      <c r="R32" s="33"/>
    </row>
    <row r="33" spans="2:18" s="1" customFormat="1" ht="6.9" customHeight="1" x14ac:dyDescent="0.3">
      <c r="B33" s="31"/>
      <c r="C33" s="166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32"/>
      <c r="R33" s="33"/>
    </row>
    <row r="34" spans="2:18" s="1" customFormat="1" ht="14.4" customHeight="1" x14ac:dyDescent="0.3">
      <c r="B34" s="31"/>
      <c r="C34" s="166"/>
      <c r="D34" s="38" t="s">
        <v>38</v>
      </c>
      <c r="E34" s="38" t="s">
        <v>39</v>
      </c>
      <c r="F34" s="39">
        <v>0.21</v>
      </c>
      <c r="G34" s="101" t="s">
        <v>40</v>
      </c>
      <c r="H34" s="258">
        <f>ROUND((SUM(BE114:BE115)+SUM(BE133:BE295)), 2)</f>
        <v>0</v>
      </c>
      <c r="I34" s="255"/>
      <c r="J34" s="255"/>
      <c r="K34" s="32"/>
      <c r="L34" s="32"/>
      <c r="M34" s="258">
        <f>ROUND(ROUND((SUM(BE114:BE115)+SUM(BE133:BE295)), 2)*F34, 2)</f>
        <v>0</v>
      </c>
      <c r="N34" s="255"/>
      <c r="O34" s="255"/>
      <c r="P34" s="255"/>
      <c r="Q34" s="32"/>
      <c r="R34" s="33"/>
    </row>
    <row r="35" spans="2:18" s="1" customFormat="1" ht="14.4" customHeight="1" x14ac:dyDescent="0.3">
      <c r="B35" s="31"/>
      <c r="C35" s="166"/>
      <c r="D35" s="32"/>
      <c r="E35" s="38" t="s">
        <v>41</v>
      </c>
      <c r="F35" s="39">
        <v>0.15</v>
      </c>
      <c r="G35" s="101" t="s">
        <v>40</v>
      </c>
      <c r="H35" s="258">
        <f>ROUND((SUM(BF114:BF115)+SUM(BF133:BF295)), 2)</f>
        <v>0</v>
      </c>
      <c r="I35" s="255"/>
      <c r="J35" s="255"/>
      <c r="K35" s="32"/>
      <c r="L35" s="32"/>
      <c r="M35" s="258">
        <f>ROUND(ROUND((SUM(BF114:BF115)+SUM(BF133:BF295)), 2)*F35, 2)</f>
        <v>0</v>
      </c>
      <c r="N35" s="255"/>
      <c r="O35" s="255"/>
      <c r="P35" s="255"/>
      <c r="Q35" s="32"/>
      <c r="R35" s="33"/>
    </row>
    <row r="36" spans="2:18" s="1" customFormat="1" ht="14.4" hidden="1" customHeight="1" x14ac:dyDescent="0.3">
      <c r="B36" s="31"/>
      <c r="C36" s="166"/>
      <c r="D36" s="32"/>
      <c r="E36" s="38" t="s">
        <v>42</v>
      </c>
      <c r="F36" s="39">
        <v>0.21</v>
      </c>
      <c r="G36" s="101" t="s">
        <v>40</v>
      </c>
      <c r="H36" s="258">
        <f>ROUND((SUM(BG114:BG115)+SUM(BG133:BG295)), 2)</f>
        <v>0</v>
      </c>
      <c r="I36" s="255"/>
      <c r="J36" s="255"/>
      <c r="K36" s="32"/>
      <c r="L36" s="32"/>
      <c r="M36" s="258">
        <v>0</v>
      </c>
      <c r="N36" s="255"/>
      <c r="O36" s="255"/>
      <c r="P36" s="255"/>
      <c r="Q36" s="32"/>
      <c r="R36" s="33"/>
    </row>
    <row r="37" spans="2:18" s="1" customFormat="1" ht="14.4" hidden="1" customHeight="1" x14ac:dyDescent="0.3">
      <c r="B37" s="31"/>
      <c r="C37" s="166"/>
      <c r="D37" s="32"/>
      <c r="E37" s="38" t="s">
        <v>43</v>
      </c>
      <c r="F37" s="39">
        <v>0.15</v>
      </c>
      <c r="G37" s="101" t="s">
        <v>40</v>
      </c>
      <c r="H37" s="258">
        <f>ROUND((SUM(BH114:BH115)+SUM(BH133:BH295)), 2)</f>
        <v>0</v>
      </c>
      <c r="I37" s="255"/>
      <c r="J37" s="255"/>
      <c r="K37" s="32"/>
      <c r="L37" s="32"/>
      <c r="M37" s="258">
        <v>0</v>
      </c>
      <c r="N37" s="255"/>
      <c r="O37" s="255"/>
      <c r="P37" s="255"/>
      <c r="Q37" s="32"/>
      <c r="R37" s="33"/>
    </row>
    <row r="38" spans="2:18" s="1" customFormat="1" ht="14.4" hidden="1" customHeight="1" x14ac:dyDescent="0.3">
      <c r="B38" s="31"/>
      <c r="C38" s="166"/>
      <c r="D38" s="32"/>
      <c r="E38" s="38" t="s">
        <v>44</v>
      </c>
      <c r="F38" s="39">
        <v>0</v>
      </c>
      <c r="G38" s="101" t="s">
        <v>40</v>
      </c>
      <c r="H38" s="258">
        <f>ROUND((SUM(BI114:BI115)+SUM(BI133:BI295)), 2)</f>
        <v>0</v>
      </c>
      <c r="I38" s="255"/>
      <c r="J38" s="255"/>
      <c r="K38" s="32"/>
      <c r="L38" s="32"/>
      <c r="M38" s="258">
        <v>0</v>
      </c>
      <c r="N38" s="255"/>
      <c r="O38" s="255"/>
      <c r="P38" s="255"/>
      <c r="Q38" s="32"/>
      <c r="R38" s="33"/>
    </row>
    <row r="39" spans="2:18" s="1" customFormat="1" ht="6.9" customHeight="1" x14ac:dyDescent="0.3">
      <c r="B39" s="31"/>
      <c r="C39" s="166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25.35" customHeight="1" x14ac:dyDescent="0.3">
      <c r="B40" s="31"/>
      <c r="C40" s="170"/>
      <c r="D40" s="103" t="s">
        <v>45</v>
      </c>
      <c r="E40" s="71"/>
      <c r="F40" s="71"/>
      <c r="G40" s="104" t="s">
        <v>46</v>
      </c>
      <c r="H40" s="105" t="s">
        <v>47</v>
      </c>
      <c r="I40" s="71"/>
      <c r="J40" s="71"/>
      <c r="K40" s="71"/>
      <c r="L40" s="259">
        <f>SUM(M32:M38)</f>
        <v>0</v>
      </c>
      <c r="M40" s="259"/>
      <c r="N40" s="259"/>
      <c r="O40" s="259"/>
      <c r="P40" s="260"/>
      <c r="Q40" s="97"/>
      <c r="R40" s="33"/>
    </row>
    <row r="41" spans="2:18" s="1" customFormat="1" ht="14.4" customHeight="1" x14ac:dyDescent="0.3">
      <c r="B41" s="31"/>
      <c r="C41" s="166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3"/>
    </row>
    <row r="42" spans="2:18" s="1" customFormat="1" ht="14.4" customHeight="1" x14ac:dyDescent="0.3">
      <c r="B42" s="31"/>
      <c r="C42" s="166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3"/>
    </row>
    <row r="43" spans="2:18" x14ac:dyDescent="0.3">
      <c r="B43" s="21"/>
      <c r="C43" s="165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 x14ac:dyDescent="0.3">
      <c r="B44" s="21"/>
      <c r="C44" s="165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 x14ac:dyDescent="0.3">
      <c r="B45" s="21"/>
      <c r="C45" s="165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 x14ac:dyDescent="0.3">
      <c r="B46" s="21"/>
      <c r="C46" s="165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 x14ac:dyDescent="0.3">
      <c r="B47" s="21"/>
      <c r="C47" s="165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 x14ac:dyDescent="0.3">
      <c r="B48" s="21"/>
      <c r="C48" s="165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 x14ac:dyDescent="0.3">
      <c r="B49" s="21"/>
      <c r="C49" s="165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4.4" x14ac:dyDescent="0.3">
      <c r="B50" s="31"/>
      <c r="C50" s="166"/>
      <c r="D50" s="46" t="s">
        <v>48</v>
      </c>
      <c r="E50" s="47"/>
      <c r="F50" s="47"/>
      <c r="G50" s="47"/>
      <c r="H50" s="48"/>
      <c r="I50" s="32"/>
      <c r="J50" s="46" t="s">
        <v>49</v>
      </c>
      <c r="K50" s="47"/>
      <c r="L50" s="47"/>
      <c r="M50" s="47"/>
      <c r="N50" s="47"/>
      <c r="O50" s="47"/>
      <c r="P50" s="48"/>
      <c r="Q50" s="32"/>
      <c r="R50" s="33"/>
    </row>
    <row r="51" spans="2:18" x14ac:dyDescent="0.3">
      <c r="B51" s="21"/>
      <c r="C51" s="165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 x14ac:dyDescent="0.3">
      <c r="B52" s="21"/>
      <c r="C52" s="165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 x14ac:dyDescent="0.3">
      <c r="B53" s="21"/>
      <c r="C53" s="165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 x14ac:dyDescent="0.3">
      <c r="B54" s="21"/>
      <c r="C54" s="165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 x14ac:dyDescent="0.3">
      <c r="B55" s="21"/>
      <c r="C55" s="165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 x14ac:dyDescent="0.3">
      <c r="B56" s="21"/>
      <c r="C56" s="165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 x14ac:dyDescent="0.3">
      <c r="B57" s="21"/>
      <c r="C57" s="165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 x14ac:dyDescent="0.3">
      <c r="B58" s="21"/>
      <c r="C58" s="165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4.4" x14ac:dyDescent="0.3">
      <c r="B59" s="31"/>
      <c r="C59" s="166"/>
      <c r="D59" s="51" t="s">
        <v>50</v>
      </c>
      <c r="E59" s="52"/>
      <c r="F59" s="52"/>
      <c r="G59" s="53" t="s">
        <v>51</v>
      </c>
      <c r="H59" s="54"/>
      <c r="I59" s="32"/>
      <c r="J59" s="51" t="s">
        <v>50</v>
      </c>
      <c r="K59" s="52"/>
      <c r="L59" s="52"/>
      <c r="M59" s="52"/>
      <c r="N59" s="53" t="s">
        <v>51</v>
      </c>
      <c r="O59" s="52"/>
      <c r="P59" s="54"/>
      <c r="Q59" s="32"/>
      <c r="R59" s="33"/>
    </row>
    <row r="60" spans="2:18" x14ac:dyDescent="0.3">
      <c r="B60" s="21"/>
      <c r="C60" s="165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4.4" x14ac:dyDescent="0.3">
      <c r="B61" s="31"/>
      <c r="C61" s="166"/>
      <c r="D61" s="46" t="s">
        <v>52</v>
      </c>
      <c r="E61" s="47"/>
      <c r="F61" s="47"/>
      <c r="G61" s="47"/>
      <c r="H61" s="48"/>
      <c r="I61" s="32"/>
      <c r="J61" s="46" t="s">
        <v>53</v>
      </c>
      <c r="K61" s="47"/>
      <c r="L61" s="47"/>
      <c r="M61" s="47"/>
      <c r="N61" s="47"/>
      <c r="O61" s="47"/>
      <c r="P61" s="48"/>
      <c r="Q61" s="32"/>
      <c r="R61" s="33"/>
    </row>
    <row r="62" spans="2:18" x14ac:dyDescent="0.3">
      <c r="B62" s="21"/>
      <c r="C62" s="165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 x14ac:dyDescent="0.3">
      <c r="B63" s="21"/>
      <c r="C63" s="165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 x14ac:dyDescent="0.3">
      <c r="B64" s="21"/>
      <c r="C64" s="165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 x14ac:dyDescent="0.3">
      <c r="B65" s="21"/>
      <c r="C65" s="165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 x14ac:dyDescent="0.3">
      <c r="B66" s="21"/>
      <c r="C66" s="165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 x14ac:dyDescent="0.3">
      <c r="B67" s="21"/>
      <c r="C67" s="165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 x14ac:dyDescent="0.3">
      <c r="B68" s="21"/>
      <c r="C68" s="165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 x14ac:dyDescent="0.3">
      <c r="B69" s="21"/>
      <c r="C69" s="165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4.4" x14ac:dyDescent="0.3">
      <c r="B70" s="31"/>
      <c r="C70" s="166"/>
      <c r="D70" s="51" t="s">
        <v>50</v>
      </c>
      <c r="E70" s="52"/>
      <c r="F70" s="52"/>
      <c r="G70" s="53" t="s">
        <v>51</v>
      </c>
      <c r="H70" s="54"/>
      <c r="I70" s="32"/>
      <c r="J70" s="51" t="s">
        <v>50</v>
      </c>
      <c r="K70" s="52"/>
      <c r="L70" s="52"/>
      <c r="M70" s="52"/>
      <c r="N70" s="53" t="s">
        <v>51</v>
      </c>
      <c r="O70" s="52"/>
      <c r="P70" s="54"/>
      <c r="Q70" s="32"/>
      <c r="R70" s="33"/>
    </row>
    <row r="71" spans="2:18" s="1" customFormat="1" ht="14.4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" customHeight="1" x14ac:dyDescent="0.3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" customHeight="1" x14ac:dyDescent="0.3">
      <c r="B76" s="31"/>
      <c r="C76" s="194" t="s">
        <v>99</v>
      </c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33"/>
    </row>
    <row r="77" spans="2:18" s="1" customFormat="1" ht="6.9" customHeight="1" x14ac:dyDescent="0.3">
      <c r="B77" s="31"/>
      <c r="C77" s="166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 x14ac:dyDescent="0.3">
      <c r="B78" s="31"/>
      <c r="C78" s="167" t="s">
        <v>17</v>
      </c>
      <c r="D78" s="32"/>
      <c r="E78" s="32"/>
      <c r="F78" s="253" t="str">
        <f>F6</f>
        <v>Základní škola Zábřeh, Boženy Němcové 1503/15</v>
      </c>
      <c r="G78" s="254"/>
      <c r="H78" s="254"/>
      <c r="I78" s="254"/>
      <c r="J78" s="254"/>
      <c r="K78" s="254"/>
      <c r="L78" s="254"/>
      <c r="M78" s="254"/>
      <c r="N78" s="254"/>
      <c r="O78" s="254"/>
      <c r="P78" s="254"/>
      <c r="Q78" s="32"/>
      <c r="R78" s="33"/>
    </row>
    <row r="79" spans="2:18" s="1" customFormat="1" ht="36.9" customHeight="1" x14ac:dyDescent="0.3">
      <c r="B79" s="31"/>
      <c r="C79" s="65" t="s">
        <v>96</v>
      </c>
      <c r="D79" s="32"/>
      <c r="E79" s="32"/>
      <c r="F79" s="219" t="str">
        <f>F7</f>
        <v>Technika prostředí staveb, zařízení silnoproudé elektrotechniky</v>
      </c>
      <c r="G79" s="255"/>
      <c r="H79" s="255"/>
      <c r="I79" s="255"/>
      <c r="J79" s="255"/>
      <c r="K79" s="255"/>
      <c r="L79" s="255"/>
      <c r="M79" s="255"/>
      <c r="N79" s="255"/>
      <c r="O79" s="255"/>
      <c r="P79" s="255"/>
      <c r="Q79" s="32"/>
      <c r="R79" s="33"/>
    </row>
    <row r="80" spans="2:18" s="1" customFormat="1" ht="6.9" customHeight="1" x14ac:dyDescent="0.3">
      <c r="B80" s="31"/>
      <c r="C80" s="166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69" s="1" customFormat="1" ht="18" customHeight="1" x14ac:dyDescent="0.3">
      <c r="B81" s="31"/>
      <c r="C81" s="167" t="s">
        <v>20</v>
      </c>
      <c r="D81" s="32"/>
      <c r="E81" s="32"/>
      <c r="F81" s="26" t="str">
        <f>F9</f>
        <v>Zábřeh na Moravě</v>
      </c>
      <c r="G81" s="32"/>
      <c r="H81" s="32"/>
      <c r="I81" s="32"/>
      <c r="J81" s="32"/>
      <c r="K81" s="28" t="s">
        <v>21</v>
      </c>
      <c r="L81" s="32"/>
      <c r="M81" s="256">
        <f>IF(O9="","",O9)</f>
        <v>43921</v>
      </c>
      <c r="N81" s="256"/>
      <c r="O81" s="256"/>
      <c r="P81" s="256"/>
      <c r="Q81" s="32"/>
      <c r="R81" s="33"/>
    </row>
    <row r="82" spans="2:69" s="1" customFormat="1" ht="6.9" customHeight="1" x14ac:dyDescent="0.3">
      <c r="B82" s="31"/>
      <c r="C82" s="166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69" s="1" customFormat="1" ht="13.2" x14ac:dyDescent="0.3">
      <c r="B83" s="31"/>
      <c r="C83" s="167" t="s">
        <v>22</v>
      </c>
      <c r="D83" s="32"/>
      <c r="E83" s="32"/>
      <c r="F83" s="26" t="str">
        <f>E12</f>
        <v>Město Zábřeh, Masarykovo náměstí 510/6, Zábřeh 789 01, IČ:00303640</v>
      </c>
      <c r="G83" s="32"/>
      <c r="H83" s="32"/>
      <c r="I83" s="32"/>
      <c r="J83" s="32"/>
      <c r="K83" s="28" t="s">
        <v>27</v>
      </c>
      <c r="L83" s="32"/>
      <c r="M83" s="196" t="str">
        <f>E18</f>
        <v>PRO M&amp;P Excel s.r.o.</v>
      </c>
      <c r="N83" s="196"/>
      <c r="O83" s="196"/>
      <c r="P83" s="196"/>
      <c r="Q83" s="196"/>
      <c r="R83" s="33"/>
    </row>
    <row r="84" spans="2:69" s="1" customFormat="1" ht="14.4" customHeight="1" x14ac:dyDescent="0.3">
      <c r="B84" s="31"/>
      <c r="C84" s="167" t="s">
        <v>25</v>
      </c>
      <c r="D84" s="32"/>
      <c r="E84" s="32"/>
      <c r="F84" s="26" t="str">
        <f>IF(E15="","",E15)</f>
        <v>Bude vybrán ve výběrovém řízení</v>
      </c>
      <c r="G84" s="32"/>
      <c r="H84" s="32"/>
      <c r="I84" s="32"/>
      <c r="J84" s="32"/>
      <c r="K84" s="28" t="s">
        <v>31</v>
      </c>
      <c r="L84" s="32"/>
      <c r="M84" s="196" t="str">
        <f>E21</f>
        <v>Michal Prokeš / František Eichler</v>
      </c>
      <c r="N84" s="196"/>
      <c r="O84" s="196"/>
      <c r="P84" s="196"/>
      <c r="Q84" s="196"/>
      <c r="R84" s="33"/>
    </row>
    <row r="85" spans="2:69" s="1" customFormat="1" ht="10.35" customHeight="1" x14ac:dyDescent="0.3">
      <c r="B85" s="31"/>
      <c r="C85" s="166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69" s="1" customFormat="1" ht="29.25" customHeight="1" x14ac:dyDescent="0.3">
      <c r="B86" s="31"/>
      <c r="C86" s="261" t="s">
        <v>100</v>
      </c>
      <c r="D86" s="262"/>
      <c r="E86" s="262"/>
      <c r="F86" s="262"/>
      <c r="G86" s="262"/>
      <c r="H86" s="261" t="s">
        <v>101</v>
      </c>
      <c r="I86" s="263"/>
      <c r="J86" s="263"/>
      <c r="K86" s="261" t="s">
        <v>102</v>
      </c>
      <c r="L86" s="262"/>
      <c r="M86" s="261" t="s">
        <v>103</v>
      </c>
      <c r="N86" s="262"/>
      <c r="O86" s="262"/>
      <c r="P86" s="262"/>
      <c r="Q86" s="262"/>
      <c r="R86" s="33"/>
    </row>
    <row r="87" spans="2:69" s="1" customFormat="1" ht="10.35" customHeight="1" x14ac:dyDescent="0.3">
      <c r="B87" s="31"/>
      <c r="C87" s="166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69" s="1" customFormat="1" ht="29.25" customHeight="1" x14ac:dyDescent="0.3">
      <c r="B88" s="31"/>
      <c r="C88" s="106" t="s">
        <v>104</v>
      </c>
      <c r="D88" s="32"/>
      <c r="E88" s="32"/>
      <c r="F88" s="32"/>
      <c r="G88" s="32"/>
      <c r="H88" s="215">
        <f>W133</f>
        <v>0</v>
      </c>
      <c r="I88" s="255"/>
      <c r="J88" s="255"/>
      <c r="K88" s="215">
        <f>X133</f>
        <v>0</v>
      </c>
      <c r="L88" s="255"/>
      <c r="M88" s="215">
        <f>M133</f>
        <v>0</v>
      </c>
      <c r="N88" s="264"/>
      <c r="O88" s="264"/>
      <c r="P88" s="264"/>
      <c r="Q88" s="264"/>
      <c r="R88" s="33"/>
      <c r="AU88" s="17" t="s">
        <v>105</v>
      </c>
      <c r="BQ88" s="144"/>
    </row>
    <row r="89" spans="2:69" s="6" customFormat="1" ht="24.9" customHeight="1" x14ac:dyDescent="0.3">
      <c r="B89" s="107"/>
      <c r="C89" s="169"/>
      <c r="D89" s="109" t="s">
        <v>106</v>
      </c>
      <c r="E89" s="108"/>
      <c r="F89" s="108"/>
      <c r="G89" s="108"/>
      <c r="H89" s="265">
        <f>W134</f>
        <v>0</v>
      </c>
      <c r="I89" s="266"/>
      <c r="J89" s="266"/>
      <c r="K89" s="265">
        <f>X134</f>
        <v>0</v>
      </c>
      <c r="L89" s="266"/>
      <c r="M89" s="265">
        <f>M134</f>
        <v>0</v>
      </c>
      <c r="N89" s="266"/>
      <c r="O89" s="266"/>
      <c r="P89" s="266"/>
      <c r="Q89" s="266"/>
      <c r="R89" s="110"/>
    </row>
    <row r="90" spans="2:69" s="7" customFormat="1" ht="19.95" customHeight="1" x14ac:dyDescent="0.3">
      <c r="B90" s="111"/>
      <c r="C90" s="168"/>
      <c r="D90" s="113" t="s">
        <v>107</v>
      </c>
      <c r="E90" s="112"/>
      <c r="F90" s="112"/>
      <c r="G90" s="112"/>
      <c r="H90" s="267">
        <f>W135</f>
        <v>0</v>
      </c>
      <c r="I90" s="268"/>
      <c r="J90" s="268"/>
      <c r="K90" s="267">
        <f>X135</f>
        <v>0</v>
      </c>
      <c r="L90" s="268"/>
      <c r="M90" s="267">
        <f>M135</f>
        <v>0</v>
      </c>
      <c r="N90" s="268"/>
      <c r="O90" s="268"/>
      <c r="P90" s="268"/>
      <c r="Q90" s="268"/>
      <c r="R90" s="114"/>
    </row>
    <row r="91" spans="2:69" s="7" customFormat="1" ht="14.85" customHeight="1" x14ac:dyDescent="0.3">
      <c r="B91" s="111"/>
      <c r="C91" s="168"/>
      <c r="D91" s="113" t="s">
        <v>108</v>
      </c>
      <c r="E91" s="112"/>
      <c r="F91" s="112"/>
      <c r="G91" s="112"/>
      <c r="H91" s="267">
        <f>W136</f>
        <v>0</v>
      </c>
      <c r="I91" s="268"/>
      <c r="J91" s="268"/>
      <c r="K91" s="267">
        <f>X136</f>
        <v>0</v>
      </c>
      <c r="L91" s="268"/>
      <c r="M91" s="267">
        <f>M136</f>
        <v>0</v>
      </c>
      <c r="N91" s="268"/>
      <c r="O91" s="268"/>
      <c r="P91" s="268"/>
      <c r="Q91" s="268"/>
      <c r="R91" s="114"/>
    </row>
    <row r="92" spans="2:69" s="7" customFormat="1" ht="19.95" customHeight="1" x14ac:dyDescent="0.3">
      <c r="B92" s="111"/>
      <c r="C92" s="168"/>
      <c r="D92" s="113" t="s">
        <v>109</v>
      </c>
      <c r="E92" s="112"/>
      <c r="F92" s="112"/>
      <c r="G92" s="112"/>
      <c r="H92" s="267">
        <f>W141</f>
        <v>0</v>
      </c>
      <c r="I92" s="268"/>
      <c r="J92" s="268"/>
      <c r="K92" s="267">
        <f>X141</f>
        <v>0</v>
      </c>
      <c r="L92" s="268"/>
      <c r="M92" s="267">
        <f>M141</f>
        <v>0</v>
      </c>
      <c r="N92" s="268"/>
      <c r="O92" s="268"/>
      <c r="P92" s="268"/>
      <c r="Q92" s="268"/>
      <c r="R92" s="114"/>
    </row>
    <row r="93" spans="2:69" s="7" customFormat="1" ht="19.95" customHeight="1" x14ac:dyDescent="0.3">
      <c r="B93" s="111"/>
      <c r="C93" s="168"/>
      <c r="D93" s="113" t="s">
        <v>110</v>
      </c>
      <c r="E93" s="112"/>
      <c r="F93" s="112"/>
      <c r="G93" s="112"/>
      <c r="H93" s="267">
        <f>W144</f>
        <v>0</v>
      </c>
      <c r="I93" s="268"/>
      <c r="J93" s="268"/>
      <c r="K93" s="267">
        <f>X144</f>
        <v>0</v>
      </c>
      <c r="L93" s="268"/>
      <c r="M93" s="267">
        <f>M144</f>
        <v>0</v>
      </c>
      <c r="N93" s="268"/>
      <c r="O93" s="268"/>
      <c r="P93" s="268"/>
      <c r="Q93" s="268"/>
      <c r="R93" s="114"/>
    </row>
    <row r="94" spans="2:69" s="6" customFormat="1" ht="24.9" customHeight="1" x14ac:dyDescent="0.3">
      <c r="B94" s="107"/>
      <c r="C94" s="169"/>
      <c r="D94" s="109" t="s">
        <v>111</v>
      </c>
      <c r="E94" s="108"/>
      <c r="F94" s="108"/>
      <c r="G94" s="108"/>
      <c r="H94" s="265">
        <f>W146</f>
        <v>0</v>
      </c>
      <c r="I94" s="266"/>
      <c r="J94" s="266"/>
      <c r="K94" s="265">
        <f>X146</f>
        <v>0</v>
      </c>
      <c r="L94" s="266"/>
      <c r="M94" s="265">
        <f>M146</f>
        <v>0</v>
      </c>
      <c r="N94" s="266"/>
      <c r="O94" s="266"/>
      <c r="P94" s="266"/>
      <c r="Q94" s="266"/>
      <c r="R94" s="110"/>
      <c r="BQ94" s="144"/>
    </row>
    <row r="95" spans="2:69" s="7" customFormat="1" ht="19.95" customHeight="1" x14ac:dyDescent="0.3">
      <c r="B95" s="111"/>
      <c r="C95" s="168"/>
      <c r="D95" s="113" t="s">
        <v>112</v>
      </c>
      <c r="E95" s="112"/>
      <c r="F95" s="112"/>
      <c r="G95" s="112"/>
      <c r="H95" s="267">
        <f>W147</f>
        <v>0</v>
      </c>
      <c r="I95" s="268"/>
      <c r="J95" s="268"/>
      <c r="K95" s="267">
        <f>X147</f>
        <v>0</v>
      </c>
      <c r="L95" s="268"/>
      <c r="M95" s="267">
        <f>M147</f>
        <v>0</v>
      </c>
      <c r="N95" s="268"/>
      <c r="O95" s="268"/>
      <c r="P95" s="268"/>
      <c r="Q95" s="268"/>
      <c r="R95" s="114"/>
      <c r="BQ95" s="144"/>
    </row>
    <row r="96" spans="2:69" s="7" customFormat="1" ht="19.95" customHeight="1" x14ac:dyDescent="0.3">
      <c r="B96" s="111"/>
      <c r="C96" s="168"/>
      <c r="D96" s="113" t="s">
        <v>113</v>
      </c>
      <c r="E96" s="112"/>
      <c r="F96" s="112"/>
      <c r="G96" s="112"/>
      <c r="H96" s="267">
        <f>W149</f>
        <v>0</v>
      </c>
      <c r="I96" s="268"/>
      <c r="J96" s="268"/>
      <c r="K96" s="267">
        <f>X149</f>
        <v>0</v>
      </c>
      <c r="L96" s="268"/>
      <c r="M96" s="267">
        <f>M149</f>
        <v>0</v>
      </c>
      <c r="N96" s="268"/>
      <c r="O96" s="268"/>
      <c r="P96" s="268"/>
      <c r="Q96" s="268"/>
      <c r="R96" s="114"/>
      <c r="BQ96" s="144"/>
    </row>
    <row r="97" spans="2:69" s="7" customFormat="1" ht="19.95" customHeight="1" x14ac:dyDescent="0.3">
      <c r="B97" s="111"/>
      <c r="C97" s="168"/>
      <c r="D97" s="113" t="s">
        <v>114</v>
      </c>
      <c r="E97" s="112"/>
      <c r="F97" s="112"/>
      <c r="G97" s="112"/>
      <c r="H97" s="267">
        <f>W209</f>
        <v>0</v>
      </c>
      <c r="I97" s="268"/>
      <c r="J97" s="268"/>
      <c r="K97" s="267">
        <f>X209</f>
        <v>0</v>
      </c>
      <c r="L97" s="268"/>
      <c r="M97" s="267">
        <f>M209</f>
        <v>0</v>
      </c>
      <c r="N97" s="268"/>
      <c r="O97" s="268"/>
      <c r="P97" s="268"/>
      <c r="Q97" s="268"/>
      <c r="R97" s="114"/>
      <c r="BQ97" s="144"/>
    </row>
    <row r="98" spans="2:69" s="7" customFormat="1" ht="19.95" customHeight="1" x14ac:dyDescent="0.3">
      <c r="B98" s="111"/>
      <c r="C98" s="168"/>
      <c r="D98" s="113" t="s">
        <v>115</v>
      </c>
      <c r="E98" s="112"/>
      <c r="F98" s="112"/>
      <c r="G98" s="112"/>
      <c r="H98" s="267">
        <f>W217</f>
        <v>0</v>
      </c>
      <c r="I98" s="268"/>
      <c r="J98" s="268"/>
      <c r="K98" s="267">
        <f>X217</f>
        <v>0</v>
      </c>
      <c r="L98" s="268"/>
      <c r="M98" s="267">
        <f>M217</f>
        <v>0</v>
      </c>
      <c r="N98" s="268"/>
      <c r="O98" s="268"/>
      <c r="P98" s="268"/>
      <c r="Q98" s="268"/>
      <c r="R98" s="114"/>
      <c r="BQ98" s="144"/>
    </row>
    <row r="99" spans="2:69" s="7" customFormat="1" ht="14.85" customHeight="1" x14ac:dyDescent="0.3">
      <c r="B99" s="111"/>
      <c r="C99" s="168"/>
      <c r="D99" s="113" t="s">
        <v>116</v>
      </c>
      <c r="E99" s="112"/>
      <c r="F99" s="112"/>
      <c r="G99" s="112"/>
      <c r="H99" s="267">
        <f>W218</f>
        <v>0</v>
      </c>
      <c r="I99" s="268"/>
      <c r="J99" s="268"/>
      <c r="K99" s="267">
        <f>X218</f>
        <v>0</v>
      </c>
      <c r="L99" s="268"/>
      <c r="M99" s="267">
        <f>M218</f>
        <v>0</v>
      </c>
      <c r="N99" s="268"/>
      <c r="O99" s="268"/>
      <c r="P99" s="268"/>
      <c r="Q99" s="268"/>
      <c r="R99" s="114"/>
      <c r="BQ99" s="144"/>
    </row>
    <row r="100" spans="2:69" s="7" customFormat="1" ht="14.85" customHeight="1" x14ac:dyDescent="0.3">
      <c r="B100" s="111"/>
      <c r="C100" s="168"/>
      <c r="D100" s="113" t="s">
        <v>117</v>
      </c>
      <c r="E100" s="112"/>
      <c r="F100" s="112"/>
      <c r="G100" s="112"/>
      <c r="H100" s="267">
        <f>W220</f>
        <v>0</v>
      </c>
      <c r="I100" s="268"/>
      <c r="J100" s="268"/>
      <c r="K100" s="267">
        <f>X220</f>
        <v>0</v>
      </c>
      <c r="L100" s="268"/>
      <c r="M100" s="267">
        <f>M220</f>
        <v>0</v>
      </c>
      <c r="N100" s="268"/>
      <c r="O100" s="268"/>
      <c r="P100" s="268"/>
      <c r="Q100" s="268"/>
      <c r="R100" s="114"/>
      <c r="BQ100" s="144"/>
    </row>
    <row r="101" spans="2:69" s="7" customFormat="1" ht="14.85" customHeight="1" x14ac:dyDescent="0.3">
      <c r="B101" s="111"/>
      <c r="C101" s="168"/>
      <c r="D101" s="113" t="s">
        <v>118</v>
      </c>
      <c r="E101" s="112"/>
      <c r="F101" s="112"/>
      <c r="G101" s="112"/>
      <c r="H101" s="267">
        <f>W230</f>
        <v>0</v>
      </c>
      <c r="I101" s="268"/>
      <c r="J101" s="268"/>
      <c r="K101" s="267">
        <f>X230</f>
        <v>0</v>
      </c>
      <c r="L101" s="268"/>
      <c r="M101" s="267">
        <f>M230</f>
        <v>0</v>
      </c>
      <c r="N101" s="268"/>
      <c r="O101" s="268"/>
      <c r="P101" s="268"/>
      <c r="Q101" s="268"/>
      <c r="R101" s="114"/>
      <c r="BQ101" s="144"/>
    </row>
    <row r="102" spans="2:69" s="7" customFormat="1" ht="19.95" customHeight="1" x14ac:dyDescent="0.3">
      <c r="B102" s="111"/>
      <c r="C102" s="168"/>
      <c r="D102" s="113" t="s">
        <v>119</v>
      </c>
      <c r="E102" s="112"/>
      <c r="F102" s="112"/>
      <c r="G102" s="112"/>
      <c r="H102" s="267">
        <f>W243</f>
        <v>0</v>
      </c>
      <c r="I102" s="268"/>
      <c r="J102" s="268"/>
      <c r="K102" s="267">
        <f>X243</f>
        <v>0</v>
      </c>
      <c r="L102" s="268"/>
      <c r="M102" s="267">
        <f>M243</f>
        <v>0</v>
      </c>
      <c r="N102" s="268"/>
      <c r="O102" s="268"/>
      <c r="P102" s="268"/>
      <c r="Q102" s="268"/>
      <c r="R102" s="114"/>
    </row>
    <row r="103" spans="2:69" s="6" customFormat="1" ht="24.9" customHeight="1" x14ac:dyDescent="0.3">
      <c r="B103" s="107"/>
      <c r="C103" s="169"/>
      <c r="D103" s="109" t="s">
        <v>120</v>
      </c>
      <c r="E103" s="108"/>
      <c r="F103" s="108"/>
      <c r="G103" s="108"/>
      <c r="H103" s="269">
        <f>W260</f>
        <v>0</v>
      </c>
      <c r="I103" s="266"/>
      <c r="J103" s="266"/>
      <c r="K103" s="265">
        <f>X260</f>
        <v>0</v>
      </c>
      <c r="L103" s="266"/>
      <c r="M103" s="265">
        <f>M260</f>
        <v>0</v>
      </c>
      <c r="N103" s="266"/>
      <c r="O103" s="266"/>
      <c r="P103" s="266"/>
      <c r="Q103" s="266"/>
      <c r="R103" s="110"/>
    </row>
    <row r="104" spans="2:69" s="7" customFormat="1" ht="19.95" customHeight="1" x14ac:dyDescent="0.3">
      <c r="B104" s="111"/>
      <c r="C104" s="168"/>
      <c r="D104" s="113" t="s">
        <v>121</v>
      </c>
      <c r="E104" s="112"/>
      <c r="F104" s="112"/>
      <c r="G104" s="112"/>
      <c r="H104" s="267">
        <f>W260</f>
        <v>0</v>
      </c>
      <c r="I104" s="268"/>
      <c r="J104" s="268"/>
      <c r="K104" s="267">
        <f>X260</f>
        <v>0</v>
      </c>
      <c r="L104" s="268"/>
      <c r="M104" s="267">
        <f>M260</f>
        <v>0</v>
      </c>
      <c r="N104" s="268"/>
      <c r="O104" s="268"/>
      <c r="P104" s="268"/>
      <c r="Q104" s="268"/>
      <c r="R104" s="114"/>
    </row>
    <row r="105" spans="2:69" s="6" customFormat="1" ht="24.9" customHeight="1" x14ac:dyDescent="0.3">
      <c r="B105" s="107"/>
      <c r="C105" s="169"/>
      <c r="D105" s="109" t="s">
        <v>122</v>
      </c>
      <c r="E105" s="108"/>
      <c r="F105" s="108"/>
      <c r="G105" s="108"/>
      <c r="H105" s="265">
        <f>W267</f>
        <v>0</v>
      </c>
      <c r="I105" s="266"/>
      <c r="J105" s="266"/>
      <c r="K105" s="265">
        <f>X267</f>
        <v>0</v>
      </c>
      <c r="L105" s="266"/>
      <c r="M105" s="265">
        <f>M267</f>
        <v>0</v>
      </c>
      <c r="N105" s="266"/>
      <c r="O105" s="266"/>
      <c r="P105" s="266"/>
      <c r="Q105" s="266"/>
      <c r="R105" s="110"/>
    </row>
    <row r="106" spans="2:69" s="6" customFormat="1" ht="24.9" customHeight="1" x14ac:dyDescent="0.3">
      <c r="B106" s="107"/>
      <c r="C106" s="169"/>
      <c r="D106" s="109" t="s">
        <v>123</v>
      </c>
      <c r="E106" s="108"/>
      <c r="F106" s="108"/>
      <c r="G106" s="108"/>
      <c r="H106" s="265">
        <f>W273</f>
        <v>0</v>
      </c>
      <c r="I106" s="266"/>
      <c r="J106" s="266"/>
      <c r="K106" s="265">
        <f>X273</f>
        <v>0</v>
      </c>
      <c r="L106" s="266"/>
      <c r="M106" s="265">
        <f>M273</f>
        <v>0</v>
      </c>
      <c r="N106" s="266"/>
      <c r="O106" s="266"/>
      <c r="P106" s="266"/>
      <c r="Q106" s="266"/>
      <c r="R106" s="110"/>
    </row>
    <row r="107" spans="2:69" s="7" customFormat="1" ht="19.95" customHeight="1" x14ac:dyDescent="0.3">
      <c r="B107" s="111"/>
      <c r="C107" s="168"/>
      <c r="D107" s="113" t="s">
        <v>124</v>
      </c>
      <c r="E107" s="112"/>
      <c r="F107" s="112"/>
      <c r="G107" s="112"/>
      <c r="H107" s="267">
        <f>W274</f>
        <v>0</v>
      </c>
      <c r="I107" s="268"/>
      <c r="J107" s="268"/>
      <c r="K107" s="267">
        <f>X274</f>
        <v>0</v>
      </c>
      <c r="L107" s="268"/>
      <c r="M107" s="267">
        <f>M274</f>
        <v>0</v>
      </c>
      <c r="N107" s="268"/>
      <c r="O107" s="268"/>
      <c r="P107" s="268"/>
      <c r="Q107" s="268"/>
      <c r="R107" s="114"/>
    </row>
    <row r="108" spans="2:69" s="7" customFormat="1" ht="19.95" customHeight="1" x14ac:dyDescent="0.3">
      <c r="B108" s="111"/>
      <c r="C108" s="168"/>
      <c r="D108" s="113" t="s">
        <v>125</v>
      </c>
      <c r="E108" s="112"/>
      <c r="F108" s="112"/>
      <c r="G108" s="112"/>
      <c r="H108" s="267">
        <f>W276</f>
        <v>0</v>
      </c>
      <c r="I108" s="268"/>
      <c r="J108" s="268"/>
      <c r="K108" s="267">
        <f>X276</f>
        <v>0</v>
      </c>
      <c r="L108" s="268"/>
      <c r="M108" s="267">
        <f>M276</f>
        <v>0</v>
      </c>
      <c r="N108" s="268"/>
      <c r="O108" s="268"/>
      <c r="P108" s="268"/>
      <c r="Q108" s="268"/>
      <c r="R108" s="114"/>
    </row>
    <row r="109" spans="2:69" s="7" customFormat="1" ht="19.95" customHeight="1" x14ac:dyDescent="0.3">
      <c r="B109" s="111"/>
      <c r="C109" s="168"/>
      <c r="D109" s="113" t="s">
        <v>126</v>
      </c>
      <c r="E109" s="112"/>
      <c r="F109" s="112"/>
      <c r="G109" s="112"/>
      <c r="H109" s="267">
        <f>W279</f>
        <v>0</v>
      </c>
      <c r="I109" s="268"/>
      <c r="J109" s="268"/>
      <c r="K109" s="267">
        <f>X279</f>
        <v>0</v>
      </c>
      <c r="L109" s="268"/>
      <c r="M109" s="267">
        <f>M279</f>
        <v>0</v>
      </c>
      <c r="N109" s="268"/>
      <c r="O109" s="268"/>
      <c r="P109" s="268"/>
      <c r="Q109" s="268"/>
      <c r="R109" s="114"/>
    </row>
    <row r="110" spans="2:69" s="7" customFormat="1" ht="19.95" customHeight="1" x14ac:dyDescent="0.3">
      <c r="B110" s="111"/>
      <c r="C110" s="168"/>
      <c r="D110" s="113" t="s">
        <v>127</v>
      </c>
      <c r="E110" s="112"/>
      <c r="F110" s="112"/>
      <c r="G110" s="112"/>
      <c r="H110" s="267">
        <f>W281</f>
        <v>0</v>
      </c>
      <c r="I110" s="268"/>
      <c r="J110" s="268"/>
      <c r="K110" s="267">
        <f>X281</f>
        <v>0</v>
      </c>
      <c r="L110" s="268"/>
      <c r="M110" s="267">
        <f>M281</f>
        <v>0</v>
      </c>
      <c r="N110" s="268"/>
      <c r="O110" s="268"/>
      <c r="P110" s="268"/>
      <c r="Q110" s="268"/>
      <c r="R110" s="114"/>
    </row>
    <row r="111" spans="2:69" s="7" customFormat="1" ht="19.95" customHeight="1" x14ac:dyDescent="0.3">
      <c r="B111" s="111"/>
      <c r="C111" s="168"/>
      <c r="D111" s="113" t="s">
        <v>128</v>
      </c>
      <c r="E111" s="112"/>
      <c r="F111" s="112"/>
      <c r="G111" s="112"/>
      <c r="H111" s="267">
        <f>W283</f>
        <v>0</v>
      </c>
      <c r="I111" s="268"/>
      <c r="J111" s="268"/>
      <c r="K111" s="267">
        <f>X283</f>
        <v>0</v>
      </c>
      <c r="L111" s="268"/>
      <c r="M111" s="267">
        <f>M283</f>
        <v>0</v>
      </c>
      <c r="N111" s="268"/>
      <c r="O111" s="268"/>
      <c r="P111" s="268"/>
      <c r="Q111" s="268"/>
      <c r="R111" s="114"/>
    </row>
    <row r="112" spans="2:69" s="7" customFormat="1" ht="14.85" customHeight="1" x14ac:dyDescent="0.3">
      <c r="B112" s="111"/>
      <c r="C112" s="168"/>
      <c r="D112" s="113" t="s">
        <v>129</v>
      </c>
      <c r="E112" s="112"/>
      <c r="F112" s="112"/>
      <c r="G112" s="112"/>
      <c r="H112" s="267">
        <f>W288</f>
        <v>0</v>
      </c>
      <c r="I112" s="268"/>
      <c r="J112" s="268"/>
      <c r="K112" s="267">
        <f>X288</f>
        <v>0</v>
      </c>
      <c r="L112" s="268"/>
      <c r="M112" s="267">
        <f>M288</f>
        <v>0</v>
      </c>
      <c r="N112" s="268"/>
      <c r="O112" s="268"/>
      <c r="P112" s="268"/>
      <c r="Q112" s="268"/>
      <c r="R112" s="114"/>
    </row>
    <row r="113" spans="2:21" s="1" customFormat="1" ht="21.75" customHeight="1" x14ac:dyDescent="0.3">
      <c r="B113" s="31"/>
      <c r="C113" s="166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21" s="1" customFormat="1" ht="29.25" customHeight="1" x14ac:dyDescent="0.3">
      <c r="B114" s="31"/>
      <c r="C114" s="106" t="s">
        <v>130</v>
      </c>
      <c r="D114" s="32"/>
      <c r="E114" s="32"/>
      <c r="F114" s="32"/>
      <c r="G114" s="32"/>
      <c r="H114" s="32"/>
      <c r="I114" s="32"/>
      <c r="J114" s="32"/>
      <c r="K114" s="32"/>
      <c r="L114" s="32"/>
      <c r="M114" s="264">
        <v>0</v>
      </c>
      <c r="N114" s="270"/>
      <c r="O114" s="270"/>
      <c r="P114" s="270"/>
      <c r="Q114" s="270"/>
      <c r="R114" s="33"/>
      <c r="T114" s="115"/>
      <c r="U114" s="116" t="s">
        <v>38</v>
      </c>
    </row>
    <row r="115" spans="2:21" s="1" customFormat="1" ht="18" customHeight="1" x14ac:dyDescent="0.3">
      <c r="B115" s="31"/>
      <c r="C115" s="166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3"/>
    </row>
    <row r="116" spans="2:21" s="1" customFormat="1" ht="29.25" customHeight="1" x14ac:dyDescent="0.3">
      <c r="B116" s="31"/>
      <c r="C116" s="96" t="s">
        <v>88</v>
      </c>
      <c r="D116" s="97"/>
      <c r="E116" s="97"/>
      <c r="F116" s="97"/>
      <c r="G116" s="97"/>
      <c r="H116" s="97"/>
      <c r="I116" s="97"/>
      <c r="J116" s="97"/>
      <c r="K116" s="97"/>
      <c r="L116" s="216">
        <f>ROUND(SUM(M88+M114),2)</f>
        <v>0</v>
      </c>
      <c r="M116" s="216"/>
      <c r="N116" s="216"/>
      <c r="O116" s="216"/>
      <c r="P116" s="216"/>
      <c r="Q116" s="216"/>
      <c r="R116" s="33"/>
    </row>
    <row r="117" spans="2:21" s="1" customFormat="1" ht="6.9" customHeight="1" x14ac:dyDescent="0.3"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7"/>
    </row>
    <row r="121" spans="2:21" s="1" customFormat="1" ht="6.9" customHeight="1" x14ac:dyDescent="0.3"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60"/>
    </row>
    <row r="122" spans="2:21" s="1" customFormat="1" ht="36.9" customHeight="1" x14ac:dyDescent="0.3">
      <c r="B122" s="31"/>
      <c r="C122" s="194" t="s">
        <v>131</v>
      </c>
      <c r="D122" s="255"/>
      <c r="E122" s="255"/>
      <c r="F122" s="255"/>
      <c r="G122" s="255"/>
      <c r="H122" s="255"/>
      <c r="I122" s="255"/>
      <c r="J122" s="255"/>
      <c r="K122" s="255"/>
      <c r="L122" s="255"/>
      <c r="M122" s="255"/>
      <c r="N122" s="255"/>
      <c r="O122" s="255"/>
      <c r="P122" s="255"/>
      <c r="Q122" s="255"/>
      <c r="R122" s="33"/>
    </row>
    <row r="123" spans="2:21" s="1" customFormat="1" ht="6.9" customHeight="1" x14ac:dyDescent="0.3">
      <c r="B123" s="31"/>
      <c r="C123" s="166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3"/>
    </row>
    <row r="124" spans="2:21" s="1" customFormat="1" ht="30" customHeight="1" x14ac:dyDescent="0.3">
      <c r="B124" s="31"/>
      <c r="C124" s="167" t="s">
        <v>17</v>
      </c>
      <c r="D124" s="32"/>
      <c r="E124" s="32"/>
      <c r="F124" s="253" t="str">
        <f>F6</f>
        <v>Základní škola Zábřeh, Boženy Němcové 1503/15</v>
      </c>
      <c r="G124" s="254"/>
      <c r="H124" s="254"/>
      <c r="I124" s="254"/>
      <c r="J124" s="254"/>
      <c r="K124" s="254"/>
      <c r="L124" s="254"/>
      <c r="M124" s="254"/>
      <c r="N124" s="254"/>
      <c r="O124" s="254"/>
      <c r="P124" s="254"/>
      <c r="Q124" s="32"/>
      <c r="R124" s="33"/>
    </row>
    <row r="125" spans="2:21" s="1" customFormat="1" ht="36.9" customHeight="1" x14ac:dyDescent="0.3">
      <c r="B125" s="31"/>
      <c r="C125" s="65" t="s">
        <v>96</v>
      </c>
      <c r="D125" s="32"/>
      <c r="E125" s="32"/>
      <c r="F125" s="219" t="str">
        <f>F7</f>
        <v>Technika prostředí staveb, zařízení silnoproudé elektrotechniky</v>
      </c>
      <c r="G125" s="255"/>
      <c r="H125" s="255"/>
      <c r="I125" s="255"/>
      <c r="J125" s="255"/>
      <c r="K125" s="255"/>
      <c r="L125" s="255"/>
      <c r="M125" s="255"/>
      <c r="N125" s="255"/>
      <c r="O125" s="255"/>
      <c r="P125" s="255"/>
      <c r="Q125" s="32"/>
      <c r="R125" s="33"/>
    </row>
    <row r="126" spans="2:21" s="1" customFormat="1" ht="6.9" customHeight="1" x14ac:dyDescent="0.3">
      <c r="B126" s="31"/>
      <c r="C126" s="166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3"/>
    </row>
    <row r="127" spans="2:21" s="1" customFormat="1" ht="18" customHeight="1" x14ac:dyDescent="0.3">
      <c r="B127" s="31"/>
      <c r="C127" s="167" t="s">
        <v>20</v>
      </c>
      <c r="D127" s="32"/>
      <c r="E127" s="32"/>
      <c r="F127" s="26" t="str">
        <f>F9</f>
        <v>Zábřeh na Moravě</v>
      </c>
      <c r="G127" s="32"/>
      <c r="H127" s="32"/>
      <c r="I127" s="32"/>
      <c r="J127" s="32"/>
      <c r="K127" s="28" t="s">
        <v>21</v>
      </c>
      <c r="L127" s="32"/>
      <c r="M127" s="256">
        <f>IF(O9="","",O9)</f>
        <v>43921</v>
      </c>
      <c r="N127" s="256"/>
      <c r="O127" s="256"/>
      <c r="P127" s="256"/>
      <c r="Q127" s="32"/>
      <c r="R127" s="33"/>
    </row>
    <row r="128" spans="2:21" s="1" customFormat="1" ht="6.9" customHeight="1" x14ac:dyDescent="0.3">
      <c r="B128" s="31"/>
      <c r="C128" s="166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3"/>
    </row>
    <row r="129" spans="2:65" s="1" customFormat="1" ht="13.2" x14ac:dyDescent="0.3">
      <c r="B129" s="31"/>
      <c r="C129" s="167" t="s">
        <v>22</v>
      </c>
      <c r="D129" s="32"/>
      <c r="E129" s="32"/>
      <c r="F129" s="26" t="str">
        <f>E12</f>
        <v>Město Zábřeh, Masarykovo náměstí 510/6, Zábřeh 789 01, IČ:00303640</v>
      </c>
      <c r="G129" s="32"/>
      <c r="H129" s="32"/>
      <c r="I129" s="32"/>
      <c r="J129" s="32"/>
      <c r="K129" s="28" t="s">
        <v>27</v>
      </c>
      <c r="L129" s="32"/>
      <c r="M129" s="196" t="str">
        <f>E18</f>
        <v>PRO M&amp;P Excel s.r.o.</v>
      </c>
      <c r="N129" s="196"/>
      <c r="O129" s="196"/>
      <c r="P129" s="196"/>
      <c r="Q129" s="196"/>
      <c r="R129" s="33"/>
    </row>
    <row r="130" spans="2:65" s="1" customFormat="1" ht="14.4" customHeight="1" x14ac:dyDescent="0.3">
      <c r="B130" s="31"/>
      <c r="C130" s="167" t="s">
        <v>25</v>
      </c>
      <c r="D130" s="32"/>
      <c r="E130" s="32"/>
      <c r="F130" s="26" t="str">
        <f>IF(E15="","",E15)</f>
        <v>Bude vybrán ve výběrovém řízení</v>
      </c>
      <c r="G130" s="32"/>
      <c r="H130" s="32"/>
      <c r="I130" s="32"/>
      <c r="J130" s="32"/>
      <c r="K130" s="28" t="s">
        <v>31</v>
      </c>
      <c r="L130" s="32"/>
      <c r="M130" s="196" t="str">
        <f>E21</f>
        <v>Michal Prokeš / František Eichler</v>
      </c>
      <c r="N130" s="196"/>
      <c r="O130" s="196"/>
      <c r="P130" s="196"/>
      <c r="Q130" s="196"/>
      <c r="R130" s="33"/>
    </row>
    <row r="131" spans="2:65" s="1" customFormat="1" ht="10.35" customHeight="1" x14ac:dyDescent="0.3">
      <c r="B131" s="31"/>
      <c r="C131" s="166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3"/>
    </row>
    <row r="132" spans="2:65" s="8" customFormat="1" ht="29.25" customHeight="1" x14ac:dyDescent="0.3">
      <c r="B132" s="117"/>
      <c r="C132" s="118" t="s">
        <v>132</v>
      </c>
      <c r="D132" s="119" t="s">
        <v>133</v>
      </c>
      <c r="E132" s="119" t="s">
        <v>56</v>
      </c>
      <c r="F132" s="271" t="s">
        <v>134</v>
      </c>
      <c r="G132" s="271"/>
      <c r="H132" s="271"/>
      <c r="I132" s="271"/>
      <c r="J132" s="119" t="s">
        <v>135</v>
      </c>
      <c r="K132" s="119" t="s">
        <v>136</v>
      </c>
      <c r="L132" s="119" t="s">
        <v>137</v>
      </c>
      <c r="M132" s="271" t="s">
        <v>138</v>
      </c>
      <c r="N132" s="271"/>
      <c r="O132" s="271"/>
      <c r="P132" s="271" t="s">
        <v>103</v>
      </c>
      <c r="Q132" s="272"/>
      <c r="R132" s="120"/>
      <c r="T132" s="72" t="s">
        <v>139</v>
      </c>
      <c r="U132" s="73" t="s">
        <v>38</v>
      </c>
      <c r="V132" s="73" t="s">
        <v>140</v>
      </c>
      <c r="W132" s="73" t="s">
        <v>141</v>
      </c>
      <c r="X132" s="73" t="s">
        <v>142</v>
      </c>
      <c r="Y132" s="73" t="s">
        <v>143</v>
      </c>
      <c r="Z132" s="73" t="s">
        <v>144</v>
      </c>
      <c r="AA132" s="73" t="s">
        <v>145</v>
      </c>
      <c r="AB132" s="73" t="s">
        <v>146</v>
      </c>
      <c r="AC132" s="73" t="s">
        <v>147</v>
      </c>
      <c r="AD132" s="74" t="s">
        <v>148</v>
      </c>
    </row>
    <row r="133" spans="2:65" s="1" customFormat="1" ht="29.25" customHeight="1" x14ac:dyDescent="0.35">
      <c r="B133" s="31"/>
      <c r="C133" s="76" t="s">
        <v>97</v>
      </c>
      <c r="D133" s="32"/>
      <c r="E133" s="32"/>
      <c r="F133" s="32"/>
      <c r="G133" s="32"/>
      <c r="H133" s="32"/>
      <c r="I133" s="32"/>
      <c r="J133" s="32"/>
      <c r="K133" s="32"/>
      <c r="L133" s="32"/>
      <c r="M133" s="288">
        <f>BK133</f>
        <v>0</v>
      </c>
      <c r="N133" s="289"/>
      <c r="O133" s="289"/>
      <c r="P133" s="289"/>
      <c r="Q133" s="289"/>
      <c r="R133" s="33"/>
      <c r="T133" s="75"/>
      <c r="U133" s="47"/>
      <c r="V133" s="47"/>
      <c r="W133" s="121">
        <f>W134+W146+W267+W273</f>
        <v>0</v>
      </c>
      <c r="X133" s="121">
        <f>X134+X146+X267+X273</f>
        <v>0</v>
      </c>
      <c r="Y133" s="47"/>
      <c r="Z133" s="121">
        <f>Z134+Z146+Z267+Z273</f>
        <v>519.61700000000008</v>
      </c>
      <c r="AA133" s="47"/>
      <c r="AB133" s="121">
        <f>AB134+AB146+AB267+AB273</f>
        <v>7.8100000000000001E-3</v>
      </c>
      <c r="AC133" s="47"/>
      <c r="AD133" s="121">
        <f>AD134+AD146+AD267+AD273</f>
        <v>0</v>
      </c>
      <c r="AT133" s="17" t="s">
        <v>75</v>
      </c>
      <c r="AU133" s="17" t="s">
        <v>105</v>
      </c>
      <c r="BK133" s="121">
        <f>BK134+BK146+BK267+BK273</f>
        <v>0</v>
      </c>
    </row>
    <row r="134" spans="2:65" s="9" customFormat="1" ht="37.35" customHeight="1" x14ac:dyDescent="0.35">
      <c r="B134" s="122"/>
      <c r="C134" s="123"/>
      <c r="D134" s="124" t="s">
        <v>106</v>
      </c>
      <c r="E134" s="124"/>
      <c r="F134" s="124"/>
      <c r="G134" s="124"/>
      <c r="H134" s="124"/>
      <c r="I134" s="124"/>
      <c r="J134" s="124"/>
      <c r="K134" s="124"/>
      <c r="L134" s="124"/>
      <c r="M134" s="290">
        <f>BK134</f>
        <v>0</v>
      </c>
      <c r="N134" s="265"/>
      <c r="O134" s="265"/>
      <c r="P134" s="265"/>
      <c r="Q134" s="265"/>
      <c r="R134" s="125"/>
      <c r="T134" s="126"/>
      <c r="U134" s="123"/>
      <c r="V134" s="123"/>
      <c r="W134" s="127">
        <f>W135+W141+W144</f>
        <v>0</v>
      </c>
      <c r="X134" s="179">
        <f>X135+X141+X144</f>
        <v>0</v>
      </c>
      <c r="Y134" s="123"/>
      <c r="Z134" s="179">
        <f>Z135+Z141+Z144</f>
        <v>72.819999999999993</v>
      </c>
      <c r="AA134" s="123"/>
      <c r="AB134" s="179">
        <f>AB135+AB141+AB144</f>
        <v>0</v>
      </c>
      <c r="AC134" s="123"/>
      <c r="AD134" s="179">
        <f>AD135+AD141+AD144</f>
        <v>0</v>
      </c>
      <c r="AR134" s="130" t="s">
        <v>83</v>
      </c>
      <c r="AT134" s="131" t="s">
        <v>75</v>
      </c>
      <c r="AU134" s="131" t="s">
        <v>76</v>
      </c>
      <c r="AY134" s="130" t="s">
        <v>149</v>
      </c>
      <c r="BK134" s="188">
        <f>BK135+BK141+BK144</f>
        <v>0</v>
      </c>
    </row>
    <row r="135" spans="2:65" s="9" customFormat="1" ht="19.95" customHeight="1" x14ac:dyDescent="0.35">
      <c r="B135" s="122"/>
      <c r="C135" s="123"/>
      <c r="D135" s="133" t="s">
        <v>107</v>
      </c>
      <c r="E135" s="133"/>
      <c r="F135" s="133"/>
      <c r="G135" s="133"/>
      <c r="H135" s="133"/>
      <c r="I135" s="133"/>
      <c r="J135" s="133"/>
      <c r="K135" s="133"/>
      <c r="L135" s="133"/>
      <c r="M135" s="291">
        <f>BK135</f>
        <v>0</v>
      </c>
      <c r="N135" s="292"/>
      <c r="O135" s="292"/>
      <c r="P135" s="292"/>
      <c r="Q135" s="292"/>
      <c r="R135" s="125"/>
      <c r="T135" s="126"/>
      <c r="U135" s="123"/>
      <c r="V135" s="123"/>
      <c r="W135" s="127">
        <f>W136</f>
        <v>0</v>
      </c>
      <c r="X135" s="179">
        <f>X136</f>
        <v>0</v>
      </c>
      <c r="Y135" s="123"/>
      <c r="Z135" s="179">
        <f>Z136</f>
        <v>0</v>
      </c>
      <c r="AA135" s="123"/>
      <c r="AB135" s="179">
        <f>AB136</f>
        <v>0</v>
      </c>
      <c r="AC135" s="123"/>
      <c r="AD135" s="179">
        <f>AD136</f>
        <v>0</v>
      </c>
      <c r="AR135" s="130" t="s">
        <v>83</v>
      </c>
      <c r="AT135" s="131" t="s">
        <v>75</v>
      </c>
      <c r="AU135" s="131" t="s">
        <v>83</v>
      </c>
      <c r="AY135" s="130" t="s">
        <v>149</v>
      </c>
      <c r="BK135" s="132">
        <f>BK136</f>
        <v>0</v>
      </c>
    </row>
    <row r="136" spans="2:65" s="9" customFormat="1" ht="14.85" customHeight="1" x14ac:dyDescent="0.35">
      <c r="B136" s="122"/>
      <c r="C136" s="123"/>
      <c r="D136" s="133" t="s">
        <v>108</v>
      </c>
      <c r="E136" s="133"/>
      <c r="F136" s="133"/>
      <c r="G136" s="133"/>
      <c r="H136" s="133"/>
      <c r="I136" s="133"/>
      <c r="J136" s="133"/>
      <c r="K136" s="133"/>
      <c r="L136" s="133"/>
      <c r="M136" s="279">
        <f>BK136</f>
        <v>0</v>
      </c>
      <c r="N136" s="280"/>
      <c r="O136" s="280"/>
      <c r="P136" s="280"/>
      <c r="Q136" s="280"/>
      <c r="R136" s="125"/>
      <c r="T136" s="126"/>
      <c r="U136" s="123"/>
      <c r="V136" s="123"/>
      <c r="W136" s="127">
        <f>SUM(W137:W140)</f>
        <v>0</v>
      </c>
      <c r="X136" s="179">
        <f>SUM(X137:X140)</f>
        <v>0</v>
      </c>
      <c r="Y136" s="123"/>
      <c r="Z136" s="179">
        <f>SUM(Z137:Z140)</f>
        <v>0</v>
      </c>
      <c r="AA136" s="123"/>
      <c r="AB136" s="179">
        <f>SUM(AB137:AB140)</f>
        <v>0</v>
      </c>
      <c r="AC136" s="123"/>
      <c r="AD136" s="179">
        <f>SUM(AD137:AD140)</f>
        <v>0</v>
      </c>
      <c r="AR136" s="130" t="s">
        <v>83</v>
      </c>
      <c r="AT136" s="131" t="s">
        <v>75</v>
      </c>
      <c r="AU136" s="131" t="s">
        <v>94</v>
      </c>
      <c r="AY136" s="130" t="s">
        <v>149</v>
      </c>
      <c r="BK136" s="179">
        <f>SUM(BK137:BK140)</f>
        <v>0</v>
      </c>
    </row>
    <row r="137" spans="2:65" s="1" customFormat="1" ht="28.5" customHeight="1" x14ac:dyDescent="0.3">
      <c r="B137" s="134"/>
      <c r="C137" s="135">
        <v>1</v>
      </c>
      <c r="D137" s="135" t="s">
        <v>150</v>
      </c>
      <c r="E137" s="136" t="s">
        <v>154</v>
      </c>
      <c r="F137" s="234" t="s">
        <v>155</v>
      </c>
      <c r="G137" s="234"/>
      <c r="H137" s="234"/>
      <c r="I137" s="234"/>
      <c r="J137" s="137" t="s">
        <v>151</v>
      </c>
      <c r="K137" s="138">
        <v>126</v>
      </c>
      <c r="L137" s="139"/>
      <c r="M137" s="233"/>
      <c r="N137" s="233"/>
      <c r="O137" s="233"/>
      <c r="P137" s="233">
        <f>ROUND(V137*K137,2)</f>
        <v>0</v>
      </c>
      <c r="Q137" s="233"/>
      <c r="R137" s="140"/>
      <c r="T137" s="141" t="s">
        <v>5</v>
      </c>
      <c r="U137" s="40" t="s">
        <v>39</v>
      </c>
      <c r="V137" s="102">
        <f>L137+M137</f>
        <v>0</v>
      </c>
      <c r="W137" s="102">
        <f>ROUND(L137*K137,2)</f>
        <v>0</v>
      </c>
      <c r="X137" s="102">
        <f>ROUND(M137*K137,2)</f>
        <v>0</v>
      </c>
      <c r="Y137" s="142">
        <v>0</v>
      </c>
      <c r="Z137" s="142">
        <f>Y137*K137</f>
        <v>0</v>
      </c>
      <c r="AA137" s="142">
        <v>0</v>
      </c>
      <c r="AB137" s="142">
        <f>AA137*K137</f>
        <v>0</v>
      </c>
      <c r="AC137" s="142">
        <v>0</v>
      </c>
      <c r="AD137" s="143">
        <f>AC137*K137</f>
        <v>0</v>
      </c>
      <c r="AR137" s="17" t="s">
        <v>152</v>
      </c>
      <c r="AT137" s="17" t="s">
        <v>150</v>
      </c>
      <c r="AU137" s="17" t="s">
        <v>153</v>
      </c>
      <c r="AY137" s="17" t="s">
        <v>149</v>
      </c>
      <c r="BE137" s="144">
        <f>IF(U137="základní",P137,0)</f>
        <v>0</v>
      </c>
      <c r="BF137" s="144">
        <f>IF(U137="snížená",P137,0)</f>
        <v>0</v>
      </c>
      <c r="BG137" s="144">
        <f>IF(U137="zákl. přenesená",P137,0)</f>
        <v>0</v>
      </c>
      <c r="BH137" s="144">
        <f>IF(U137="sníž. přenesená",P137,0)</f>
        <v>0</v>
      </c>
      <c r="BI137" s="144">
        <f>IF(U137="nulová",P137,0)</f>
        <v>0</v>
      </c>
      <c r="BJ137" s="17" t="s">
        <v>83</v>
      </c>
      <c r="BK137" s="144">
        <f>ROUND(V137*K137,2)</f>
        <v>0</v>
      </c>
      <c r="BL137" s="17" t="s">
        <v>152</v>
      </c>
      <c r="BM137" s="17" t="s">
        <v>156</v>
      </c>
    </row>
    <row r="138" spans="2:65" s="1" customFormat="1" ht="33" customHeight="1" x14ac:dyDescent="0.3">
      <c r="B138" s="134"/>
      <c r="C138" s="135">
        <v>2</v>
      </c>
      <c r="D138" s="135" t="s">
        <v>150</v>
      </c>
      <c r="E138" s="136" t="s">
        <v>293</v>
      </c>
      <c r="F138" s="234" t="s">
        <v>294</v>
      </c>
      <c r="G138" s="234"/>
      <c r="H138" s="234"/>
      <c r="I138" s="234"/>
      <c r="J138" s="137" t="s">
        <v>151</v>
      </c>
      <c r="K138" s="138">
        <v>352</v>
      </c>
      <c r="L138" s="176"/>
      <c r="M138" s="233"/>
      <c r="N138" s="233"/>
      <c r="O138" s="233"/>
      <c r="P138" s="233">
        <f>ROUND(V138*K138,2)</f>
        <v>0</v>
      </c>
      <c r="Q138" s="233"/>
      <c r="R138" s="140"/>
      <c r="T138" s="156" t="s">
        <v>5</v>
      </c>
      <c r="U138" s="157" t="s">
        <v>39</v>
      </c>
      <c r="V138" s="178">
        <f t="shared" ref="V138:V140" si="0">L138+M138</f>
        <v>0</v>
      </c>
      <c r="W138" s="178">
        <f t="shared" ref="W138:W140" si="1">ROUND(L138*K138,2)</f>
        <v>0</v>
      </c>
      <c r="X138" s="178">
        <f t="shared" ref="X138:X140" si="2">ROUND(M138*K138,2)</f>
        <v>0</v>
      </c>
      <c r="Y138" s="158">
        <v>0</v>
      </c>
      <c r="Z138" s="142">
        <f t="shared" ref="Z138:Z140" si="3">Y138*K138</f>
        <v>0</v>
      </c>
      <c r="AA138" s="158">
        <v>0</v>
      </c>
      <c r="AB138" s="142">
        <f t="shared" ref="AB138:AB140" si="4">AA138*K138</f>
        <v>0</v>
      </c>
      <c r="AC138" s="158">
        <v>0</v>
      </c>
      <c r="AD138" s="143">
        <f t="shared" ref="AD138:AD140" si="5">AC138*K138</f>
        <v>0</v>
      </c>
      <c r="AR138" s="17" t="s">
        <v>330</v>
      </c>
      <c r="AT138" s="17" t="s">
        <v>150</v>
      </c>
      <c r="AU138" s="17" t="s">
        <v>153</v>
      </c>
      <c r="AY138" s="17" t="s">
        <v>149</v>
      </c>
      <c r="BE138" s="144">
        <f>IF(U138="základní",P169,0)</f>
        <v>0</v>
      </c>
      <c r="BF138" s="144">
        <f>IF(U138="snížená",P169,0)</f>
        <v>0</v>
      </c>
      <c r="BG138" s="144">
        <f>IF(U138="zákl. přenesená",P169,0)</f>
        <v>0</v>
      </c>
      <c r="BH138" s="144">
        <f>IF(U138="sníž. přenesená",P169,0)</f>
        <v>0</v>
      </c>
      <c r="BI138" s="144">
        <f>IF(U138="nulová",P169,0)</f>
        <v>0</v>
      </c>
      <c r="BJ138" s="17" t="s">
        <v>83</v>
      </c>
      <c r="BK138" s="144">
        <f>ROUND(V138*K138,2)</f>
        <v>0</v>
      </c>
      <c r="BL138" s="17" t="s">
        <v>330</v>
      </c>
      <c r="BM138" s="17" t="s">
        <v>375</v>
      </c>
    </row>
    <row r="139" spans="2:65" s="1" customFormat="1" ht="63.75" customHeight="1" x14ac:dyDescent="0.3">
      <c r="B139" s="134"/>
      <c r="C139" s="135">
        <v>3</v>
      </c>
      <c r="D139" s="135" t="s">
        <v>150</v>
      </c>
      <c r="E139" s="159" t="s">
        <v>467</v>
      </c>
      <c r="F139" s="235" t="s">
        <v>468</v>
      </c>
      <c r="G139" s="234"/>
      <c r="H139" s="234"/>
      <c r="I139" s="234"/>
      <c r="J139" s="181" t="s">
        <v>189</v>
      </c>
      <c r="K139" s="138">
        <v>3</v>
      </c>
      <c r="L139" s="176"/>
      <c r="M139" s="233"/>
      <c r="N139" s="233"/>
      <c r="O139" s="233"/>
      <c r="P139" s="233">
        <f>ROUND(V139*K139,2)</f>
        <v>0</v>
      </c>
      <c r="Q139" s="233"/>
      <c r="R139" s="140"/>
      <c r="T139" s="156" t="s">
        <v>5</v>
      </c>
      <c r="U139" s="157" t="s">
        <v>39</v>
      </c>
      <c r="V139" s="178">
        <f t="shared" ref="V139" si="6">L139+M139</f>
        <v>0</v>
      </c>
      <c r="W139" s="178">
        <f t="shared" ref="W139" si="7">ROUND(L139*K139,2)</f>
        <v>0</v>
      </c>
      <c r="X139" s="178">
        <f t="shared" ref="X139" si="8">ROUND(M139*K139,2)</f>
        <v>0</v>
      </c>
      <c r="Y139" s="158">
        <v>0</v>
      </c>
      <c r="Z139" s="142">
        <f t="shared" ref="Z139" si="9">Y139*K139</f>
        <v>0</v>
      </c>
      <c r="AA139" s="158">
        <v>0</v>
      </c>
      <c r="AB139" s="142">
        <f t="shared" ref="AB139" si="10">AA139*K139</f>
        <v>0</v>
      </c>
      <c r="AC139" s="158">
        <v>0</v>
      </c>
      <c r="AD139" s="143">
        <f t="shared" ref="AD139" si="11">AC139*K139</f>
        <v>0</v>
      </c>
      <c r="AR139" s="17" t="s">
        <v>330</v>
      </c>
      <c r="AT139" s="17" t="s">
        <v>150</v>
      </c>
      <c r="AU139" s="17" t="s">
        <v>153</v>
      </c>
      <c r="AY139" s="17" t="s">
        <v>149</v>
      </c>
      <c r="BE139" s="144">
        <f>IF(U139="základní",P170,0)</f>
        <v>0</v>
      </c>
      <c r="BF139" s="144">
        <f>IF(U139="snížená",P170,0)</f>
        <v>0</v>
      </c>
      <c r="BG139" s="144">
        <f>IF(U139="zákl. přenesená",P170,0)</f>
        <v>0</v>
      </c>
      <c r="BH139" s="144">
        <f>IF(U139="sníž. přenesená",P170,0)</f>
        <v>0</v>
      </c>
      <c r="BI139" s="144">
        <f>IF(U139="nulová",P170,0)</f>
        <v>0</v>
      </c>
      <c r="BJ139" s="17" t="s">
        <v>83</v>
      </c>
      <c r="BK139" s="144">
        <f>ROUND(V139*K139,2)</f>
        <v>0</v>
      </c>
      <c r="BL139" s="17" t="s">
        <v>330</v>
      </c>
      <c r="BM139" s="17" t="s">
        <v>375</v>
      </c>
    </row>
    <row r="140" spans="2:65" s="1" customFormat="1" ht="16.5" customHeight="1" x14ac:dyDescent="0.3">
      <c r="B140" s="134"/>
      <c r="C140" s="135">
        <v>4</v>
      </c>
      <c r="D140" s="135" t="s">
        <v>150</v>
      </c>
      <c r="E140" s="136" t="s">
        <v>424</v>
      </c>
      <c r="F140" s="234" t="s">
        <v>425</v>
      </c>
      <c r="G140" s="234"/>
      <c r="H140" s="234"/>
      <c r="I140" s="234"/>
      <c r="J140" s="181" t="s">
        <v>426</v>
      </c>
      <c r="K140" s="138">
        <v>82</v>
      </c>
      <c r="L140" s="176"/>
      <c r="M140" s="233"/>
      <c r="N140" s="233"/>
      <c r="O140" s="233"/>
      <c r="P140" s="233">
        <f>ROUND(V140*K140,2)</f>
        <v>0</v>
      </c>
      <c r="Q140" s="233"/>
      <c r="R140" s="140"/>
      <c r="T140" s="141" t="s">
        <v>5</v>
      </c>
      <c r="U140" s="40" t="s">
        <v>39</v>
      </c>
      <c r="V140" s="178">
        <f t="shared" si="0"/>
        <v>0</v>
      </c>
      <c r="W140" s="178">
        <f t="shared" si="1"/>
        <v>0</v>
      </c>
      <c r="X140" s="178">
        <f t="shared" si="2"/>
        <v>0</v>
      </c>
      <c r="Y140" s="142">
        <v>0</v>
      </c>
      <c r="Z140" s="142">
        <f t="shared" si="3"/>
        <v>0</v>
      </c>
      <c r="AA140" s="142">
        <v>0</v>
      </c>
      <c r="AB140" s="142">
        <f t="shared" si="4"/>
        <v>0</v>
      </c>
      <c r="AC140" s="142">
        <v>0</v>
      </c>
      <c r="AD140" s="143">
        <f t="shared" si="5"/>
        <v>0</v>
      </c>
      <c r="AR140" s="17" t="s">
        <v>252</v>
      </c>
      <c r="AT140" s="17" t="s">
        <v>150</v>
      </c>
      <c r="AU140" s="17" t="s">
        <v>94</v>
      </c>
      <c r="AY140" s="17" t="s">
        <v>149</v>
      </c>
      <c r="BE140" s="144">
        <f>IF(U140="základní",P140,0)</f>
        <v>0</v>
      </c>
      <c r="BF140" s="144">
        <f>IF(U140="snížená",P140,0)</f>
        <v>0</v>
      </c>
      <c r="BG140" s="144">
        <f>IF(U140="zákl. přenesená",P140,0)</f>
        <v>0</v>
      </c>
      <c r="BH140" s="144">
        <f>IF(U140="sníž. přenesená",P140,0)</f>
        <v>0</v>
      </c>
      <c r="BI140" s="144">
        <f>IF(U140="nulová",P140,0)</f>
        <v>0</v>
      </c>
      <c r="BJ140" s="17" t="s">
        <v>83</v>
      </c>
      <c r="BK140" s="144">
        <f>ROUND(V140*K140,2)</f>
        <v>0</v>
      </c>
      <c r="BL140" s="17" t="s">
        <v>252</v>
      </c>
      <c r="BM140" s="17" t="s">
        <v>427</v>
      </c>
    </row>
    <row r="141" spans="2:65" s="9" customFormat="1" ht="29.85" customHeight="1" x14ac:dyDescent="0.35">
      <c r="B141" s="122"/>
      <c r="C141" s="123"/>
      <c r="D141" s="133" t="s">
        <v>109</v>
      </c>
      <c r="E141" s="133"/>
      <c r="F141" s="133"/>
      <c r="G141" s="133"/>
      <c r="H141" s="133"/>
      <c r="I141" s="133"/>
      <c r="J141" s="133"/>
      <c r="K141" s="133"/>
      <c r="L141" s="133"/>
      <c r="M141" s="237">
        <f>BK141</f>
        <v>0</v>
      </c>
      <c r="N141" s="238"/>
      <c r="O141" s="238"/>
      <c r="P141" s="238"/>
      <c r="Q141" s="238"/>
      <c r="R141" s="125"/>
      <c r="T141" s="126"/>
      <c r="U141" s="123"/>
      <c r="V141" s="123"/>
      <c r="W141" s="127">
        <f>SUM(W142:W143)</f>
        <v>0</v>
      </c>
      <c r="X141" s="127">
        <f>SUM(X142:X143)</f>
        <v>0</v>
      </c>
      <c r="Y141" s="123"/>
      <c r="Z141" s="128">
        <f>SUM(Z142:Z143)</f>
        <v>72.819999999999993</v>
      </c>
      <c r="AA141" s="123"/>
      <c r="AB141" s="128">
        <f>SUM(AB142:AB143)</f>
        <v>0</v>
      </c>
      <c r="AC141" s="123"/>
      <c r="AD141" s="129">
        <f>SUM(AD142:AD143)</f>
        <v>0</v>
      </c>
      <c r="AR141" s="130" t="s">
        <v>83</v>
      </c>
      <c r="AT141" s="131" t="s">
        <v>75</v>
      </c>
      <c r="AU141" s="131" t="s">
        <v>83</v>
      </c>
      <c r="AY141" s="130" t="s">
        <v>149</v>
      </c>
      <c r="BK141" s="132">
        <f>SUM(BK142:BK143)</f>
        <v>0</v>
      </c>
    </row>
    <row r="142" spans="2:65" s="1" customFormat="1" ht="38.25" customHeight="1" x14ac:dyDescent="0.3">
      <c r="B142" s="134"/>
      <c r="C142" s="135">
        <v>5</v>
      </c>
      <c r="D142" s="135" t="s">
        <v>150</v>
      </c>
      <c r="E142" s="136" t="s">
        <v>157</v>
      </c>
      <c r="F142" s="234" t="s">
        <v>158</v>
      </c>
      <c r="G142" s="234"/>
      <c r="H142" s="234"/>
      <c r="I142" s="234"/>
      <c r="J142" s="137" t="s">
        <v>159</v>
      </c>
      <c r="K142" s="138">
        <v>10</v>
      </c>
      <c r="L142" s="139"/>
      <c r="M142" s="233"/>
      <c r="N142" s="233"/>
      <c r="O142" s="233"/>
      <c r="P142" s="233">
        <f>ROUND(V142*K142,2)</f>
        <v>0</v>
      </c>
      <c r="Q142" s="233"/>
      <c r="R142" s="140"/>
      <c r="T142" s="141" t="s">
        <v>5</v>
      </c>
      <c r="U142" s="40" t="s">
        <v>39</v>
      </c>
      <c r="V142" s="178">
        <f t="shared" ref="V142:V143" si="12">L142+M142</f>
        <v>0</v>
      </c>
      <c r="W142" s="178">
        <f t="shared" ref="W142:W143" si="13">ROUND(L142*K142,2)</f>
        <v>0</v>
      </c>
      <c r="X142" s="178">
        <f t="shared" ref="X142:X143" si="14">ROUND(M142*K142,2)</f>
        <v>0</v>
      </c>
      <c r="Y142" s="142">
        <v>4.6500000000000004</v>
      </c>
      <c r="Z142" s="142">
        <f t="shared" ref="Z142:Z143" si="15">Y142*K142</f>
        <v>46.5</v>
      </c>
      <c r="AA142" s="142">
        <v>0</v>
      </c>
      <c r="AB142" s="142">
        <f>AA142*K142</f>
        <v>0</v>
      </c>
      <c r="AC142" s="142">
        <v>0</v>
      </c>
      <c r="AD142" s="143">
        <f t="shared" ref="AD142:AD143" si="16">AC142*K142</f>
        <v>0</v>
      </c>
      <c r="AR142" s="17" t="s">
        <v>152</v>
      </c>
      <c r="AT142" s="17" t="s">
        <v>150</v>
      </c>
      <c r="AU142" s="17" t="s">
        <v>94</v>
      </c>
      <c r="AY142" s="17" t="s">
        <v>149</v>
      </c>
      <c r="BE142" s="144">
        <f>IF(U142="základní",P142,0)</f>
        <v>0</v>
      </c>
      <c r="BF142" s="144">
        <f>IF(U142="snížená",P142,0)</f>
        <v>0</v>
      </c>
      <c r="BG142" s="144">
        <f>IF(U142="zákl. přenesená",P142,0)</f>
        <v>0</v>
      </c>
      <c r="BH142" s="144">
        <f>IF(U142="sníž. přenesená",P142,0)</f>
        <v>0</v>
      </c>
      <c r="BI142" s="144">
        <f>IF(U142="nulová",P142,0)</f>
        <v>0</v>
      </c>
      <c r="BJ142" s="17" t="s">
        <v>83</v>
      </c>
      <c r="BK142" s="144">
        <f>ROUND(V142*K142,2)</f>
        <v>0</v>
      </c>
      <c r="BL142" s="17" t="s">
        <v>152</v>
      </c>
      <c r="BM142" s="17" t="s">
        <v>160</v>
      </c>
    </row>
    <row r="143" spans="2:65" s="1" customFormat="1" ht="38.25" customHeight="1" x14ac:dyDescent="0.3">
      <c r="B143" s="134"/>
      <c r="C143" s="135">
        <v>6</v>
      </c>
      <c r="D143" s="135" t="s">
        <v>150</v>
      </c>
      <c r="E143" s="136" t="s">
        <v>162</v>
      </c>
      <c r="F143" s="234" t="s">
        <v>163</v>
      </c>
      <c r="G143" s="234"/>
      <c r="H143" s="234"/>
      <c r="I143" s="234"/>
      <c r="J143" s="137" t="s">
        <v>159</v>
      </c>
      <c r="K143" s="138">
        <v>10</v>
      </c>
      <c r="L143" s="139"/>
      <c r="M143" s="233"/>
      <c r="N143" s="233"/>
      <c r="O143" s="233"/>
      <c r="P143" s="233">
        <f>ROUND(V143*K143,2)</f>
        <v>0</v>
      </c>
      <c r="Q143" s="233"/>
      <c r="R143" s="140"/>
      <c r="T143" s="141" t="s">
        <v>5</v>
      </c>
      <c r="U143" s="40" t="s">
        <v>39</v>
      </c>
      <c r="V143" s="178">
        <f t="shared" si="12"/>
        <v>0</v>
      </c>
      <c r="W143" s="178">
        <f t="shared" si="13"/>
        <v>0</v>
      </c>
      <c r="X143" s="178">
        <f t="shared" si="14"/>
        <v>0</v>
      </c>
      <c r="Y143" s="142">
        <v>2.6320000000000001</v>
      </c>
      <c r="Z143" s="142">
        <f t="shared" si="15"/>
        <v>26.32</v>
      </c>
      <c r="AA143" s="142">
        <v>0</v>
      </c>
      <c r="AB143" s="142">
        <f>AA143*K143</f>
        <v>0</v>
      </c>
      <c r="AC143" s="142">
        <v>0</v>
      </c>
      <c r="AD143" s="143">
        <f t="shared" si="16"/>
        <v>0</v>
      </c>
      <c r="AR143" s="17" t="s">
        <v>152</v>
      </c>
      <c r="AT143" s="17" t="s">
        <v>150</v>
      </c>
      <c r="AU143" s="17" t="s">
        <v>94</v>
      </c>
      <c r="AY143" s="17" t="s">
        <v>149</v>
      </c>
      <c r="BE143" s="144">
        <f>IF(U143="základní",P143,0)</f>
        <v>0</v>
      </c>
      <c r="BF143" s="144">
        <f>IF(U143="snížená",P143,0)</f>
        <v>0</v>
      </c>
      <c r="BG143" s="144">
        <f>IF(U143="zákl. přenesená",P143,0)</f>
        <v>0</v>
      </c>
      <c r="BH143" s="144">
        <f>IF(U143="sníž. přenesená",P143,0)</f>
        <v>0</v>
      </c>
      <c r="BI143" s="144">
        <f>IF(U143="nulová",P143,0)</f>
        <v>0</v>
      </c>
      <c r="BJ143" s="17" t="s">
        <v>83</v>
      </c>
      <c r="BK143" s="144">
        <f>ROUND(V143*K143,2)</f>
        <v>0</v>
      </c>
      <c r="BL143" s="17" t="s">
        <v>152</v>
      </c>
      <c r="BM143" s="17" t="s">
        <v>164</v>
      </c>
    </row>
    <row r="144" spans="2:65" s="9" customFormat="1" ht="29.85" customHeight="1" x14ac:dyDescent="0.35">
      <c r="B144" s="122"/>
      <c r="C144" s="123"/>
      <c r="D144" s="133" t="s">
        <v>110</v>
      </c>
      <c r="E144" s="133"/>
      <c r="F144" s="133"/>
      <c r="G144" s="133"/>
      <c r="H144" s="133"/>
      <c r="I144" s="133"/>
      <c r="J144" s="133"/>
      <c r="K144" s="133"/>
      <c r="L144" s="133"/>
      <c r="M144" s="237">
        <f>BK144</f>
        <v>0</v>
      </c>
      <c r="N144" s="238"/>
      <c r="O144" s="238"/>
      <c r="P144" s="238"/>
      <c r="Q144" s="238"/>
      <c r="R144" s="125"/>
      <c r="T144" s="126"/>
      <c r="U144" s="123"/>
      <c r="V144" s="123"/>
      <c r="W144" s="127">
        <f>SUM(W145:W145)</f>
        <v>0</v>
      </c>
      <c r="X144" s="127">
        <f>SUM(X145:X145)</f>
        <v>0</v>
      </c>
      <c r="Y144" s="123"/>
      <c r="Z144" s="128">
        <f>SUM(Z145:Z145)</f>
        <v>0</v>
      </c>
      <c r="AA144" s="123"/>
      <c r="AB144" s="128">
        <f>SUM(AB145:AB145)</f>
        <v>0</v>
      </c>
      <c r="AC144" s="123"/>
      <c r="AD144" s="129">
        <f>SUM(AD145:AD145)</f>
        <v>0</v>
      </c>
      <c r="AR144" s="130" t="s">
        <v>83</v>
      </c>
      <c r="AT144" s="131" t="s">
        <v>75</v>
      </c>
      <c r="AU144" s="131" t="s">
        <v>83</v>
      </c>
      <c r="AY144" s="130" t="s">
        <v>149</v>
      </c>
      <c r="BK144" s="132">
        <f>SUM(BK145:BK145)</f>
        <v>0</v>
      </c>
    </row>
    <row r="145" spans="2:65" s="1" customFormat="1" ht="76.5" customHeight="1" x14ac:dyDescent="0.3">
      <c r="B145" s="134"/>
      <c r="C145" s="135">
        <v>7</v>
      </c>
      <c r="D145" s="135" t="s">
        <v>150</v>
      </c>
      <c r="E145" s="136" t="s">
        <v>165</v>
      </c>
      <c r="F145" s="234" t="s">
        <v>166</v>
      </c>
      <c r="G145" s="234"/>
      <c r="H145" s="234"/>
      <c r="I145" s="234"/>
      <c r="J145" s="137" t="s">
        <v>167</v>
      </c>
      <c r="K145" s="138">
        <v>2.6</v>
      </c>
      <c r="L145" s="139"/>
      <c r="M145" s="233"/>
      <c r="N145" s="233"/>
      <c r="O145" s="233"/>
      <c r="P145" s="233">
        <f>ROUND(V145*K145,2)</f>
        <v>0</v>
      </c>
      <c r="Q145" s="233"/>
      <c r="R145" s="140"/>
      <c r="T145" s="141" t="s">
        <v>5</v>
      </c>
      <c r="U145" s="40" t="s">
        <v>39</v>
      </c>
      <c r="V145" s="178">
        <f>L145+M145</f>
        <v>0</v>
      </c>
      <c r="W145" s="178">
        <f>ROUND(L145*K145,2)</f>
        <v>0</v>
      </c>
      <c r="X145" s="178">
        <f>ROUND(M145*K145,2)</f>
        <v>0</v>
      </c>
      <c r="Y145" s="142">
        <v>0</v>
      </c>
      <c r="Z145" s="142">
        <f>Y145*K145</f>
        <v>0</v>
      </c>
      <c r="AA145" s="142">
        <v>0</v>
      </c>
      <c r="AB145" s="142">
        <f>AA145*K145</f>
        <v>0</v>
      </c>
      <c r="AC145" s="142">
        <v>0</v>
      </c>
      <c r="AD145" s="143">
        <f>AC145*K145</f>
        <v>0</v>
      </c>
      <c r="AR145" s="17" t="s">
        <v>152</v>
      </c>
      <c r="AT145" s="17" t="s">
        <v>150</v>
      </c>
      <c r="AU145" s="17" t="s">
        <v>94</v>
      </c>
      <c r="AY145" s="17" t="s">
        <v>149</v>
      </c>
      <c r="BE145" s="144">
        <f>IF(U145="základní",P145,0)</f>
        <v>0</v>
      </c>
      <c r="BF145" s="144">
        <f>IF(U145="snížená",P145,0)</f>
        <v>0</v>
      </c>
      <c r="BG145" s="144">
        <f>IF(U145="zákl. přenesená",P145,0)</f>
        <v>0</v>
      </c>
      <c r="BH145" s="144">
        <f>IF(U145="sníž. přenesená",P145,0)</f>
        <v>0</v>
      </c>
      <c r="BI145" s="144">
        <f>IF(U145="nulová",P145,0)</f>
        <v>0</v>
      </c>
      <c r="BJ145" s="17" t="s">
        <v>83</v>
      </c>
      <c r="BK145" s="144">
        <f>ROUND(V145*K145,2)</f>
        <v>0</v>
      </c>
      <c r="BL145" s="17" t="s">
        <v>152</v>
      </c>
      <c r="BM145" s="17" t="s">
        <v>168</v>
      </c>
    </row>
    <row r="146" spans="2:65" s="9" customFormat="1" ht="37.35" customHeight="1" x14ac:dyDescent="0.35">
      <c r="B146" s="122"/>
      <c r="C146" s="123"/>
      <c r="D146" s="124" t="s">
        <v>111</v>
      </c>
      <c r="E146" s="124"/>
      <c r="F146" s="124"/>
      <c r="G146" s="124"/>
      <c r="H146" s="124"/>
      <c r="I146" s="124"/>
      <c r="J146" s="124"/>
      <c r="K146" s="124"/>
      <c r="L146" s="124"/>
      <c r="M146" s="239">
        <f>BK146</f>
        <v>0</v>
      </c>
      <c r="N146" s="240"/>
      <c r="O146" s="240"/>
      <c r="P146" s="240"/>
      <c r="Q146" s="240"/>
      <c r="R146" s="125"/>
      <c r="T146" s="126"/>
      <c r="U146" s="123"/>
      <c r="V146" s="123"/>
      <c r="W146" s="127">
        <f>W147+W149+W209+W217</f>
        <v>0</v>
      </c>
      <c r="X146" s="179">
        <f>X147+X149+X209+X217</f>
        <v>0</v>
      </c>
      <c r="Y146" s="123"/>
      <c r="Z146" s="179">
        <f>Z147+Z149+Z209+Z217</f>
        <v>446.79700000000008</v>
      </c>
      <c r="AA146" s="123"/>
      <c r="AB146" s="179">
        <f>AB147+AB149+AB209+AB217</f>
        <v>7.8100000000000001E-3</v>
      </c>
      <c r="AC146" s="123"/>
      <c r="AD146" s="179">
        <f>AD147+AD149+AD209+AD217</f>
        <v>0</v>
      </c>
      <c r="AR146" s="130" t="s">
        <v>94</v>
      </c>
      <c r="AT146" s="131" t="s">
        <v>75</v>
      </c>
      <c r="AU146" s="131" t="s">
        <v>76</v>
      </c>
      <c r="AY146" s="130" t="s">
        <v>149</v>
      </c>
      <c r="BK146" s="132">
        <f>BK147+BK149+BK209+BK217</f>
        <v>0</v>
      </c>
    </row>
    <row r="147" spans="2:65" s="9" customFormat="1" ht="19.95" customHeight="1" x14ac:dyDescent="0.35">
      <c r="B147" s="122"/>
      <c r="C147" s="123"/>
      <c r="D147" s="133" t="s">
        <v>112</v>
      </c>
      <c r="E147" s="133"/>
      <c r="F147" s="133"/>
      <c r="G147" s="133"/>
      <c r="H147" s="133"/>
      <c r="I147" s="133"/>
      <c r="J147" s="133"/>
      <c r="K147" s="133"/>
      <c r="L147" s="133"/>
      <c r="M147" s="279">
        <f>BK147</f>
        <v>0</v>
      </c>
      <c r="N147" s="280"/>
      <c r="O147" s="280"/>
      <c r="P147" s="280"/>
      <c r="Q147" s="280"/>
      <c r="R147" s="125"/>
      <c r="T147" s="126"/>
      <c r="U147" s="123"/>
      <c r="V147" s="123"/>
      <c r="W147" s="127">
        <f>SUM(W148:W148)</f>
        <v>0</v>
      </c>
      <c r="X147" s="179">
        <f>SUM(X148:X148)</f>
        <v>0</v>
      </c>
      <c r="Y147" s="123"/>
      <c r="Z147" s="179">
        <f>SUM(Z148:Z148)</f>
        <v>31.841999999999999</v>
      </c>
      <c r="AA147" s="123"/>
      <c r="AB147" s="179">
        <f>SUM(AB148:AB148)</f>
        <v>0</v>
      </c>
      <c r="AC147" s="123"/>
      <c r="AD147" s="179">
        <f>SUM(AD148:AD148)</f>
        <v>0</v>
      </c>
      <c r="AR147" s="130" t="s">
        <v>94</v>
      </c>
      <c r="AT147" s="131" t="s">
        <v>75</v>
      </c>
      <c r="AU147" s="131" t="s">
        <v>83</v>
      </c>
      <c r="AY147" s="130" t="s">
        <v>149</v>
      </c>
      <c r="BK147" s="132">
        <f>SUM(BK148:BK148)</f>
        <v>0</v>
      </c>
    </row>
    <row r="148" spans="2:65" s="1" customFormat="1" ht="25.5" customHeight="1" x14ac:dyDescent="0.3">
      <c r="B148" s="134"/>
      <c r="C148" s="135">
        <v>8</v>
      </c>
      <c r="D148" s="135" t="s">
        <v>150</v>
      </c>
      <c r="E148" s="136" t="s">
        <v>170</v>
      </c>
      <c r="F148" s="234" t="s">
        <v>171</v>
      </c>
      <c r="G148" s="234"/>
      <c r="H148" s="234"/>
      <c r="I148" s="234"/>
      <c r="J148" s="137" t="s">
        <v>159</v>
      </c>
      <c r="K148" s="138">
        <v>1</v>
      </c>
      <c r="L148" s="139"/>
      <c r="M148" s="233"/>
      <c r="N148" s="233"/>
      <c r="O148" s="233"/>
      <c r="P148" s="233">
        <f>ROUND(V148*K148,2)</f>
        <v>0</v>
      </c>
      <c r="Q148" s="233"/>
      <c r="R148" s="140"/>
      <c r="T148" s="141" t="s">
        <v>5</v>
      </c>
      <c r="U148" s="40" t="s">
        <v>39</v>
      </c>
      <c r="V148" s="178">
        <f t="shared" ref="V148" si="17">L148+M148</f>
        <v>0</v>
      </c>
      <c r="W148" s="178">
        <f t="shared" ref="W148" si="18">ROUND(L148*K148,2)</f>
        <v>0</v>
      </c>
      <c r="X148" s="178">
        <f t="shared" ref="X148" si="19">ROUND(M148*K148,2)</f>
        <v>0</v>
      </c>
      <c r="Y148" s="142">
        <v>31.841999999999999</v>
      </c>
      <c r="Z148" s="142">
        <f t="shared" ref="Z148" si="20">Y148*K148</f>
        <v>31.841999999999999</v>
      </c>
      <c r="AA148" s="142">
        <v>0</v>
      </c>
      <c r="AB148" s="142">
        <f t="shared" ref="AB148" si="21">AA148*K148</f>
        <v>0</v>
      </c>
      <c r="AC148" s="142">
        <v>0</v>
      </c>
      <c r="AD148" s="143">
        <f t="shared" ref="AD148" si="22">AC148*K148</f>
        <v>0</v>
      </c>
      <c r="AR148" s="17" t="s">
        <v>172</v>
      </c>
      <c r="AT148" s="17" t="s">
        <v>150</v>
      </c>
      <c r="AU148" s="17" t="s">
        <v>94</v>
      </c>
      <c r="AY148" s="17" t="s">
        <v>149</v>
      </c>
      <c r="BE148" s="144">
        <f>IF(U148="základní",P148,0)</f>
        <v>0</v>
      </c>
      <c r="BF148" s="144">
        <f>IF(U148="snížená",P148,0)</f>
        <v>0</v>
      </c>
      <c r="BG148" s="144">
        <f>IF(U148="zákl. přenesená",P148,0)</f>
        <v>0</v>
      </c>
      <c r="BH148" s="144">
        <f>IF(U148="sníž. přenesená",P148,0)</f>
        <v>0</v>
      </c>
      <c r="BI148" s="144">
        <f>IF(U148="nulová",P148,0)</f>
        <v>0</v>
      </c>
      <c r="BJ148" s="17" t="s">
        <v>83</v>
      </c>
      <c r="BK148" s="144">
        <f t="shared" ref="BK148" si="23">ROUND(V148*K148,2)</f>
        <v>0</v>
      </c>
      <c r="BL148" s="17" t="s">
        <v>172</v>
      </c>
      <c r="BM148" s="17" t="s">
        <v>173</v>
      </c>
    </row>
    <row r="149" spans="2:65" s="9" customFormat="1" ht="29.85" customHeight="1" x14ac:dyDescent="0.35">
      <c r="B149" s="122"/>
      <c r="C149" s="123"/>
      <c r="D149" s="133" t="s">
        <v>113</v>
      </c>
      <c r="E149" s="133"/>
      <c r="F149" s="133"/>
      <c r="G149" s="133"/>
      <c r="H149" s="133"/>
      <c r="I149" s="133"/>
      <c r="J149" s="133"/>
      <c r="K149" s="133"/>
      <c r="L149" s="133"/>
      <c r="M149" s="237">
        <f>BK149</f>
        <v>0</v>
      </c>
      <c r="N149" s="238"/>
      <c r="O149" s="238"/>
      <c r="P149" s="238"/>
      <c r="Q149" s="238"/>
      <c r="R149" s="125"/>
      <c r="T149" s="126"/>
      <c r="U149" s="123"/>
      <c r="V149" s="123"/>
      <c r="W149" s="127">
        <f>SUM(W150:W208)</f>
        <v>0</v>
      </c>
      <c r="X149" s="179">
        <f>SUM(X150:X208)</f>
        <v>0</v>
      </c>
      <c r="Y149" s="123"/>
      <c r="Z149" s="179">
        <f>SUM(Z150:Z208)</f>
        <v>414.9550000000001</v>
      </c>
      <c r="AA149" s="123"/>
      <c r="AB149" s="179">
        <f>SUM(AB150:AB208)</f>
        <v>7.8100000000000001E-3</v>
      </c>
      <c r="AC149" s="123"/>
      <c r="AD149" s="179">
        <f>SUM(AD150:AD208)</f>
        <v>0</v>
      </c>
      <c r="AR149" s="130" t="s">
        <v>94</v>
      </c>
      <c r="AT149" s="131" t="s">
        <v>75</v>
      </c>
      <c r="AU149" s="131" t="s">
        <v>83</v>
      </c>
      <c r="AY149" s="130" t="s">
        <v>149</v>
      </c>
      <c r="BK149" s="132">
        <f>SUM(BK150:BK208)</f>
        <v>0</v>
      </c>
    </row>
    <row r="150" spans="2:65" s="1" customFormat="1" ht="25.5" customHeight="1" x14ac:dyDescent="0.3">
      <c r="B150" s="134"/>
      <c r="C150" s="135">
        <v>9</v>
      </c>
      <c r="D150" s="135" t="s">
        <v>150</v>
      </c>
      <c r="E150" s="136" t="s">
        <v>175</v>
      </c>
      <c r="F150" s="234" t="s">
        <v>176</v>
      </c>
      <c r="G150" s="234"/>
      <c r="H150" s="234"/>
      <c r="I150" s="234"/>
      <c r="J150" s="137" t="s">
        <v>177</v>
      </c>
      <c r="K150" s="138">
        <v>12</v>
      </c>
      <c r="L150" s="139"/>
      <c r="M150" s="233"/>
      <c r="N150" s="233"/>
      <c r="O150" s="233"/>
      <c r="P150" s="233">
        <f t="shared" ref="P150:P155" si="24">ROUND(V150*K150,2)</f>
        <v>0</v>
      </c>
      <c r="Q150" s="233"/>
      <c r="R150" s="140"/>
      <c r="T150" s="141" t="s">
        <v>5</v>
      </c>
      <c r="U150" s="40" t="s">
        <v>39</v>
      </c>
      <c r="V150" s="178">
        <f t="shared" ref="V150:V207" si="25">L150+M150</f>
        <v>0</v>
      </c>
      <c r="W150" s="178">
        <f t="shared" ref="W150:W207" si="26">ROUND(L150*K150,2)</f>
        <v>0</v>
      </c>
      <c r="X150" s="178">
        <f t="shared" ref="X150:X207" si="27">ROUND(M150*K150,2)</f>
        <v>0</v>
      </c>
      <c r="Y150" s="142">
        <v>0.191</v>
      </c>
      <c r="Z150" s="142">
        <f t="shared" ref="Z150:Z207" si="28">Y150*K150</f>
        <v>2.2919999999999998</v>
      </c>
      <c r="AA150" s="142">
        <v>0</v>
      </c>
      <c r="AB150" s="142">
        <f t="shared" ref="AB150:AB207" si="29">AA150*K150</f>
        <v>0</v>
      </c>
      <c r="AC150" s="142">
        <v>0</v>
      </c>
      <c r="AD150" s="143">
        <f t="shared" ref="AD150:AD207" si="30">AC150*K150</f>
        <v>0</v>
      </c>
      <c r="AR150" s="17" t="s">
        <v>172</v>
      </c>
      <c r="AT150" s="17" t="s">
        <v>150</v>
      </c>
      <c r="AU150" s="17" t="s">
        <v>94</v>
      </c>
      <c r="AY150" s="17" t="s">
        <v>149</v>
      </c>
      <c r="BE150" s="144">
        <f t="shared" ref="BE150:BE155" si="31">IF(U150="základní",P150,0)</f>
        <v>0</v>
      </c>
      <c r="BF150" s="144">
        <f t="shared" ref="BF150:BF155" si="32">IF(U150="snížená",P150,0)</f>
        <v>0</v>
      </c>
      <c r="BG150" s="144">
        <f t="shared" ref="BG150:BG155" si="33">IF(U150="zákl. přenesená",P150,0)</f>
        <v>0</v>
      </c>
      <c r="BH150" s="144">
        <f t="shared" ref="BH150:BH155" si="34">IF(U150="sníž. přenesená",P150,0)</f>
        <v>0</v>
      </c>
      <c r="BI150" s="144">
        <f t="shared" ref="BI150:BI155" si="35">IF(U150="nulová",P150,0)</f>
        <v>0</v>
      </c>
      <c r="BJ150" s="17" t="s">
        <v>83</v>
      </c>
      <c r="BK150" s="144">
        <f t="shared" ref="BK150:BK207" si="36">ROUND(V150*K150,2)</f>
        <v>0</v>
      </c>
      <c r="BL150" s="17" t="s">
        <v>172</v>
      </c>
      <c r="BM150" s="17" t="s">
        <v>178</v>
      </c>
    </row>
    <row r="151" spans="2:65" s="1" customFormat="1" ht="16.5" customHeight="1" x14ac:dyDescent="0.3">
      <c r="B151" s="134"/>
      <c r="C151" s="146">
        <v>10</v>
      </c>
      <c r="D151" s="146" t="s">
        <v>179</v>
      </c>
      <c r="E151" s="147" t="s">
        <v>180</v>
      </c>
      <c r="F151" s="230" t="s">
        <v>181</v>
      </c>
      <c r="G151" s="230"/>
      <c r="H151" s="230"/>
      <c r="I151" s="230"/>
      <c r="J151" s="148" t="s">
        <v>177</v>
      </c>
      <c r="K151" s="149">
        <v>12</v>
      </c>
      <c r="L151" s="150"/>
      <c r="M151" s="231"/>
      <c r="N151" s="231"/>
      <c r="O151" s="232"/>
      <c r="P151" s="233">
        <f t="shared" si="24"/>
        <v>0</v>
      </c>
      <c r="Q151" s="233"/>
      <c r="R151" s="140"/>
      <c r="T151" s="141" t="s">
        <v>5</v>
      </c>
      <c r="U151" s="40" t="s">
        <v>39</v>
      </c>
      <c r="V151" s="178">
        <f t="shared" si="25"/>
        <v>0</v>
      </c>
      <c r="W151" s="178">
        <f t="shared" si="26"/>
        <v>0</v>
      </c>
      <c r="X151" s="178">
        <f t="shared" si="27"/>
        <v>0</v>
      </c>
      <c r="Y151" s="142">
        <v>0</v>
      </c>
      <c r="Z151" s="142">
        <f t="shared" si="28"/>
        <v>0</v>
      </c>
      <c r="AA151" s="142">
        <v>0</v>
      </c>
      <c r="AB151" s="142">
        <f t="shared" si="29"/>
        <v>0</v>
      </c>
      <c r="AC151" s="142">
        <v>0</v>
      </c>
      <c r="AD151" s="143">
        <f t="shared" si="30"/>
        <v>0</v>
      </c>
      <c r="AR151" s="17" t="s">
        <v>182</v>
      </c>
      <c r="AT151" s="17" t="s">
        <v>179</v>
      </c>
      <c r="AU151" s="17" t="s">
        <v>94</v>
      </c>
      <c r="AY151" s="17" t="s">
        <v>149</v>
      </c>
      <c r="BE151" s="144">
        <f t="shared" si="31"/>
        <v>0</v>
      </c>
      <c r="BF151" s="144">
        <f t="shared" si="32"/>
        <v>0</v>
      </c>
      <c r="BG151" s="144">
        <f t="shared" si="33"/>
        <v>0</v>
      </c>
      <c r="BH151" s="144">
        <f t="shared" si="34"/>
        <v>0</v>
      </c>
      <c r="BI151" s="144">
        <f t="shared" si="35"/>
        <v>0</v>
      </c>
      <c r="BJ151" s="17" t="s">
        <v>83</v>
      </c>
      <c r="BK151" s="144">
        <f t="shared" si="36"/>
        <v>0</v>
      </c>
      <c r="BL151" s="17" t="s">
        <v>172</v>
      </c>
      <c r="BM151" s="17" t="s">
        <v>183</v>
      </c>
    </row>
    <row r="152" spans="2:65" s="1" customFormat="1" ht="25.5" customHeight="1" x14ac:dyDescent="0.3">
      <c r="B152" s="134"/>
      <c r="C152" s="135">
        <v>11</v>
      </c>
      <c r="D152" s="135" t="s">
        <v>150</v>
      </c>
      <c r="E152" s="159" t="s">
        <v>433</v>
      </c>
      <c r="F152" s="235" t="s">
        <v>432</v>
      </c>
      <c r="G152" s="234"/>
      <c r="H152" s="234"/>
      <c r="I152" s="234"/>
      <c r="J152" s="137" t="s">
        <v>177</v>
      </c>
      <c r="K152" s="138">
        <v>48</v>
      </c>
      <c r="L152" s="176"/>
      <c r="M152" s="233"/>
      <c r="N152" s="233"/>
      <c r="O152" s="233"/>
      <c r="P152" s="233">
        <f t="shared" si="24"/>
        <v>0</v>
      </c>
      <c r="Q152" s="233"/>
      <c r="R152" s="140"/>
      <c r="T152" s="141" t="s">
        <v>5</v>
      </c>
      <c r="U152" s="40" t="s">
        <v>39</v>
      </c>
      <c r="V152" s="178">
        <f t="shared" si="25"/>
        <v>0</v>
      </c>
      <c r="W152" s="178">
        <f t="shared" si="26"/>
        <v>0</v>
      </c>
      <c r="X152" s="178">
        <f t="shared" si="27"/>
        <v>0</v>
      </c>
      <c r="Y152" s="142">
        <v>0.191</v>
      </c>
      <c r="Z152" s="142">
        <f t="shared" si="28"/>
        <v>9.1679999999999993</v>
      </c>
      <c r="AA152" s="142">
        <v>0</v>
      </c>
      <c r="AB152" s="142">
        <f t="shared" si="29"/>
        <v>0</v>
      </c>
      <c r="AC152" s="142">
        <v>0</v>
      </c>
      <c r="AD152" s="143">
        <f t="shared" si="30"/>
        <v>0</v>
      </c>
      <c r="AR152" s="17" t="s">
        <v>172</v>
      </c>
      <c r="AT152" s="17" t="s">
        <v>150</v>
      </c>
      <c r="AU152" s="17" t="s">
        <v>94</v>
      </c>
      <c r="AY152" s="17" t="s">
        <v>149</v>
      </c>
      <c r="BE152" s="144">
        <f t="shared" si="31"/>
        <v>0</v>
      </c>
      <c r="BF152" s="144">
        <f t="shared" si="32"/>
        <v>0</v>
      </c>
      <c r="BG152" s="144">
        <f t="shared" si="33"/>
        <v>0</v>
      </c>
      <c r="BH152" s="144">
        <f t="shared" si="34"/>
        <v>0</v>
      </c>
      <c r="BI152" s="144">
        <f t="shared" si="35"/>
        <v>0</v>
      </c>
      <c r="BJ152" s="17" t="s">
        <v>83</v>
      </c>
      <c r="BK152" s="144">
        <f t="shared" si="36"/>
        <v>0</v>
      </c>
      <c r="BL152" s="17" t="s">
        <v>172</v>
      </c>
      <c r="BM152" s="17" t="s">
        <v>178</v>
      </c>
    </row>
    <row r="153" spans="2:65" s="1" customFormat="1" ht="27" customHeight="1" x14ac:dyDescent="0.3">
      <c r="B153" s="134"/>
      <c r="C153" s="146">
        <v>12</v>
      </c>
      <c r="D153" s="146" t="s">
        <v>179</v>
      </c>
      <c r="E153" s="160" t="s">
        <v>430</v>
      </c>
      <c r="F153" s="236" t="s">
        <v>428</v>
      </c>
      <c r="G153" s="230"/>
      <c r="H153" s="230"/>
      <c r="I153" s="230"/>
      <c r="J153" s="161" t="s">
        <v>177</v>
      </c>
      <c r="K153" s="149">
        <v>48</v>
      </c>
      <c r="L153" s="150"/>
      <c r="M153" s="231"/>
      <c r="N153" s="231"/>
      <c r="O153" s="232"/>
      <c r="P153" s="233">
        <f t="shared" si="24"/>
        <v>0</v>
      </c>
      <c r="Q153" s="233"/>
      <c r="R153" s="140"/>
      <c r="T153" s="141" t="s">
        <v>5</v>
      </c>
      <c r="U153" s="40" t="s">
        <v>39</v>
      </c>
      <c r="V153" s="178">
        <f t="shared" si="25"/>
        <v>0</v>
      </c>
      <c r="W153" s="178">
        <f t="shared" si="26"/>
        <v>0</v>
      </c>
      <c r="X153" s="178">
        <f t="shared" si="27"/>
        <v>0</v>
      </c>
      <c r="Y153" s="142">
        <v>0</v>
      </c>
      <c r="Z153" s="142">
        <f t="shared" si="28"/>
        <v>0</v>
      </c>
      <c r="AA153" s="142">
        <v>0</v>
      </c>
      <c r="AB153" s="142">
        <f t="shared" si="29"/>
        <v>0</v>
      </c>
      <c r="AC153" s="142">
        <v>0</v>
      </c>
      <c r="AD153" s="143">
        <f t="shared" si="30"/>
        <v>0</v>
      </c>
      <c r="AR153" s="17" t="s">
        <v>182</v>
      </c>
      <c r="AT153" s="17" t="s">
        <v>179</v>
      </c>
      <c r="AU153" s="17" t="s">
        <v>94</v>
      </c>
      <c r="AY153" s="17" t="s">
        <v>149</v>
      </c>
      <c r="BE153" s="144">
        <f t="shared" si="31"/>
        <v>0</v>
      </c>
      <c r="BF153" s="144">
        <f t="shared" si="32"/>
        <v>0</v>
      </c>
      <c r="BG153" s="144">
        <f t="shared" si="33"/>
        <v>0</v>
      </c>
      <c r="BH153" s="144">
        <f t="shared" si="34"/>
        <v>0</v>
      </c>
      <c r="BI153" s="144">
        <f t="shared" si="35"/>
        <v>0</v>
      </c>
      <c r="BJ153" s="17" t="s">
        <v>83</v>
      </c>
      <c r="BK153" s="144">
        <f t="shared" si="36"/>
        <v>0</v>
      </c>
      <c r="BL153" s="17" t="s">
        <v>172</v>
      </c>
      <c r="BM153" s="17" t="s">
        <v>183</v>
      </c>
    </row>
    <row r="154" spans="2:65" s="1" customFormat="1" ht="16.5" customHeight="1" x14ac:dyDescent="0.3">
      <c r="B154" s="134"/>
      <c r="C154" s="146">
        <v>13</v>
      </c>
      <c r="D154" s="146" t="s">
        <v>179</v>
      </c>
      <c r="E154" s="160" t="s">
        <v>430</v>
      </c>
      <c r="F154" s="236" t="s">
        <v>429</v>
      </c>
      <c r="G154" s="230"/>
      <c r="H154" s="230"/>
      <c r="I154" s="230"/>
      <c r="J154" s="161" t="s">
        <v>189</v>
      </c>
      <c r="K154" s="149">
        <v>48</v>
      </c>
      <c r="L154" s="150"/>
      <c r="M154" s="231"/>
      <c r="N154" s="231"/>
      <c r="O154" s="232"/>
      <c r="P154" s="233">
        <f t="shared" si="24"/>
        <v>0</v>
      </c>
      <c r="Q154" s="233"/>
      <c r="R154" s="140"/>
      <c r="T154" s="141" t="s">
        <v>5</v>
      </c>
      <c r="U154" s="40" t="s">
        <v>39</v>
      </c>
      <c r="V154" s="178">
        <f t="shared" si="25"/>
        <v>0</v>
      </c>
      <c r="W154" s="178">
        <f t="shared" si="26"/>
        <v>0</v>
      </c>
      <c r="X154" s="178">
        <f t="shared" si="27"/>
        <v>0</v>
      </c>
      <c r="Y154" s="142">
        <v>0</v>
      </c>
      <c r="Z154" s="142">
        <f t="shared" si="28"/>
        <v>0</v>
      </c>
      <c r="AA154" s="142">
        <v>0</v>
      </c>
      <c r="AB154" s="142">
        <f t="shared" si="29"/>
        <v>0</v>
      </c>
      <c r="AC154" s="142">
        <v>0</v>
      </c>
      <c r="AD154" s="143">
        <f t="shared" si="30"/>
        <v>0</v>
      </c>
      <c r="AR154" s="17" t="s">
        <v>182</v>
      </c>
      <c r="AT154" s="17" t="s">
        <v>179</v>
      </c>
      <c r="AU154" s="17" t="s">
        <v>94</v>
      </c>
      <c r="AY154" s="17" t="s">
        <v>149</v>
      </c>
      <c r="BE154" s="144">
        <f t="shared" si="31"/>
        <v>0</v>
      </c>
      <c r="BF154" s="144">
        <f t="shared" si="32"/>
        <v>0</v>
      </c>
      <c r="BG154" s="144">
        <f t="shared" si="33"/>
        <v>0</v>
      </c>
      <c r="BH154" s="144">
        <f t="shared" si="34"/>
        <v>0</v>
      </c>
      <c r="BI154" s="144">
        <f t="shared" si="35"/>
        <v>0</v>
      </c>
      <c r="BJ154" s="17" t="s">
        <v>83</v>
      </c>
      <c r="BK154" s="144">
        <f t="shared" si="36"/>
        <v>0</v>
      </c>
      <c r="BL154" s="17" t="s">
        <v>172</v>
      </c>
      <c r="BM154" s="17" t="s">
        <v>183</v>
      </c>
    </row>
    <row r="155" spans="2:65" s="1" customFormat="1" ht="16.5" customHeight="1" x14ac:dyDescent="0.3">
      <c r="B155" s="134"/>
      <c r="C155" s="146">
        <v>14</v>
      </c>
      <c r="D155" s="146" t="s">
        <v>179</v>
      </c>
      <c r="E155" s="160" t="s">
        <v>430</v>
      </c>
      <c r="F155" s="236" t="s">
        <v>431</v>
      </c>
      <c r="G155" s="230"/>
      <c r="H155" s="230"/>
      <c r="I155" s="230"/>
      <c r="J155" s="148" t="s">
        <v>177</v>
      </c>
      <c r="K155" s="149">
        <v>48</v>
      </c>
      <c r="L155" s="150"/>
      <c r="M155" s="231"/>
      <c r="N155" s="231"/>
      <c r="O155" s="232"/>
      <c r="P155" s="233">
        <f t="shared" si="24"/>
        <v>0</v>
      </c>
      <c r="Q155" s="233"/>
      <c r="R155" s="140"/>
      <c r="T155" s="141" t="s">
        <v>5</v>
      </c>
      <c r="U155" s="40" t="s">
        <v>39</v>
      </c>
      <c r="V155" s="178">
        <f t="shared" si="25"/>
        <v>0</v>
      </c>
      <c r="W155" s="178">
        <f t="shared" si="26"/>
        <v>0</v>
      </c>
      <c r="X155" s="178">
        <f t="shared" si="27"/>
        <v>0</v>
      </c>
      <c r="Y155" s="142">
        <v>0</v>
      </c>
      <c r="Z155" s="142">
        <f t="shared" si="28"/>
        <v>0</v>
      </c>
      <c r="AA155" s="142">
        <v>0</v>
      </c>
      <c r="AB155" s="142">
        <f t="shared" si="29"/>
        <v>0</v>
      </c>
      <c r="AC155" s="142">
        <v>0</v>
      </c>
      <c r="AD155" s="143">
        <f t="shared" si="30"/>
        <v>0</v>
      </c>
      <c r="AR155" s="17" t="s">
        <v>182</v>
      </c>
      <c r="AT155" s="17" t="s">
        <v>179</v>
      </c>
      <c r="AU155" s="17" t="s">
        <v>94</v>
      </c>
      <c r="AY155" s="17" t="s">
        <v>149</v>
      </c>
      <c r="BE155" s="144">
        <f t="shared" si="31"/>
        <v>0</v>
      </c>
      <c r="BF155" s="144">
        <f t="shared" si="32"/>
        <v>0</v>
      </c>
      <c r="BG155" s="144">
        <f t="shared" si="33"/>
        <v>0</v>
      </c>
      <c r="BH155" s="144">
        <f t="shared" si="34"/>
        <v>0</v>
      </c>
      <c r="BI155" s="144">
        <f t="shared" si="35"/>
        <v>0</v>
      </c>
      <c r="BJ155" s="17" t="s">
        <v>83</v>
      </c>
      <c r="BK155" s="144">
        <f t="shared" si="36"/>
        <v>0</v>
      </c>
      <c r="BL155" s="17" t="s">
        <v>172</v>
      </c>
      <c r="BM155" s="17" t="s">
        <v>183</v>
      </c>
    </row>
    <row r="156" spans="2:65" s="1" customFormat="1" ht="25.5" customHeight="1" x14ac:dyDescent="0.3">
      <c r="B156" s="134"/>
      <c r="C156" s="135">
        <v>15</v>
      </c>
      <c r="D156" s="135" t="s">
        <v>150</v>
      </c>
      <c r="E156" s="136" t="s">
        <v>184</v>
      </c>
      <c r="F156" s="234" t="s">
        <v>185</v>
      </c>
      <c r="G156" s="234"/>
      <c r="H156" s="234"/>
      <c r="I156" s="234"/>
      <c r="J156" s="137" t="s">
        <v>159</v>
      </c>
      <c r="K156" s="138">
        <v>170</v>
      </c>
      <c r="L156" s="139"/>
      <c r="M156" s="233"/>
      <c r="N156" s="233"/>
      <c r="O156" s="233"/>
      <c r="P156" s="233">
        <f t="shared" ref="P156:P169" si="37">ROUND(V156*K156,2)</f>
        <v>0</v>
      </c>
      <c r="Q156" s="233"/>
      <c r="R156" s="140"/>
      <c r="T156" s="141" t="s">
        <v>5</v>
      </c>
      <c r="U156" s="40" t="s">
        <v>39</v>
      </c>
      <c r="V156" s="178">
        <f t="shared" si="25"/>
        <v>0</v>
      </c>
      <c r="W156" s="178">
        <f t="shared" si="26"/>
        <v>0</v>
      </c>
      <c r="X156" s="178">
        <f t="shared" si="27"/>
        <v>0</v>
      </c>
      <c r="Y156" s="142">
        <v>0.2</v>
      </c>
      <c r="Z156" s="142">
        <f t="shared" si="28"/>
        <v>34</v>
      </c>
      <c r="AA156" s="142">
        <v>0</v>
      </c>
      <c r="AB156" s="142">
        <f t="shared" si="29"/>
        <v>0</v>
      </c>
      <c r="AC156" s="142">
        <v>0</v>
      </c>
      <c r="AD156" s="143">
        <f t="shared" si="30"/>
        <v>0</v>
      </c>
      <c r="AR156" s="17" t="s">
        <v>172</v>
      </c>
      <c r="AT156" s="17" t="s">
        <v>150</v>
      </c>
      <c r="AU156" s="17" t="s">
        <v>94</v>
      </c>
      <c r="AY156" s="17" t="s">
        <v>149</v>
      </c>
      <c r="BE156" s="144">
        <f t="shared" ref="BE156:BE169" si="38">IF(U156="základní",P156,0)</f>
        <v>0</v>
      </c>
      <c r="BF156" s="144">
        <f t="shared" ref="BF156:BF169" si="39">IF(U156="snížená",P156,0)</f>
        <v>0</v>
      </c>
      <c r="BG156" s="144">
        <f t="shared" ref="BG156:BG169" si="40">IF(U156="zákl. přenesená",P156,0)</f>
        <v>0</v>
      </c>
      <c r="BH156" s="144">
        <f t="shared" ref="BH156:BH169" si="41">IF(U156="sníž. přenesená",P156,0)</f>
        <v>0</v>
      </c>
      <c r="BI156" s="144">
        <f t="shared" ref="BI156:BI169" si="42">IF(U156="nulová",P156,0)</f>
        <v>0</v>
      </c>
      <c r="BJ156" s="17" t="s">
        <v>83</v>
      </c>
      <c r="BK156" s="144">
        <f t="shared" si="36"/>
        <v>0</v>
      </c>
      <c r="BL156" s="17" t="s">
        <v>172</v>
      </c>
      <c r="BM156" s="17" t="s">
        <v>186</v>
      </c>
    </row>
    <row r="157" spans="2:65" s="1" customFormat="1" ht="16.5" customHeight="1" x14ac:dyDescent="0.3">
      <c r="B157" s="134"/>
      <c r="C157" s="146">
        <v>16</v>
      </c>
      <c r="D157" s="146" t="s">
        <v>179</v>
      </c>
      <c r="E157" s="147" t="s">
        <v>187</v>
      </c>
      <c r="F157" s="230" t="s">
        <v>188</v>
      </c>
      <c r="G157" s="230"/>
      <c r="H157" s="230"/>
      <c r="I157" s="230"/>
      <c r="J157" s="148" t="s">
        <v>189</v>
      </c>
      <c r="K157" s="149">
        <v>170</v>
      </c>
      <c r="L157" s="150"/>
      <c r="M157" s="231"/>
      <c r="N157" s="231"/>
      <c r="O157" s="232"/>
      <c r="P157" s="233">
        <f t="shared" si="37"/>
        <v>0</v>
      </c>
      <c r="Q157" s="233"/>
      <c r="R157" s="140"/>
      <c r="T157" s="141" t="s">
        <v>5</v>
      </c>
      <c r="U157" s="40" t="s">
        <v>39</v>
      </c>
      <c r="V157" s="178">
        <f t="shared" si="25"/>
        <v>0</v>
      </c>
      <c r="W157" s="178">
        <f t="shared" si="26"/>
        <v>0</v>
      </c>
      <c r="X157" s="178">
        <f t="shared" si="27"/>
        <v>0</v>
      </c>
      <c r="Y157" s="142">
        <v>0</v>
      </c>
      <c r="Z157" s="142">
        <f t="shared" si="28"/>
        <v>0</v>
      </c>
      <c r="AA157" s="142">
        <v>0</v>
      </c>
      <c r="AB157" s="142">
        <f t="shared" si="29"/>
        <v>0</v>
      </c>
      <c r="AC157" s="142">
        <v>0</v>
      </c>
      <c r="AD157" s="143">
        <f t="shared" si="30"/>
        <v>0</v>
      </c>
      <c r="AR157" s="17" t="s">
        <v>182</v>
      </c>
      <c r="AT157" s="17" t="s">
        <v>179</v>
      </c>
      <c r="AU157" s="17" t="s">
        <v>94</v>
      </c>
      <c r="AY157" s="17" t="s">
        <v>149</v>
      </c>
      <c r="BE157" s="144">
        <f t="shared" si="38"/>
        <v>0</v>
      </c>
      <c r="BF157" s="144">
        <f t="shared" si="39"/>
        <v>0</v>
      </c>
      <c r="BG157" s="144">
        <f t="shared" si="40"/>
        <v>0</v>
      </c>
      <c r="BH157" s="144">
        <f t="shared" si="41"/>
        <v>0</v>
      </c>
      <c r="BI157" s="144">
        <f t="shared" si="42"/>
        <v>0</v>
      </c>
      <c r="BJ157" s="17" t="s">
        <v>83</v>
      </c>
      <c r="BK157" s="144">
        <f t="shared" si="36"/>
        <v>0</v>
      </c>
      <c r="BL157" s="17" t="s">
        <v>172</v>
      </c>
      <c r="BM157" s="17" t="s">
        <v>190</v>
      </c>
    </row>
    <row r="158" spans="2:65" s="1" customFormat="1" ht="25.5" customHeight="1" x14ac:dyDescent="0.3">
      <c r="B158" s="134"/>
      <c r="C158" s="146">
        <v>17</v>
      </c>
      <c r="D158" s="146" t="s">
        <v>179</v>
      </c>
      <c r="E158" s="147" t="s">
        <v>191</v>
      </c>
      <c r="F158" s="230" t="s">
        <v>470</v>
      </c>
      <c r="G158" s="230"/>
      <c r="H158" s="230"/>
      <c r="I158" s="230"/>
      <c r="J158" s="148" t="s">
        <v>189</v>
      </c>
      <c r="K158" s="149">
        <v>108</v>
      </c>
      <c r="L158" s="150"/>
      <c r="M158" s="231"/>
      <c r="N158" s="231"/>
      <c r="O158" s="232"/>
      <c r="P158" s="233">
        <f t="shared" si="37"/>
        <v>0</v>
      </c>
      <c r="Q158" s="233"/>
      <c r="R158" s="140"/>
      <c r="T158" s="141" t="s">
        <v>5</v>
      </c>
      <c r="U158" s="40" t="s">
        <v>39</v>
      </c>
      <c r="V158" s="178">
        <f t="shared" si="25"/>
        <v>0</v>
      </c>
      <c r="W158" s="178">
        <f t="shared" si="26"/>
        <v>0</v>
      </c>
      <c r="X158" s="178">
        <f t="shared" si="27"/>
        <v>0</v>
      </c>
      <c r="Y158" s="142">
        <v>0</v>
      </c>
      <c r="Z158" s="142">
        <f t="shared" si="28"/>
        <v>0</v>
      </c>
      <c r="AA158" s="142">
        <v>0</v>
      </c>
      <c r="AB158" s="142">
        <f t="shared" si="29"/>
        <v>0</v>
      </c>
      <c r="AC158" s="142">
        <v>0</v>
      </c>
      <c r="AD158" s="143">
        <f t="shared" si="30"/>
        <v>0</v>
      </c>
      <c r="AR158" s="17" t="s">
        <v>182</v>
      </c>
      <c r="AT158" s="17" t="s">
        <v>179</v>
      </c>
      <c r="AU158" s="17" t="s">
        <v>94</v>
      </c>
      <c r="AY158" s="17" t="s">
        <v>149</v>
      </c>
      <c r="BE158" s="144">
        <f t="shared" si="38"/>
        <v>0</v>
      </c>
      <c r="BF158" s="144">
        <f t="shared" si="39"/>
        <v>0</v>
      </c>
      <c r="BG158" s="144">
        <f t="shared" si="40"/>
        <v>0</v>
      </c>
      <c r="BH158" s="144">
        <f t="shared" si="41"/>
        <v>0</v>
      </c>
      <c r="BI158" s="144">
        <f t="shared" si="42"/>
        <v>0</v>
      </c>
      <c r="BJ158" s="17" t="s">
        <v>83</v>
      </c>
      <c r="BK158" s="144">
        <f t="shared" si="36"/>
        <v>0</v>
      </c>
      <c r="BL158" s="17" t="s">
        <v>172</v>
      </c>
      <c r="BM158" s="17" t="s">
        <v>192</v>
      </c>
    </row>
    <row r="159" spans="2:65" s="1" customFormat="1" ht="25.5" customHeight="1" x14ac:dyDescent="0.3">
      <c r="B159" s="134"/>
      <c r="C159" s="135">
        <v>18</v>
      </c>
      <c r="D159" s="135" t="s">
        <v>150</v>
      </c>
      <c r="E159" s="136" t="s">
        <v>193</v>
      </c>
      <c r="F159" s="234" t="s">
        <v>194</v>
      </c>
      <c r="G159" s="234"/>
      <c r="H159" s="234"/>
      <c r="I159" s="234"/>
      <c r="J159" s="137" t="s">
        <v>159</v>
      </c>
      <c r="K159" s="138">
        <v>8</v>
      </c>
      <c r="L159" s="139"/>
      <c r="M159" s="233"/>
      <c r="N159" s="233"/>
      <c r="O159" s="233"/>
      <c r="P159" s="233">
        <f t="shared" si="37"/>
        <v>0</v>
      </c>
      <c r="Q159" s="233"/>
      <c r="R159" s="140"/>
      <c r="T159" s="141" t="s">
        <v>5</v>
      </c>
      <c r="U159" s="40" t="s">
        <v>39</v>
      </c>
      <c r="V159" s="178">
        <f t="shared" si="25"/>
        <v>0</v>
      </c>
      <c r="W159" s="178">
        <f t="shared" si="26"/>
        <v>0</v>
      </c>
      <c r="X159" s="178">
        <f t="shared" si="27"/>
        <v>0</v>
      </c>
      <c r="Y159" s="142">
        <v>0.67500000000000004</v>
      </c>
      <c r="Z159" s="142">
        <f t="shared" si="28"/>
        <v>5.4</v>
      </c>
      <c r="AA159" s="142">
        <v>0</v>
      </c>
      <c r="AB159" s="142">
        <f t="shared" si="29"/>
        <v>0</v>
      </c>
      <c r="AC159" s="142">
        <v>0</v>
      </c>
      <c r="AD159" s="143">
        <f t="shared" si="30"/>
        <v>0</v>
      </c>
      <c r="AR159" s="17" t="s">
        <v>172</v>
      </c>
      <c r="AT159" s="17" t="s">
        <v>150</v>
      </c>
      <c r="AU159" s="17" t="s">
        <v>94</v>
      </c>
      <c r="AY159" s="17" t="s">
        <v>149</v>
      </c>
      <c r="BE159" s="144">
        <f t="shared" si="38"/>
        <v>0</v>
      </c>
      <c r="BF159" s="144">
        <f t="shared" si="39"/>
        <v>0</v>
      </c>
      <c r="BG159" s="144">
        <f t="shared" si="40"/>
        <v>0</v>
      </c>
      <c r="BH159" s="144">
        <f t="shared" si="41"/>
        <v>0</v>
      </c>
      <c r="BI159" s="144">
        <f t="shared" si="42"/>
        <v>0</v>
      </c>
      <c r="BJ159" s="17" t="s">
        <v>83</v>
      </c>
      <c r="BK159" s="144">
        <f t="shared" si="36"/>
        <v>0</v>
      </c>
      <c r="BL159" s="17" t="s">
        <v>172</v>
      </c>
      <c r="BM159" s="17" t="s">
        <v>195</v>
      </c>
    </row>
    <row r="160" spans="2:65" s="1" customFormat="1" ht="16.5" customHeight="1" x14ac:dyDescent="0.3">
      <c r="B160" s="134"/>
      <c r="C160" s="146">
        <v>19</v>
      </c>
      <c r="D160" s="146" t="s">
        <v>179</v>
      </c>
      <c r="E160" s="147" t="s">
        <v>196</v>
      </c>
      <c r="F160" s="230" t="s">
        <v>197</v>
      </c>
      <c r="G160" s="230"/>
      <c r="H160" s="230"/>
      <c r="I160" s="230"/>
      <c r="J160" s="148" t="s">
        <v>189</v>
      </c>
      <c r="K160" s="149">
        <v>8</v>
      </c>
      <c r="L160" s="150"/>
      <c r="M160" s="231"/>
      <c r="N160" s="231"/>
      <c r="O160" s="232"/>
      <c r="P160" s="233">
        <f t="shared" si="37"/>
        <v>0</v>
      </c>
      <c r="Q160" s="233"/>
      <c r="R160" s="140"/>
      <c r="T160" s="141" t="s">
        <v>5</v>
      </c>
      <c r="U160" s="40" t="s">
        <v>39</v>
      </c>
      <c r="V160" s="178">
        <f t="shared" si="25"/>
        <v>0</v>
      </c>
      <c r="W160" s="178">
        <f t="shared" si="26"/>
        <v>0</v>
      </c>
      <c r="X160" s="178">
        <f t="shared" si="27"/>
        <v>0</v>
      </c>
      <c r="Y160" s="142">
        <v>0</v>
      </c>
      <c r="Z160" s="142">
        <f t="shared" si="28"/>
        <v>0</v>
      </c>
      <c r="AA160" s="142">
        <v>0</v>
      </c>
      <c r="AB160" s="142">
        <f t="shared" si="29"/>
        <v>0</v>
      </c>
      <c r="AC160" s="142">
        <v>0</v>
      </c>
      <c r="AD160" s="143">
        <f t="shared" si="30"/>
        <v>0</v>
      </c>
      <c r="AR160" s="17" t="s">
        <v>182</v>
      </c>
      <c r="AT160" s="17" t="s">
        <v>179</v>
      </c>
      <c r="AU160" s="17" t="s">
        <v>94</v>
      </c>
      <c r="AY160" s="17" t="s">
        <v>149</v>
      </c>
      <c r="BE160" s="144">
        <f t="shared" si="38"/>
        <v>0</v>
      </c>
      <c r="BF160" s="144">
        <f t="shared" si="39"/>
        <v>0</v>
      </c>
      <c r="BG160" s="144">
        <f t="shared" si="40"/>
        <v>0</v>
      </c>
      <c r="BH160" s="144">
        <f t="shared" si="41"/>
        <v>0</v>
      </c>
      <c r="BI160" s="144">
        <f t="shared" si="42"/>
        <v>0</v>
      </c>
      <c r="BJ160" s="17" t="s">
        <v>83</v>
      </c>
      <c r="BK160" s="144">
        <f t="shared" si="36"/>
        <v>0</v>
      </c>
      <c r="BL160" s="17" t="s">
        <v>172</v>
      </c>
      <c r="BM160" s="17" t="s">
        <v>198</v>
      </c>
    </row>
    <row r="161" spans="2:65" s="1" customFormat="1" ht="25.5" customHeight="1" x14ac:dyDescent="0.3">
      <c r="B161" s="134"/>
      <c r="C161" s="135">
        <v>20</v>
      </c>
      <c r="D161" s="135" t="s">
        <v>150</v>
      </c>
      <c r="E161" s="136" t="s">
        <v>199</v>
      </c>
      <c r="F161" s="234" t="s">
        <v>200</v>
      </c>
      <c r="G161" s="234"/>
      <c r="H161" s="234"/>
      <c r="I161" s="234"/>
      <c r="J161" s="137" t="s">
        <v>177</v>
      </c>
      <c r="K161" s="138">
        <f>SUM(K162:K163)</f>
        <v>828</v>
      </c>
      <c r="L161" s="139"/>
      <c r="M161" s="233"/>
      <c r="N161" s="233"/>
      <c r="O161" s="233"/>
      <c r="P161" s="233">
        <f t="shared" si="37"/>
        <v>0</v>
      </c>
      <c r="Q161" s="233"/>
      <c r="R161" s="140"/>
      <c r="T161" s="141" t="s">
        <v>5</v>
      </c>
      <c r="U161" s="40" t="s">
        <v>39</v>
      </c>
      <c r="V161" s="178">
        <f t="shared" si="25"/>
        <v>0</v>
      </c>
      <c r="W161" s="178">
        <f t="shared" si="26"/>
        <v>0</v>
      </c>
      <c r="X161" s="178">
        <f t="shared" si="27"/>
        <v>0</v>
      </c>
      <c r="Y161" s="142">
        <v>0.09</v>
      </c>
      <c r="Z161" s="142">
        <f t="shared" si="28"/>
        <v>74.52</v>
      </c>
      <c r="AA161" s="142">
        <v>0</v>
      </c>
      <c r="AB161" s="142">
        <f t="shared" si="29"/>
        <v>0</v>
      </c>
      <c r="AC161" s="142">
        <v>0</v>
      </c>
      <c r="AD161" s="143">
        <f t="shared" si="30"/>
        <v>0</v>
      </c>
      <c r="AR161" s="17" t="s">
        <v>172</v>
      </c>
      <c r="AT161" s="17" t="s">
        <v>150</v>
      </c>
      <c r="AU161" s="17" t="s">
        <v>94</v>
      </c>
      <c r="AY161" s="17" t="s">
        <v>149</v>
      </c>
      <c r="BE161" s="144">
        <f t="shared" si="38"/>
        <v>0</v>
      </c>
      <c r="BF161" s="144">
        <f t="shared" si="39"/>
        <v>0</v>
      </c>
      <c r="BG161" s="144">
        <f t="shared" si="40"/>
        <v>0</v>
      </c>
      <c r="BH161" s="144">
        <f t="shared" si="41"/>
        <v>0</v>
      </c>
      <c r="BI161" s="144">
        <f t="shared" si="42"/>
        <v>0</v>
      </c>
      <c r="BJ161" s="17" t="s">
        <v>83</v>
      </c>
      <c r="BK161" s="144">
        <f t="shared" si="36"/>
        <v>0</v>
      </c>
      <c r="BL161" s="17" t="s">
        <v>172</v>
      </c>
      <c r="BM161" s="17" t="s">
        <v>201</v>
      </c>
    </row>
    <row r="162" spans="2:65" s="1" customFormat="1" ht="16.5" customHeight="1" x14ac:dyDescent="0.3">
      <c r="B162" s="134"/>
      <c r="C162" s="146">
        <v>21</v>
      </c>
      <c r="D162" s="146" t="s">
        <v>179</v>
      </c>
      <c r="E162" s="147" t="s">
        <v>202</v>
      </c>
      <c r="F162" s="230" t="s">
        <v>203</v>
      </c>
      <c r="G162" s="230"/>
      <c r="H162" s="230"/>
      <c r="I162" s="230"/>
      <c r="J162" s="148" t="s">
        <v>177</v>
      </c>
      <c r="K162" s="149">
        <v>766</v>
      </c>
      <c r="L162" s="150"/>
      <c r="M162" s="231"/>
      <c r="N162" s="231"/>
      <c r="O162" s="232"/>
      <c r="P162" s="233">
        <f t="shared" si="37"/>
        <v>0</v>
      </c>
      <c r="Q162" s="233"/>
      <c r="R162" s="140"/>
      <c r="T162" s="141" t="s">
        <v>5</v>
      </c>
      <c r="U162" s="40" t="s">
        <v>39</v>
      </c>
      <c r="V162" s="178">
        <f t="shared" si="25"/>
        <v>0</v>
      </c>
      <c r="W162" s="178">
        <f t="shared" si="26"/>
        <v>0</v>
      </c>
      <c r="X162" s="178">
        <f t="shared" si="27"/>
        <v>0</v>
      </c>
      <c r="Y162" s="142">
        <v>0</v>
      </c>
      <c r="Z162" s="142">
        <f t="shared" si="28"/>
        <v>0</v>
      </c>
      <c r="AA162" s="142">
        <v>0</v>
      </c>
      <c r="AB162" s="142">
        <f t="shared" si="29"/>
        <v>0</v>
      </c>
      <c r="AC162" s="142">
        <v>0</v>
      </c>
      <c r="AD162" s="143">
        <f t="shared" si="30"/>
        <v>0</v>
      </c>
      <c r="AR162" s="17" t="s">
        <v>182</v>
      </c>
      <c r="AT162" s="17" t="s">
        <v>179</v>
      </c>
      <c r="AU162" s="17" t="s">
        <v>94</v>
      </c>
      <c r="AY162" s="17" t="s">
        <v>149</v>
      </c>
      <c r="BE162" s="144">
        <f t="shared" si="38"/>
        <v>0</v>
      </c>
      <c r="BF162" s="144">
        <f t="shared" si="39"/>
        <v>0</v>
      </c>
      <c r="BG162" s="144">
        <f t="shared" si="40"/>
        <v>0</v>
      </c>
      <c r="BH162" s="144">
        <f t="shared" si="41"/>
        <v>0</v>
      </c>
      <c r="BI162" s="144">
        <f t="shared" si="42"/>
        <v>0</v>
      </c>
      <c r="BJ162" s="17" t="s">
        <v>83</v>
      </c>
      <c r="BK162" s="144">
        <f t="shared" si="36"/>
        <v>0</v>
      </c>
      <c r="BL162" s="17" t="s">
        <v>172</v>
      </c>
      <c r="BM162" s="17" t="s">
        <v>204</v>
      </c>
    </row>
    <row r="163" spans="2:65" s="1" customFormat="1" ht="16.5" customHeight="1" x14ac:dyDescent="0.3">
      <c r="B163" s="134"/>
      <c r="C163" s="146">
        <v>22</v>
      </c>
      <c r="D163" s="146" t="s">
        <v>179</v>
      </c>
      <c r="E163" s="147" t="s">
        <v>420</v>
      </c>
      <c r="F163" s="230" t="s">
        <v>471</v>
      </c>
      <c r="G163" s="230"/>
      <c r="H163" s="230"/>
      <c r="I163" s="230"/>
      <c r="J163" s="148" t="s">
        <v>177</v>
      </c>
      <c r="K163" s="149">
        <v>62</v>
      </c>
      <c r="L163" s="150"/>
      <c r="M163" s="231"/>
      <c r="N163" s="231"/>
      <c r="O163" s="232"/>
      <c r="P163" s="233">
        <f>ROUND(V163*K163,2)</f>
        <v>0</v>
      </c>
      <c r="Q163" s="233"/>
      <c r="R163" s="140"/>
      <c r="T163" s="141" t="s">
        <v>5</v>
      </c>
      <c r="U163" s="40" t="s">
        <v>39</v>
      </c>
      <c r="V163" s="178">
        <f t="shared" si="25"/>
        <v>0</v>
      </c>
      <c r="W163" s="178">
        <f t="shared" si="26"/>
        <v>0</v>
      </c>
      <c r="X163" s="178">
        <f t="shared" si="27"/>
        <v>0</v>
      </c>
      <c r="Y163" s="142">
        <v>0</v>
      </c>
      <c r="Z163" s="142">
        <f t="shared" si="28"/>
        <v>0</v>
      </c>
      <c r="AA163" s="142">
        <v>0</v>
      </c>
      <c r="AB163" s="142">
        <f t="shared" si="29"/>
        <v>0</v>
      </c>
      <c r="AC163" s="142">
        <v>0</v>
      </c>
      <c r="AD163" s="143">
        <f t="shared" si="30"/>
        <v>0</v>
      </c>
      <c r="AR163" s="17" t="s">
        <v>182</v>
      </c>
      <c r="AT163" s="17" t="s">
        <v>179</v>
      </c>
      <c r="AU163" s="17" t="s">
        <v>94</v>
      </c>
      <c r="AY163" s="17" t="s">
        <v>149</v>
      </c>
      <c r="BE163" s="144">
        <f>IF(U163="základní",P163,0)</f>
        <v>0</v>
      </c>
      <c r="BF163" s="144">
        <f>IF(U163="snížená",P163,0)</f>
        <v>0</v>
      </c>
      <c r="BG163" s="144">
        <f>IF(U163="zákl. přenesená",P163,0)</f>
        <v>0</v>
      </c>
      <c r="BH163" s="144">
        <f>IF(U163="sníž. přenesená",P163,0)</f>
        <v>0</v>
      </c>
      <c r="BI163" s="144">
        <f>IF(U163="nulová",P163,0)</f>
        <v>0</v>
      </c>
      <c r="BJ163" s="17" t="s">
        <v>83</v>
      </c>
      <c r="BK163" s="144">
        <f t="shared" si="36"/>
        <v>0</v>
      </c>
      <c r="BL163" s="17" t="s">
        <v>172</v>
      </c>
      <c r="BM163" s="17" t="s">
        <v>204</v>
      </c>
    </row>
    <row r="164" spans="2:65" s="1" customFormat="1" ht="25.5" customHeight="1" x14ac:dyDescent="0.3">
      <c r="B164" s="134"/>
      <c r="C164" s="135">
        <v>23</v>
      </c>
      <c r="D164" s="135" t="s">
        <v>150</v>
      </c>
      <c r="E164" s="136" t="s">
        <v>199</v>
      </c>
      <c r="F164" s="234" t="s">
        <v>200</v>
      </c>
      <c r="G164" s="234"/>
      <c r="H164" s="234"/>
      <c r="I164" s="234"/>
      <c r="J164" s="137" t="s">
        <v>177</v>
      </c>
      <c r="K164" s="138">
        <v>945</v>
      </c>
      <c r="L164" s="139"/>
      <c r="M164" s="233"/>
      <c r="N164" s="233"/>
      <c r="O164" s="233"/>
      <c r="P164" s="233">
        <f t="shared" si="37"/>
        <v>0</v>
      </c>
      <c r="Q164" s="233"/>
      <c r="R164" s="140"/>
      <c r="T164" s="141" t="s">
        <v>5</v>
      </c>
      <c r="U164" s="40" t="s">
        <v>39</v>
      </c>
      <c r="V164" s="178">
        <f t="shared" si="25"/>
        <v>0</v>
      </c>
      <c r="W164" s="178">
        <f t="shared" si="26"/>
        <v>0</v>
      </c>
      <c r="X164" s="178">
        <f t="shared" si="27"/>
        <v>0</v>
      </c>
      <c r="Y164" s="142">
        <v>0.09</v>
      </c>
      <c r="Z164" s="142">
        <f t="shared" si="28"/>
        <v>85.05</v>
      </c>
      <c r="AA164" s="142">
        <v>0</v>
      </c>
      <c r="AB164" s="142">
        <f t="shared" si="29"/>
        <v>0</v>
      </c>
      <c r="AC164" s="142">
        <v>0</v>
      </c>
      <c r="AD164" s="143">
        <f t="shared" si="30"/>
        <v>0</v>
      </c>
      <c r="AR164" s="17" t="s">
        <v>172</v>
      </c>
      <c r="AT164" s="17" t="s">
        <v>150</v>
      </c>
      <c r="AU164" s="17" t="s">
        <v>94</v>
      </c>
      <c r="AY164" s="17" t="s">
        <v>149</v>
      </c>
      <c r="BE164" s="144">
        <f t="shared" si="38"/>
        <v>0</v>
      </c>
      <c r="BF164" s="144">
        <f t="shared" si="39"/>
        <v>0</v>
      </c>
      <c r="BG164" s="144">
        <f t="shared" si="40"/>
        <v>0</v>
      </c>
      <c r="BH164" s="144">
        <f t="shared" si="41"/>
        <v>0</v>
      </c>
      <c r="BI164" s="144">
        <f t="shared" si="42"/>
        <v>0</v>
      </c>
      <c r="BJ164" s="17" t="s">
        <v>83</v>
      </c>
      <c r="BK164" s="144">
        <f t="shared" si="36"/>
        <v>0</v>
      </c>
      <c r="BL164" s="17" t="s">
        <v>172</v>
      </c>
      <c r="BM164" s="17" t="s">
        <v>205</v>
      </c>
    </row>
    <row r="165" spans="2:65" s="1" customFormat="1" ht="16.5" customHeight="1" x14ac:dyDescent="0.3">
      <c r="B165" s="134"/>
      <c r="C165" s="146">
        <v>24</v>
      </c>
      <c r="D165" s="146" t="s">
        <v>179</v>
      </c>
      <c r="E165" s="147" t="s">
        <v>206</v>
      </c>
      <c r="F165" s="230" t="s">
        <v>207</v>
      </c>
      <c r="G165" s="230"/>
      <c r="H165" s="230"/>
      <c r="I165" s="230"/>
      <c r="J165" s="148" t="s">
        <v>177</v>
      </c>
      <c r="K165" s="149">
        <v>945</v>
      </c>
      <c r="L165" s="150"/>
      <c r="M165" s="231"/>
      <c r="N165" s="231"/>
      <c r="O165" s="232"/>
      <c r="P165" s="233">
        <f t="shared" si="37"/>
        <v>0</v>
      </c>
      <c r="Q165" s="233"/>
      <c r="R165" s="140"/>
      <c r="T165" s="141" t="s">
        <v>5</v>
      </c>
      <c r="U165" s="40" t="s">
        <v>39</v>
      </c>
      <c r="V165" s="178">
        <f t="shared" si="25"/>
        <v>0</v>
      </c>
      <c r="W165" s="178">
        <f t="shared" si="26"/>
        <v>0</v>
      </c>
      <c r="X165" s="178">
        <f t="shared" si="27"/>
        <v>0</v>
      </c>
      <c r="Y165" s="142">
        <v>0</v>
      </c>
      <c r="Z165" s="142">
        <f t="shared" si="28"/>
        <v>0</v>
      </c>
      <c r="AA165" s="142">
        <v>0</v>
      </c>
      <c r="AB165" s="142">
        <f t="shared" si="29"/>
        <v>0</v>
      </c>
      <c r="AC165" s="142">
        <v>0</v>
      </c>
      <c r="AD165" s="143">
        <f t="shared" si="30"/>
        <v>0</v>
      </c>
      <c r="AR165" s="17" t="s">
        <v>182</v>
      </c>
      <c r="AT165" s="17" t="s">
        <v>179</v>
      </c>
      <c r="AU165" s="17" t="s">
        <v>94</v>
      </c>
      <c r="AY165" s="17" t="s">
        <v>149</v>
      </c>
      <c r="BE165" s="144">
        <f t="shared" si="38"/>
        <v>0</v>
      </c>
      <c r="BF165" s="144">
        <f t="shared" si="39"/>
        <v>0</v>
      </c>
      <c r="BG165" s="144">
        <f t="shared" si="40"/>
        <v>0</v>
      </c>
      <c r="BH165" s="144">
        <f t="shared" si="41"/>
        <v>0</v>
      </c>
      <c r="BI165" s="144">
        <f t="shared" si="42"/>
        <v>0</v>
      </c>
      <c r="BJ165" s="17" t="s">
        <v>83</v>
      </c>
      <c r="BK165" s="144">
        <f t="shared" si="36"/>
        <v>0</v>
      </c>
      <c r="BL165" s="17" t="s">
        <v>172</v>
      </c>
      <c r="BM165" s="17" t="s">
        <v>208</v>
      </c>
    </row>
    <row r="166" spans="2:65" s="1" customFormat="1" ht="25.5" customHeight="1" x14ac:dyDescent="0.3">
      <c r="B166" s="134"/>
      <c r="C166" s="135">
        <v>25</v>
      </c>
      <c r="D166" s="135" t="s">
        <v>150</v>
      </c>
      <c r="E166" s="136" t="s">
        <v>209</v>
      </c>
      <c r="F166" s="234" t="s">
        <v>210</v>
      </c>
      <c r="G166" s="234"/>
      <c r="H166" s="234"/>
      <c r="I166" s="234"/>
      <c r="J166" s="137" t="s">
        <v>177</v>
      </c>
      <c r="K166" s="138">
        <v>280</v>
      </c>
      <c r="L166" s="139"/>
      <c r="M166" s="233"/>
      <c r="N166" s="233"/>
      <c r="O166" s="233"/>
      <c r="P166" s="233">
        <f t="shared" si="37"/>
        <v>0</v>
      </c>
      <c r="Q166" s="233"/>
      <c r="R166" s="140"/>
      <c r="T166" s="141" t="s">
        <v>5</v>
      </c>
      <c r="U166" s="40" t="s">
        <v>39</v>
      </c>
      <c r="V166" s="178">
        <f t="shared" si="25"/>
        <v>0</v>
      </c>
      <c r="W166" s="178">
        <f t="shared" si="26"/>
        <v>0</v>
      </c>
      <c r="X166" s="178">
        <f t="shared" si="27"/>
        <v>0</v>
      </c>
      <c r="Y166" s="142">
        <v>0.09</v>
      </c>
      <c r="Z166" s="142">
        <f t="shared" si="28"/>
        <v>25.2</v>
      </c>
      <c r="AA166" s="142">
        <v>0</v>
      </c>
      <c r="AB166" s="142">
        <f t="shared" si="29"/>
        <v>0</v>
      </c>
      <c r="AC166" s="142">
        <v>0</v>
      </c>
      <c r="AD166" s="143">
        <f t="shared" si="30"/>
        <v>0</v>
      </c>
      <c r="AR166" s="17" t="s">
        <v>172</v>
      </c>
      <c r="AT166" s="17" t="s">
        <v>150</v>
      </c>
      <c r="AU166" s="17" t="s">
        <v>94</v>
      </c>
      <c r="AY166" s="17" t="s">
        <v>149</v>
      </c>
      <c r="BE166" s="144">
        <f t="shared" si="38"/>
        <v>0</v>
      </c>
      <c r="BF166" s="144">
        <f t="shared" si="39"/>
        <v>0</v>
      </c>
      <c r="BG166" s="144">
        <f t="shared" si="40"/>
        <v>0</v>
      </c>
      <c r="BH166" s="144">
        <f t="shared" si="41"/>
        <v>0</v>
      </c>
      <c r="BI166" s="144">
        <f t="shared" si="42"/>
        <v>0</v>
      </c>
      <c r="BJ166" s="17" t="s">
        <v>83</v>
      </c>
      <c r="BK166" s="144">
        <f t="shared" si="36"/>
        <v>0</v>
      </c>
      <c r="BL166" s="17" t="s">
        <v>172</v>
      </c>
      <c r="BM166" s="17" t="s">
        <v>211</v>
      </c>
    </row>
    <row r="167" spans="2:65" s="1" customFormat="1" ht="16.5" customHeight="1" x14ac:dyDescent="0.3">
      <c r="B167" s="134"/>
      <c r="C167" s="146">
        <v>26</v>
      </c>
      <c r="D167" s="146" t="s">
        <v>179</v>
      </c>
      <c r="E167" s="147" t="s">
        <v>212</v>
      </c>
      <c r="F167" s="230" t="s">
        <v>213</v>
      </c>
      <c r="G167" s="230"/>
      <c r="H167" s="230"/>
      <c r="I167" s="230"/>
      <c r="J167" s="148" t="s">
        <v>177</v>
      </c>
      <c r="K167" s="149">
        <v>280</v>
      </c>
      <c r="L167" s="150"/>
      <c r="M167" s="231"/>
      <c r="N167" s="231"/>
      <c r="O167" s="232"/>
      <c r="P167" s="233">
        <f t="shared" si="37"/>
        <v>0</v>
      </c>
      <c r="Q167" s="233"/>
      <c r="R167" s="140"/>
      <c r="T167" s="141" t="s">
        <v>5</v>
      </c>
      <c r="U167" s="40" t="s">
        <v>39</v>
      </c>
      <c r="V167" s="178">
        <f t="shared" si="25"/>
        <v>0</v>
      </c>
      <c r="W167" s="178">
        <f t="shared" si="26"/>
        <v>0</v>
      </c>
      <c r="X167" s="178">
        <f t="shared" si="27"/>
        <v>0</v>
      </c>
      <c r="Y167" s="142">
        <v>0</v>
      </c>
      <c r="Z167" s="142">
        <f t="shared" si="28"/>
        <v>0</v>
      </c>
      <c r="AA167" s="142">
        <v>0</v>
      </c>
      <c r="AB167" s="142">
        <f t="shared" si="29"/>
        <v>0</v>
      </c>
      <c r="AC167" s="142">
        <v>0</v>
      </c>
      <c r="AD167" s="143">
        <f t="shared" si="30"/>
        <v>0</v>
      </c>
      <c r="AR167" s="17" t="s">
        <v>182</v>
      </c>
      <c r="AT167" s="17" t="s">
        <v>179</v>
      </c>
      <c r="AU167" s="17" t="s">
        <v>94</v>
      </c>
      <c r="AY167" s="17" t="s">
        <v>149</v>
      </c>
      <c r="BE167" s="144">
        <f t="shared" si="38"/>
        <v>0</v>
      </c>
      <c r="BF167" s="144">
        <f t="shared" si="39"/>
        <v>0</v>
      </c>
      <c r="BG167" s="144">
        <f t="shared" si="40"/>
        <v>0</v>
      </c>
      <c r="BH167" s="144">
        <f t="shared" si="41"/>
        <v>0</v>
      </c>
      <c r="BI167" s="144">
        <f t="shared" si="42"/>
        <v>0</v>
      </c>
      <c r="BJ167" s="17" t="s">
        <v>83</v>
      </c>
      <c r="BK167" s="144">
        <f t="shared" si="36"/>
        <v>0</v>
      </c>
      <c r="BL167" s="17" t="s">
        <v>172</v>
      </c>
      <c r="BM167" s="17" t="s">
        <v>214</v>
      </c>
    </row>
    <row r="168" spans="2:65" s="1" customFormat="1" ht="25.5" customHeight="1" x14ac:dyDescent="0.3">
      <c r="B168" s="134"/>
      <c r="C168" s="135">
        <v>27</v>
      </c>
      <c r="D168" s="135" t="s">
        <v>150</v>
      </c>
      <c r="E168" s="136" t="s">
        <v>215</v>
      </c>
      <c r="F168" s="235" t="s">
        <v>438</v>
      </c>
      <c r="G168" s="234"/>
      <c r="H168" s="234"/>
      <c r="I168" s="234"/>
      <c r="J168" s="137" t="s">
        <v>177</v>
      </c>
      <c r="K168" s="138">
        <v>36</v>
      </c>
      <c r="L168" s="139"/>
      <c r="M168" s="233"/>
      <c r="N168" s="233"/>
      <c r="O168" s="233"/>
      <c r="P168" s="233">
        <f t="shared" si="37"/>
        <v>0</v>
      </c>
      <c r="Q168" s="233"/>
      <c r="R168" s="140"/>
      <c r="T168" s="141" t="s">
        <v>5</v>
      </c>
      <c r="U168" s="40" t="s">
        <v>39</v>
      </c>
      <c r="V168" s="178">
        <f t="shared" si="25"/>
        <v>0</v>
      </c>
      <c r="W168" s="178">
        <f t="shared" si="26"/>
        <v>0</v>
      </c>
      <c r="X168" s="178">
        <f t="shared" si="27"/>
        <v>0</v>
      </c>
      <c r="Y168" s="142">
        <v>9.6000000000000002E-2</v>
      </c>
      <c r="Z168" s="142">
        <f t="shared" si="28"/>
        <v>3.456</v>
      </c>
      <c r="AA168" s="142">
        <v>0</v>
      </c>
      <c r="AB168" s="142">
        <f t="shared" si="29"/>
        <v>0</v>
      </c>
      <c r="AC168" s="142">
        <v>0</v>
      </c>
      <c r="AD168" s="143">
        <f t="shared" si="30"/>
        <v>0</v>
      </c>
      <c r="AR168" s="17" t="s">
        <v>172</v>
      </c>
      <c r="AT168" s="17" t="s">
        <v>150</v>
      </c>
      <c r="AU168" s="17" t="s">
        <v>94</v>
      </c>
      <c r="AY168" s="17" t="s">
        <v>149</v>
      </c>
      <c r="BE168" s="144">
        <f t="shared" si="38"/>
        <v>0</v>
      </c>
      <c r="BF168" s="144">
        <f t="shared" si="39"/>
        <v>0</v>
      </c>
      <c r="BG168" s="144">
        <f t="shared" si="40"/>
        <v>0</v>
      </c>
      <c r="BH168" s="144">
        <f t="shared" si="41"/>
        <v>0</v>
      </c>
      <c r="BI168" s="144">
        <f t="shared" si="42"/>
        <v>0</v>
      </c>
      <c r="BJ168" s="17" t="s">
        <v>83</v>
      </c>
      <c r="BK168" s="144">
        <f t="shared" si="36"/>
        <v>0</v>
      </c>
      <c r="BL168" s="17" t="s">
        <v>172</v>
      </c>
      <c r="BM168" s="17" t="s">
        <v>216</v>
      </c>
    </row>
    <row r="169" spans="2:65" s="1" customFormat="1" ht="16.5" customHeight="1" x14ac:dyDescent="0.3">
      <c r="B169" s="134"/>
      <c r="C169" s="146">
        <v>28</v>
      </c>
      <c r="D169" s="146" t="s">
        <v>179</v>
      </c>
      <c r="E169" s="147" t="s">
        <v>217</v>
      </c>
      <c r="F169" s="230" t="s">
        <v>218</v>
      </c>
      <c r="G169" s="230"/>
      <c r="H169" s="230"/>
      <c r="I169" s="230"/>
      <c r="J169" s="148" t="s">
        <v>177</v>
      </c>
      <c r="K169" s="149">
        <v>36</v>
      </c>
      <c r="L169" s="150"/>
      <c r="M169" s="231"/>
      <c r="N169" s="231"/>
      <c r="O169" s="232"/>
      <c r="P169" s="233">
        <f t="shared" si="37"/>
        <v>0</v>
      </c>
      <c r="Q169" s="233"/>
      <c r="R169" s="140"/>
      <c r="T169" s="141" t="s">
        <v>5</v>
      </c>
      <c r="U169" s="40" t="s">
        <v>39</v>
      </c>
      <c r="V169" s="178">
        <f t="shared" si="25"/>
        <v>0</v>
      </c>
      <c r="W169" s="178">
        <f t="shared" si="26"/>
        <v>0</v>
      </c>
      <c r="X169" s="178">
        <f t="shared" si="27"/>
        <v>0</v>
      </c>
      <c r="Y169" s="142">
        <v>0</v>
      </c>
      <c r="Z169" s="142">
        <f t="shared" si="28"/>
        <v>0</v>
      </c>
      <c r="AA169" s="142">
        <v>0</v>
      </c>
      <c r="AB169" s="142">
        <f t="shared" si="29"/>
        <v>0</v>
      </c>
      <c r="AC169" s="142">
        <v>0</v>
      </c>
      <c r="AD169" s="143">
        <f t="shared" si="30"/>
        <v>0</v>
      </c>
      <c r="AR169" s="17" t="s">
        <v>182</v>
      </c>
      <c r="AT169" s="17" t="s">
        <v>179</v>
      </c>
      <c r="AU169" s="17" t="s">
        <v>94</v>
      </c>
      <c r="AY169" s="17" t="s">
        <v>149</v>
      </c>
      <c r="BE169" s="144">
        <f t="shared" si="38"/>
        <v>0</v>
      </c>
      <c r="BF169" s="144">
        <f t="shared" si="39"/>
        <v>0</v>
      </c>
      <c r="BG169" s="144">
        <f t="shared" si="40"/>
        <v>0</v>
      </c>
      <c r="BH169" s="144">
        <f t="shared" si="41"/>
        <v>0</v>
      </c>
      <c r="BI169" s="144">
        <f t="shared" si="42"/>
        <v>0</v>
      </c>
      <c r="BJ169" s="17" t="s">
        <v>83</v>
      </c>
      <c r="BK169" s="144">
        <f t="shared" si="36"/>
        <v>0</v>
      </c>
      <c r="BL169" s="17" t="s">
        <v>172</v>
      </c>
      <c r="BM169" s="17" t="s">
        <v>219</v>
      </c>
    </row>
    <row r="170" spans="2:65" s="1" customFormat="1" ht="25.5" customHeight="1" x14ac:dyDescent="0.3">
      <c r="B170" s="134"/>
      <c r="C170" s="135">
        <v>29</v>
      </c>
      <c r="D170" s="135" t="s">
        <v>150</v>
      </c>
      <c r="E170" s="136" t="s">
        <v>215</v>
      </c>
      <c r="F170" s="235" t="s">
        <v>438</v>
      </c>
      <c r="G170" s="234"/>
      <c r="H170" s="234"/>
      <c r="I170" s="234"/>
      <c r="J170" s="137" t="s">
        <v>177</v>
      </c>
      <c r="K170" s="138">
        <v>72</v>
      </c>
      <c r="L170" s="176"/>
      <c r="M170" s="233"/>
      <c r="N170" s="233"/>
      <c r="O170" s="233"/>
      <c r="P170" s="233">
        <f t="shared" ref="P170:P171" si="43">ROUND(V170*K170,2)</f>
        <v>0</v>
      </c>
      <c r="Q170" s="233"/>
      <c r="R170" s="140"/>
      <c r="T170" s="141" t="s">
        <v>5</v>
      </c>
      <c r="U170" s="40" t="s">
        <v>39</v>
      </c>
      <c r="V170" s="178">
        <f t="shared" si="25"/>
        <v>0</v>
      </c>
      <c r="W170" s="178">
        <f t="shared" si="26"/>
        <v>0</v>
      </c>
      <c r="X170" s="178">
        <f t="shared" si="27"/>
        <v>0</v>
      </c>
      <c r="Y170" s="142">
        <v>9.6000000000000002E-2</v>
      </c>
      <c r="Z170" s="142">
        <f t="shared" si="28"/>
        <v>6.9119999999999999</v>
      </c>
      <c r="AA170" s="142">
        <v>0</v>
      </c>
      <c r="AB170" s="142">
        <f t="shared" si="29"/>
        <v>0</v>
      </c>
      <c r="AC170" s="142">
        <v>0</v>
      </c>
      <c r="AD170" s="143">
        <f t="shared" si="30"/>
        <v>0</v>
      </c>
      <c r="AR170" s="17" t="s">
        <v>172</v>
      </c>
      <c r="AT170" s="17" t="s">
        <v>150</v>
      </c>
      <c r="AU170" s="17" t="s">
        <v>94</v>
      </c>
      <c r="AY170" s="17" t="s">
        <v>149</v>
      </c>
      <c r="BE170" s="144">
        <f t="shared" ref="BE170:BE171" si="44">IF(U170="základní",P170,0)</f>
        <v>0</v>
      </c>
      <c r="BF170" s="144">
        <f t="shared" ref="BF170:BF171" si="45">IF(U170="snížená",P170,0)</f>
        <v>0</v>
      </c>
      <c r="BG170" s="144">
        <f t="shared" ref="BG170:BG171" si="46">IF(U170="zákl. přenesená",P170,0)</f>
        <v>0</v>
      </c>
      <c r="BH170" s="144">
        <f t="shared" ref="BH170:BH171" si="47">IF(U170="sníž. přenesená",P170,0)</f>
        <v>0</v>
      </c>
      <c r="BI170" s="144">
        <f t="shared" ref="BI170:BI171" si="48">IF(U170="nulová",P170,0)</f>
        <v>0</v>
      </c>
      <c r="BJ170" s="17" t="s">
        <v>83</v>
      </c>
      <c r="BK170" s="144">
        <f t="shared" si="36"/>
        <v>0</v>
      </c>
      <c r="BL170" s="17" t="s">
        <v>172</v>
      </c>
      <c r="BM170" s="17" t="s">
        <v>216</v>
      </c>
    </row>
    <row r="171" spans="2:65" s="1" customFormat="1" ht="16.5" customHeight="1" x14ac:dyDescent="0.3">
      <c r="B171" s="134"/>
      <c r="C171" s="146">
        <v>30</v>
      </c>
      <c r="D171" s="146" t="s">
        <v>179</v>
      </c>
      <c r="E171" s="160" t="s">
        <v>437</v>
      </c>
      <c r="F171" s="236" t="s">
        <v>434</v>
      </c>
      <c r="G171" s="230"/>
      <c r="H171" s="230"/>
      <c r="I171" s="230"/>
      <c r="J171" s="148" t="s">
        <v>177</v>
      </c>
      <c r="K171" s="149">
        <v>72</v>
      </c>
      <c r="L171" s="150"/>
      <c r="M171" s="231"/>
      <c r="N171" s="231"/>
      <c r="O171" s="232"/>
      <c r="P171" s="233">
        <f t="shared" si="43"/>
        <v>0</v>
      </c>
      <c r="Q171" s="233"/>
      <c r="R171" s="140"/>
      <c r="T171" s="141" t="s">
        <v>5</v>
      </c>
      <c r="U171" s="40" t="s">
        <v>39</v>
      </c>
      <c r="V171" s="178">
        <f t="shared" si="25"/>
        <v>0</v>
      </c>
      <c r="W171" s="178">
        <f t="shared" si="26"/>
        <v>0</v>
      </c>
      <c r="X171" s="178">
        <f t="shared" si="27"/>
        <v>0</v>
      </c>
      <c r="Y171" s="142">
        <v>0</v>
      </c>
      <c r="Z171" s="142">
        <f t="shared" si="28"/>
        <v>0</v>
      </c>
      <c r="AA171" s="142">
        <v>0</v>
      </c>
      <c r="AB171" s="142">
        <f t="shared" si="29"/>
        <v>0</v>
      </c>
      <c r="AC171" s="142">
        <v>0</v>
      </c>
      <c r="AD171" s="143">
        <f t="shared" si="30"/>
        <v>0</v>
      </c>
      <c r="AR171" s="17" t="s">
        <v>182</v>
      </c>
      <c r="AT171" s="17" t="s">
        <v>179</v>
      </c>
      <c r="AU171" s="17" t="s">
        <v>94</v>
      </c>
      <c r="AY171" s="17" t="s">
        <v>149</v>
      </c>
      <c r="BE171" s="144">
        <f t="shared" si="44"/>
        <v>0</v>
      </c>
      <c r="BF171" s="144">
        <f t="shared" si="45"/>
        <v>0</v>
      </c>
      <c r="BG171" s="144">
        <f t="shared" si="46"/>
        <v>0</v>
      </c>
      <c r="BH171" s="144">
        <f t="shared" si="47"/>
        <v>0</v>
      </c>
      <c r="BI171" s="144">
        <f t="shared" si="48"/>
        <v>0</v>
      </c>
      <c r="BJ171" s="17" t="s">
        <v>83</v>
      </c>
      <c r="BK171" s="144">
        <f t="shared" si="36"/>
        <v>0</v>
      </c>
      <c r="BL171" s="17" t="s">
        <v>172</v>
      </c>
      <c r="BM171" s="17" t="s">
        <v>219</v>
      </c>
    </row>
    <row r="172" spans="2:65" s="1" customFormat="1" ht="25.5" customHeight="1" x14ac:dyDescent="0.3">
      <c r="B172" s="134"/>
      <c r="C172" s="135">
        <v>31</v>
      </c>
      <c r="D172" s="135" t="s">
        <v>150</v>
      </c>
      <c r="E172" s="136" t="s">
        <v>215</v>
      </c>
      <c r="F172" s="235" t="s">
        <v>438</v>
      </c>
      <c r="G172" s="234"/>
      <c r="H172" s="234"/>
      <c r="I172" s="234"/>
      <c r="J172" s="137" t="s">
        <v>177</v>
      </c>
      <c r="K172" s="138">
        <v>58</v>
      </c>
      <c r="L172" s="176"/>
      <c r="M172" s="233"/>
      <c r="N172" s="233"/>
      <c r="O172" s="233"/>
      <c r="P172" s="233">
        <f t="shared" ref="P172:P173" si="49">ROUND(V172*K172,2)</f>
        <v>0</v>
      </c>
      <c r="Q172" s="233"/>
      <c r="R172" s="140"/>
      <c r="T172" s="141" t="s">
        <v>5</v>
      </c>
      <c r="U172" s="40" t="s">
        <v>39</v>
      </c>
      <c r="V172" s="178">
        <f t="shared" si="25"/>
        <v>0</v>
      </c>
      <c r="W172" s="178">
        <f t="shared" si="26"/>
        <v>0</v>
      </c>
      <c r="X172" s="178">
        <f t="shared" si="27"/>
        <v>0</v>
      </c>
      <c r="Y172" s="142">
        <v>9.6000000000000002E-2</v>
      </c>
      <c r="Z172" s="142">
        <f t="shared" si="28"/>
        <v>5.5680000000000005</v>
      </c>
      <c r="AA172" s="142">
        <v>0</v>
      </c>
      <c r="AB172" s="142">
        <f t="shared" si="29"/>
        <v>0</v>
      </c>
      <c r="AC172" s="142">
        <v>0</v>
      </c>
      <c r="AD172" s="143">
        <f t="shared" si="30"/>
        <v>0</v>
      </c>
      <c r="AR172" s="17" t="s">
        <v>172</v>
      </c>
      <c r="AT172" s="17" t="s">
        <v>150</v>
      </c>
      <c r="AU172" s="17" t="s">
        <v>94</v>
      </c>
      <c r="AY172" s="17" t="s">
        <v>149</v>
      </c>
      <c r="BE172" s="144">
        <f t="shared" ref="BE172:BE173" si="50">IF(U172="základní",P172,0)</f>
        <v>0</v>
      </c>
      <c r="BF172" s="144">
        <f t="shared" ref="BF172:BF173" si="51">IF(U172="snížená",P172,0)</f>
        <v>0</v>
      </c>
      <c r="BG172" s="144">
        <f t="shared" ref="BG172:BG173" si="52">IF(U172="zákl. přenesená",P172,0)</f>
        <v>0</v>
      </c>
      <c r="BH172" s="144">
        <f t="shared" ref="BH172:BH173" si="53">IF(U172="sníž. přenesená",P172,0)</f>
        <v>0</v>
      </c>
      <c r="BI172" s="144">
        <f t="shared" ref="BI172:BI173" si="54">IF(U172="nulová",P172,0)</f>
        <v>0</v>
      </c>
      <c r="BJ172" s="17" t="s">
        <v>83</v>
      </c>
      <c r="BK172" s="144">
        <f t="shared" si="36"/>
        <v>0</v>
      </c>
      <c r="BL172" s="17" t="s">
        <v>172</v>
      </c>
      <c r="BM172" s="17" t="s">
        <v>216</v>
      </c>
    </row>
    <row r="173" spans="2:65" s="1" customFormat="1" ht="16.5" customHeight="1" x14ac:dyDescent="0.3">
      <c r="B173" s="134"/>
      <c r="C173" s="146">
        <v>32</v>
      </c>
      <c r="D173" s="146" t="s">
        <v>179</v>
      </c>
      <c r="E173" s="160" t="s">
        <v>435</v>
      </c>
      <c r="F173" s="236" t="s">
        <v>436</v>
      </c>
      <c r="G173" s="230"/>
      <c r="H173" s="230"/>
      <c r="I173" s="230"/>
      <c r="J173" s="148" t="s">
        <v>177</v>
      </c>
      <c r="K173" s="149">
        <v>58</v>
      </c>
      <c r="L173" s="150"/>
      <c r="M173" s="231"/>
      <c r="N173" s="231"/>
      <c r="O173" s="232"/>
      <c r="P173" s="233">
        <f t="shared" si="49"/>
        <v>0</v>
      </c>
      <c r="Q173" s="233"/>
      <c r="R173" s="140"/>
      <c r="T173" s="141" t="s">
        <v>5</v>
      </c>
      <c r="U173" s="40" t="s">
        <v>39</v>
      </c>
      <c r="V173" s="178">
        <f t="shared" si="25"/>
        <v>0</v>
      </c>
      <c r="W173" s="178">
        <f t="shared" si="26"/>
        <v>0</v>
      </c>
      <c r="X173" s="178">
        <f t="shared" si="27"/>
        <v>0</v>
      </c>
      <c r="Y173" s="142">
        <v>0</v>
      </c>
      <c r="Z173" s="142">
        <f t="shared" si="28"/>
        <v>0</v>
      </c>
      <c r="AA173" s="142">
        <v>0</v>
      </c>
      <c r="AB173" s="142">
        <f t="shared" si="29"/>
        <v>0</v>
      </c>
      <c r="AC173" s="142">
        <v>0</v>
      </c>
      <c r="AD173" s="143">
        <f t="shared" si="30"/>
        <v>0</v>
      </c>
      <c r="AR173" s="17" t="s">
        <v>182</v>
      </c>
      <c r="AT173" s="17" t="s">
        <v>179</v>
      </c>
      <c r="AU173" s="17" t="s">
        <v>94</v>
      </c>
      <c r="AY173" s="17" t="s">
        <v>149</v>
      </c>
      <c r="BE173" s="144">
        <f t="shared" si="50"/>
        <v>0</v>
      </c>
      <c r="BF173" s="144">
        <f t="shared" si="51"/>
        <v>0</v>
      </c>
      <c r="BG173" s="144">
        <f t="shared" si="52"/>
        <v>0</v>
      </c>
      <c r="BH173" s="144">
        <f t="shared" si="53"/>
        <v>0</v>
      </c>
      <c r="BI173" s="144">
        <f t="shared" si="54"/>
        <v>0</v>
      </c>
      <c r="BJ173" s="17" t="s">
        <v>83</v>
      </c>
      <c r="BK173" s="144">
        <f t="shared" si="36"/>
        <v>0</v>
      </c>
      <c r="BL173" s="17" t="s">
        <v>172</v>
      </c>
      <c r="BM173" s="17" t="s">
        <v>219</v>
      </c>
    </row>
    <row r="174" spans="2:65" s="1" customFormat="1" ht="25.5" customHeight="1" x14ac:dyDescent="0.3">
      <c r="B174" s="134"/>
      <c r="C174" s="135">
        <v>33</v>
      </c>
      <c r="D174" s="135" t="s">
        <v>150</v>
      </c>
      <c r="E174" s="136" t="s">
        <v>220</v>
      </c>
      <c r="F174" s="234" t="s">
        <v>221</v>
      </c>
      <c r="G174" s="234"/>
      <c r="H174" s="234"/>
      <c r="I174" s="234"/>
      <c r="J174" s="137" t="s">
        <v>159</v>
      </c>
      <c r="K174" s="138">
        <v>3</v>
      </c>
      <c r="L174" s="139"/>
      <c r="M174" s="233"/>
      <c r="N174" s="233"/>
      <c r="O174" s="233"/>
      <c r="P174" s="233">
        <f>ROUND(V174*K174,2)</f>
        <v>0</v>
      </c>
      <c r="Q174" s="233"/>
      <c r="R174" s="140"/>
      <c r="T174" s="141" t="s">
        <v>5</v>
      </c>
      <c r="U174" s="40" t="s">
        <v>39</v>
      </c>
      <c r="V174" s="178">
        <f t="shared" si="25"/>
        <v>0</v>
      </c>
      <c r="W174" s="178">
        <f t="shared" si="26"/>
        <v>0</v>
      </c>
      <c r="X174" s="178">
        <f t="shared" si="27"/>
        <v>0</v>
      </c>
      <c r="Y174" s="142">
        <v>0.50600000000000001</v>
      </c>
      <c r="Z174" s="142">
        <f t="shared" si="28"/>
        <v>1.518</v>
      </c>
      <c r="AA174" s="142">
        <v>0</v>
      </c>
      <c r="AB174" s="142">
        <f t="shared" si="29"/>
        <v>0</v>
      </c>
      <c r="AC174" s="142">
        <v>0</v>
      </c>
      <c r="AD174" s="143">
        <f t="shared" si="30"/>
        <v>0</v>
      </c>
      <c r="AR174" s="17" t="s">
        <v>172</v>
      </c>
      <c r="AT174" s="17" t="s">
        <v>150</v>
      </c>
      <c r="AU174" s="17" t="s">
        <v>94</v>
      </c>
      <c r="AY174" s="17" t="s">
        <v>149</v>
      </c>
      <c r="BE174" s="144">
        <f>IF(U174="základní",P174,0)</f>
        <v>0</v>
      </c>
      <c r="BF174" s="144">
        <f>IF(U174="snížená",P174,0)</f>
        <v>0</v>
      </c>
      <c r="BG174" s="144">
        <f>IF(U174="zákl. přenesená",P174,0)</f>
        <v>0</v>
      </c>
      <c r="BH174" s="144">
        <f>IF(U174="sníž. přenesená",P174,0)</f>
        <v>0</v>
      </c>
      <c r="BI174" s="144">
        <f>IF(U174="nulová",P174,0)</f>
        <v>0</v>
      </c>
      <c r="BJ174" s="17" t="s">
        <v>83</v>
      </c>
      <c r="BK174" s="144">
        <f t="shared" si="36"/>
        <v>0</v>
      </c>
      <c r="BL174" s="17" t="s">
        <v>172</v>
      </c>
      <c r="BM174" s="17" t="s">
        <v>222</v>
      </c>
    </row>
    <row r="175" spans="2:65" s="1" customFormat="1" ht="25.5" customHeight="1" x14ac:dyDescent="0.3">
      <c r="B175" s="134"/>
      <c r="C175" s="135">
        <v>34</v>
      </c>
      <c r="D175" s="135" t="s">
        <v>150</v>
      </c>
      <c r="E175" s="136" t="s">
        <v>382</v>
      </c>
      <c r="F175" s="234" t="s">
        <v>383</v>
      </c>
      <c r="G175" s="234"/>
      <c r="H175" s="234"/>
      <c r="I175" s="234"/>
      <c r="J175" s="137" t="s">
        <v>159</v>
      </c>
      <c r="K175" s="138">
        <v>2</v>
      </c>
      <c r="L175" s="154"/>
      <c r="M175" s="233"/>
      <c r="N175" s="233"/>
      <c r="O175" s="233"/>
      <c r="P175" s="233">
        <f>ROUND(V175*K175,2)</f>
        <v>0</v>
      </c>
      <c r="Q175" s="233"/>
      <c r="R175" s="140"/>
      <c r="T175" s="156" t="s">
        <v>5</v>
      </c>
      <c r="U175" s="157" t="s">
        <v>39</v>
      </c>
      <c r="V175" s="178">
        <f t="shared" si="25"/>
        <v>0</v>
      </c>
      <c r="W175" s="178">
        <f t="shared" si="26"/>
        <v>0</v>
      </c>
      <c r="X175" s="178">
        <f t="shared" si="27"/>
        <v>0</v>
      </c>
      <c r="Y175" s="158">
        <v>3.3759999999999999</v>
      </c>
      <c r="Z175" s="142">
        <f t="shared" si="28"/>
        <v>6.7519999999999998</v>
      </c>
      <c r="AA175" s="158">
        <v>0</v>
      </c>
      <c r="AB175" s="142">
        <f t="shared" si="29"/>
        <v>0</v>
      </c>
      <c r="AC175" s="158">
        <v>0</v>
      </c>
      <c r="AD175" s="143">
        <f t="shared" si="30"/>
        <v>0</v>
      </c>
      <c r="AR175" s="17" t="s">
        <v>172</v>
      </c>
      <c r="AT175" s="17" t="s">
        <v>150</v>
      </c>
      <c r="AU175" s="17" t="s">
        <v>94</v>
      </c>
      <c r="AY175" s="17" t="s">
        <v>149</v>
      </c>
      <c r="BE175" s="144">
        <f>IF(U175="základní",P175,0)</f>
        <v>0</v>
      </c>
      <c r="BF175" s="144">
        <f>IF(U175="snížená",P175,0)</f>
        <v>0</v>
      </c>
      <c r="BG175" s="144">
        <f>IF(U175="zákl. přenesená",P175,0)</f>
        <v>0</v>
      </c>
      <c r="BH175" s="144">
        <f>IF(U175="sníž. přenesená",P175,0)</f>
        <v>0</v>
      </c>
      <c r="BI175" s="144">
        <f>IF(U175="nulová",P175,0)</f>
        <v>0</v>
      </c>
      <c r="BJ175" s="17" t="s">
        <v>83</v>
      </c>
      <c r="BK175" s="144">
        <f t="shared" si="36"/>
        <v>0</v>
      </c>
      <c r="BL175" s="17" t="s">
        <v>172</v>
      </c>
      <c r="BM175" s="17" t="s">
        <v>384</v>
      </c>
    </row>
    <row r="176" spans="2:65" s="1" customFormat="1" ht="25.5" customHeight="1" x14ac:dyDescent="0.3">
      <c r="B176" s="134"/>
      <c r="C176" s="135">
        <v>35</v>
      </c>
      <c r="D176" s="135" t="s">
        <v>150</v>
      </c>
      <c r="E176" s="136" t="s">
        <v>223</v>
      </c>
      <c r="F176" s="235" t="s">
        <v>224</v>
      </c>
      <c r="G176" s="234"/>
      <c r="H176" s="234"/>
      <c r="I176" s="234"/>
      <c r="J176" s="137" t="s">
        <v>159</v>
      </c>
      <c r="K176" s="138">
        <v>13</v>
      </c>
      <c r="L176" s="139"/>
      <c r="M176" s="233"/>
      <c r="N176" s="233"/>
      <c r="O176" s="233"/>
      <c r="P176" s="233">
        <f t="shared" ref="P176:P181" si="55">ROUND(V176*K176,2)</f>
        <v>0</v>
      </c>
      <c r="Q176" s="233"/>
      <c r="R176" s="140"/>
      <c r="T176" s="141" t="s">
        <v>5</v>
      </c>
      <c r="U176" s="40" t="s">
        <v>39</v>
      </c>
      <c r="V176" s="178">
        <f t="shared" si="25"/>
        <v>0</v>
      </c>
      <c r="W176" s="178">
        <f t="shared" si="26"/>
        <v>0</v>
      </c>
      <c r="X176" s="178">
        <f t="shared" si="27"/>
        <v>0</v>
      </c>
      <c r="Y176" s="142">
        <v>0.13400000000000001</v>
      </c>
      <c r="Z176" s="142">
        <f t="shared" si="28"/>
        <v>1.742</v>
      </c>
      <c r="AA176" s="142">
        <v>0</v>
      </c>
      <c r="AB176" s="142">
        <f t="shared" si="29"/>
        <v>0</v>
      </c>
      <c r="AC176" s="142">
        <v>0</v>
      </c>
      <c r="AD176" s="143">
        <f t="shared" si="30"/>
        <v>0</v>
      </c>
      <c r="AR176" s="17" t="s">
        <v>172</v>
      </c>
      <c r="AT176" s="17" t="s">
        <v>150</v>
      </c>
      <c r="AU176" s="17" t="s">
        <v>94</v>
      </c>
      <c r="AY176" s="17" t="s">
        <v>149</v>
      </c>
      <c r="BE176" s="144">
        <f t="shared" ref="BE176:BE181" si="56">IF(U176="základní",P176,0)</f>
        <v>0</v>
      </c>
      <c r="BF176" s="144">
        <f t="shared" ref="BF176:BF181" si="57">IF(U176="snížená",P176,0)</f>
        <v>0</v>
      </c>
      <c r="BG176" s="144">
        <f t="shared" ref="BG176:BG181" si="58">IF(U176="zákl. přenesená",P176,0)</f>
        <v>0</v>
      </c>
      <c r="BH176" s="144">
        <f t="shared" ref="BH176:BH181" si="59">IF(U176="sníž. přenesená",P176,0)</f>
        <v>0</v>
      </c>
      <c r="BI176" s="144">
        <f t="shared" ref="BI176:BI181" si="60">IF(U176="nulová",P176,0)</f>
        <v>0</v>
      </c>
      <c r="BJ176" s="17" t="s">
        <v>83</v>
      </c>
      <c r="BK176" s="144">
        <f t="shared" si="36"/>
        <v>0</v>
      </c>
      <c r="BL176" s="17" t="s">
        <v>172</v>
      </c>
      <c r="BM176" s="17" t="s">
        <v>225</v>
      </c>
    </row>
    <row r="177" spans="2:65" s="1" customFormat="1" ht="25.5" customHeight="1" x14ac:dyDescent="0.3">
      <c r="B177" s="134"/>
      <c r="C177" s="146">
        <v>36</v>
      </c>
      <c r="D177" s="146" t="s">
        <v>179</v>
      </c>
      <c r="E177" s="147" t="s">
        <v>392</v>
      </c>
      <c r="F177" s="230" t="s">
        <v>387</v>
      </c>
      <c r="G177" s="230"/>
      <c r="H177" s="230"/>
      <c r="I177" s="230"/>
      <c r="J177" s="148" t="s">
        <v>159</v>
      </c>
      <c r="K177" s="149">
        <v>13</v>
      </c>
      <c r="L177" s="150"/>
      <c r="M177" s="231"/>
      <c r="N177" s="231"/>
      <c r="O177" s="232"/>
      <c r="P177" s="233">
        <f t="shared" si="55"/>
        <v>0</v>
      </c>
      <c r="Q177" s="233"/>
      <c r="R177" s="140"/>
      <c r="T177" s="141" t="s">
        <v>5</v>
      </c>
      <c r="U177" s="40" t="s">
        <v>39</v>
      </c>
      <c r="V177" s="178">
        <f t="shared" si="25"/>
        <v>0</v>
      </c>
      <c r="W177" s="178">
        <f t="shared" si="26"/>
        <v>0</v>
      </c>
      <c r="X177" s="178">
        <f t="shared" si="27"/>
        <v>0</v>
      </c>
      <c r="Y177" s="142">
        <v>0</v>
      </c>
      <c r="Z177" s="142">
        <f t="shared" si="28"/>
        <v>0</v>
      </c>
      <c r="AA177" s="142">
        <v>2.0000000000000002E-5</v>
      </c>
      <c r="AB177" s="142">
        <f t="shared" si="29"/>
        <v>2.6000000000000003E-4</v>
      </c>
      <c r="AC177" s="142">
        <v>0</v>
      </c>
      <c r="AD177" s="143">
        <f t="shared" si="30"/>
        <v>0</v>
      </c>
      <c r="AR177" s="17" t="s">
        <v>182</v>
      </c>
      <c r="AT177" s="17" t="s">
        <v>179</v>
      </c>
      <c r="AU177" s="17" t="s">
        <v>94</v>
      </c>
      <c r="AY177" s="17" t="s">
        <v>149</v>
      </c>
      <c r="BE177" s="144">
        <f t="shared" si="56"/>
        <v>0</v>
      </c>
      <c r="BF177" s="144">
        <f t="shared" si="57"/>
        <v>0</v>
      </c>
      <c r="BG177" s="144">
        <f t="shared" si="58"/>
        <v>0</v>
      </c>
      <c r="BH177" s="144">
        <f t="shared" si="59"/>
        <v>0</v>
      </c>
      <c r="BI177" s="144">
        <f t="shared" si="60"/>
        <v>0</v>
      </c>
      <c r="BJ177" s="17" t="s">
        <v>83</v>
      </c>
      <c r="BK177" s="144">
        <f t="shared" si="36"/>
        <v>0</v>
      </c>
      <c r="BL177" s="17" t="s">
        <v>172</v>
      </c>
      <c r="BM177" s="17" t="s">
        <v>226</v>
      </c>
    </row>
    <row r="178" spans="2:65" s="1" customFormat="1" ht="38.25" customHeight="1" x14ac:dyDescent="0.3">
      <c r="B178" s="134"/>
      <c r="C178" s="146">
        <v>37</v>
      </c>
      <c r="D178" s="146" t="s">
        <v>179</v>
      </c>
      <c r="E178" s="147" t="s">
        <v>229</v>
      </c>
      <c r="F178" s="230" t="s">
        <v>386</v>
      </c>
      <c r="G178" s="230"/>
      <c r="H178" s="230"/>
      <c r="I178" s="230"/>
      <c r="J178" s="148" t="s">
        <v>159</v>
      </c>
      <c r="K178" s="149">
        <v>13</v>
      </c>
      <c r="L178" s="150"/>
      <c r="M178" s="231"/>
      <c r="N178" s="231"/>
      <c r="O178" s="232"/>
      <c r="P178" s="233">
        <f t="shared" ref="P178" si="61">ROUND(V178*K178,2)</f>
        <v>0</v>
      </c>
      <c r="Q178" s="233"/>
      <c r="R178" s="140"/>
      <c r="T178" s="141" t="s">
        <v>5</v>
      </c>
      <c r="U178" s="40" t="s">
        <v>39</v>
      </c>
      <c r="V178" s="178">
        <f t="shared" si="25"/>
        <v>0</v>
      </c>
      <c r="W178" s="178">
        <f t="shared" si="26"/>
        <v>0</v>
      </c>
      <c r="X178" s="178">
        <f t="shared" si="27"/>
        <v>0</v>
      </c>
      <c r="Y178" s="142">
        <v>0</v>
      </c>
      <c r="Z178" s="142">
        <f t="shared" si="28"/>
        <v>0</v>
      </c>
      <c r="AA178" s="142">
        <v>5.0000000000000002E-5</v>
      </c>
      <c r="AB178" s="142">
        <f t="shared" si="29"/>
        <v>6.5000000000000008E-4</v>
      </c>
      <c r="AC178" s="142">
        <v>0</v>
      </c>
      <c r="AD178" s="143">
        <f t="shared" si="30"/>
        <v>0</v>
      </c>
      <c r="AR178" s="17" t="s">
        <v>182</v>
      </c>
      <c r="AT178" s="17" t="s">
        <v>179</v>
      </c>
      <c r="AU178" s="17" t="s">
        <v>94</v>
      </c>
      <c r="AY178" s="17" t="s">
        <v>149</v>
      </c>
      <c r="BE178" s="144">
        <f t="shared" ref="BE178" si="62">IF(U178="základní",P178,0)</f>
        <v>0</v>
      </c>
      <c r="BF178" s="144">
        <f t="shared" ref="BF178" si="63">IF(U178="snížená",P178,0)</f>
        <v>0</v>
      </c>
      <c r="BG178" s="144">
        <f t="shared" ref="BG178" si="64">IF(U178="zákl. přenesená",P178,0)</f>
        <v>0</v>
      </c>
      <c r="BH178" s="144">
        <f t="shared" ref="BH178" si="65">IF(U178="sníž. přenesená",P178,0)</f>
        <v>0</v>
      </c>
      <c r="BI178" s="144">
        <f t="shared" ref="BI178" si="66">IF(U178="nulová",P178,0)</f>
        <v>0</v>
      </c>
      <c r="BJ178" s="17" t="s">
        <v>83</v>
      </c>
      <c r="BK178" s="144">
        <f t="shared" si="36"/>
        <v>0</v>
      </c>
      <c r="BL178" s="17" t="s">
        <v>172</v>
      </c>
      <c r="BM178" s="17" t="s">
        <v>230</v>
      </c>
    </row>
    <row r="179" spans="2:65" s="1" customFormat="1" ht="25.5" customHeight="1" x14ac:dyDescent="0.3">
      <c r="B179" s="134"/>
      <c r="C179" s="135">
        <v>38</v>
      </c>
      <c r="D179" s="135" t="s">
        <v>150</v>
      </c>
      <c r="E179" s="159" t="s">
        <v>390</v>
      </c>
      <c r="F179" s="234" t="s">
        <v>385</v>
      </c>
      <c r="G179" s="234"/>
      <c r="H179" s="234"/>
      <c r="I179" s="234"/>
      <c r="J179" s="137" t="s">
        <v>159</v>
      </c>
      <c r="K179" s="138">
        <v>14</v>
      </c>
      <c r="L179" s="139"/>
      <c r="M179" s="233"/>
      <c r="N179" s="233"/>
      <c r="O179" s="233"/>
      <c r="P179" s="233">
        <f t="shared" si="55"/>
        <v>0</v>
      </c>
      <c r="Q179" s="233"/>
      <c r="R179" s="140"/>
      <c r="T179" s="141" t="s">
        <v>5</v>
      </c>
      <c r="U179" s="40" t="s">
        <v>39</v>
      </c>
      <c r="V179" s="178">
        <f t="shared" si="25"/>
        <v>0</v>
      </c>
      <c r="W179" s="178">
        <f t="shared" si="26"/>
        <v>0</v>
      </c>
      <c r="X179" s="178">
        <f t="shared" si="27"/>
        <v>0</v>
      </c>
      <c r="Y179" s="142">
        <v>0.17299999999999999</v>
      </c>
      <c r="Z179" s="142">
        <f t="shared" si="28"/>
        <v>2.4219999999999997</v>
      </c>
      <c r="AA179" s="142">
        <v>0</v>
      </c>
      <c r="AB179" s="142">
        <f t="shared" si="29"/>
        <v>0</v>
      </c>
      <c r="AC179" s="142">
        <v>0</v>
      </c>
      <c r="AD179" s="143">
        <f t="shared" si="30"/>
        <v>0</v>
      </c>
      <c r="AR179" s="17" t="s">
        <v>172</v>
      </c>
      <c r="AT179" s="17" t="s">
        <v>150</v>
      </c>
      <c r="AU179" s="17" t="s">
        <v>94</v>
      </c>
      <c r="AY179" s="17" t="s">
        <v>149</v>
      </c>
      <c r="BE179" s="144">
        <f t="shared" si="56"/>
        <v>0</v>
      </c>
      <c r="BF179" s="144">
        <f t="shared" si="57"/>
        <v>0</v>
      </c>
      <c r="BG179" s="144">
        <f t="shared" si="58"/>
        <v>0</v>
      </c>
      <c r="BH179" s="144">
        <f t="shared" si="59"/>
        <v>0</v>
      </c>
      <c r="BI179" s="144">
        <f t="shared" si="60"/>
        <v>0</v>
      </c>
      <c r="BJ179" s="17" t="s">
        <v>83</v>
      </c>
      <c r="BK179" s="144">
        <f t="shared" si="36"/>
        <v>0</v>
      </c>
      <c r="BL179" s="17" t="s">
        <v>172</v>
      </c>
      <c r="BM179" s="17" t="s">
        <v>227</v>
      </c>
    </row>
    <row r="180" spans="2:65" s="1" customFormat="1" ht="25.5" customHeight="1" x14ac:dyDescent="0.3">
      <c r="B180" s="134"/>
      <c r="C180" s="146">
        <v>39</v>
      </c>
      <c r="D180" s="146" t="s">
        <v>179</v>
      </c>
      <c r="E180" s="147" t="s">
        <v>393</v>
      </c>
      <c r="F180" s="230" t="s">
        <v>388</v>
      </c>
      <c r="G180" s="230"/>
      <c r="H180" s="230"/>
      <c r="I180" s="230"/>
      <c r="J180" s="148" t="s">
        <v>159</v>
      </c>
      <c r="K180" s="149">
        <v>14</v>
      </c>
      <c r="L180" s="150"/>
      <c r="M180" s="231"/>
      <c r="N180" s="231"/>
      <c r="O180" s="232"/>
      <c r="P180" s="233">
        <f t="shared" si="55"/>
        <v>0</v>
      </c>
      <c r="Q180" s="233"/>
      <c r="R180" s="140"/>
      <c r="T180" s="141" t="s">
        <v>5</v>
      </c>
      <c r="U180" s="40" t="s">
        <v>39</v>
      </c>
      <c r="V180" s="178">
        <f t="shared" si="25"/>
        <v>0</v>
      </c>
      <c r="W180" s="178">
        <f t="shared" si="26"/>
        <v>0</v>
      </c>
      <c r="X180" s="178">
        <f t="shared" si="27"/>
        <v>0</v>
      </c>
      <c r="Y180" s="142">
        <v>0</v>
      </c>
      <c r="Z180" s="142">
        <f t="shared" si="28"/>
        <v>0</v>
      </c>
      <c r="AA180" s="142">
        <v>6.0000000000000002E-5</v>
      </c>
      <c r="AB180" s="142">
        <f t="shared" si="29"/>
        <v>8.4000000000000003E-4</v>
      </c>
      <c r="AC180" s="142">
        <v>0</v>
      </c>
      <c r="AD180" s="143">
        <f t="shared" si="30"/>
        <v>0</v>
      </c>
      <c r="AR180" s="17" t="s">
        <v>182</v>
      </c>
      <c r="AT180" s="17" t="s">
        <v>179</v>
      </c>
      <c r="AU180" s="17" t="s">
        <v>94</v>
      </c>
      <c r="AY180" s="17" t="s">
        <v>149</v>
      </c>
      <c r="BE180" s="144">
        <f t="shared" si="56"/>
        <v>0</v>
      </c>
      <c r="BF180" s="144">
        <f t="shared" si="57"/>
        <v>0</v>
      </c>
      <c r="BG180" s="144">
        <f t="shared" si="58"/>
        <v>0</v>
      </c>
      <c r="BH180" s="144">
        <f t="shared" si="59"/>
        <v>0</v>
      </c>
      <c r="BI180" s="144">
        <f t="shared" si="60"/>
        <v>0</v>
      </c>
      <c r="BJ180" s="17" t="s">
        <v>83</v>
      </c>
      <c r="BK180" s="144">
        <f t="shared" si="36"/>
        <v>0</v>
      </c>
      <c r="BL180" s="17" t="s">
        <v>172</v>
      </c>
      <c r="BM180" s="17" t="s">
        <v>228</v>
      </c>
    </row>
    <row r="181" spans="2:65" s="1" customFormat="1" ht="38.25" customHeight="1" x14ac:dyDescent="0.3">
      <c r="B181" s="134"/>
      <c r="C181" s="146">
        <v>40</v>
      </c>
      <c r="D181" s="146" t="s">
        <v>179</v>
      </c>
      <c r="E181" s="147" t="s">
        <v>229</v>
      </c>
      <c r="F181" s="230" t="s">
        <v>394</v>
      </c>
      <c r="G181" s="230"/>
      <c r="H181" s="230"/>
      <c r="I181" s="230"/>
      <c r="J181" s="148" t="s">
        <v>159</v>
      </c>
      <c r="K181" s="149">
        <v>14</v>
      </c>
      <c r="L181" s="150"/>
      <c r="M181" s="231"/>
      <c r="N181" s="231"/>
      <c r="O181" s="232"/>
      <c r="P181" s="233">
        <f t="shared" si="55"/>
        <v>0</v>
      </c>
      <c r="Q181" s="233"/>
      <c r="R181" s="140"/>
      <c r="T181" s="141" t="s">
        <v>5</v>
      </c>
      <c r="U181" s="40" t="s">
        <v>39</v>
      </c>
      <c r="V181" s="178">
        <f t="shared" si="25"/>
        <v>0</v>
      </c>
      <c r="W181" s="178">
        <f t="shared" si="26"/>
        <v>0</v>
      </c>
      <c r="X181" s="178">
        <f t="shared" si="27"/>
        <v>0</v>
      </c>
      <c r="Y181" s="142">
        <v>0</v>
      </c>
      <c r="Z181" s="142">
        <f t="shared" si="28"/>
        <v>0</v>
      </c>
      <c r="AA181" s="142">
        <v>5.0000000000000002E-5</v>
      </c>
      <c r="AB181" s="142">
        <f t="shared" si="29"/>
        <v>6.9999999999999999E-4</v>
      </c>
      <c r="AC181" s="142">
        <v>0</v>
      </c>
      <c r="AD181" s="143">
        <f t="shared" si="30"/>
        <v>0</v>
      </c>
      <c r="AR181" s="17" t="s">
        <v>182</v>
      </c>
      <c r="AT181" s="17" t="s">
        <v>179</v>
      </c>
      <c r="AU181" s="17" t="s">
        <v>94</v>
      </c>
      <c r="AY181" s="17" t="s">
        <v>149</v>
      </c>
      <c r="BE181" s="144">
        <f t="shared" si="56"/>
        <v>0</v>
      </c>
      <c r="BF181" s="144">
        <f t="shared" si="57"/>
        <v>0</v>
      </c>
      <c r="BG181" s="144">
        <f t="shared" si="58"/>
        <v>0</v>
      </c>
      <c r="BH181" s="144">
        <f t="shared" si="59"/>
        <v>0</v>
      </c>
      <c r="BI181" s="144">
        <f t="shared" si="60"/>
        <v>0</v>
      </c>
      <c r="BJ181" s="17" t="s">
        <v>83</v>
      </c>
      <c r="BK181" s="144">
        <f t="shared" si="36"/>
        <v>0</v>
      </c>
      <c r="BL181" s="17" t="s">
        <v>172</v>
      </c>
      <c r="BM181" s="17" t="s">
        <v>230</v>
      </c>
    </row>
    <row r="182" spans="2:65" s="1" customFormat="1" ht="25.5" customHeight="1" x14ac:dyDescent="0.3">
      <c r="B182" s="134"/>
      <c r="C182" s="135">
        <v>41</v>
      </c>
      <c r="D182" s="135" t="s">
        <v>150</v>
      </c>
      <c r="E182" s="159" t="s">
        <v>389</v>
      </c>
      <c r="F182" s="235" t="s">
        <v>391</v>
      </c>
      <c r="G182" s="234"/>
      <c r="H182" s="234"/>
      <c r="I182" s="234"/>
      <c r="J182" s="137" t="s">
        <v>159</v>
      </c>
      <c r="K182" s="138">
        <v>6</v>
      </c>
      <c r="L182" s="154"/>
      <c r="M182" s="233"/>
      <c r="N182" s="233"/>
      <c r="O182" s="233"/>
      <c r="P182" s="233">
        <f t="shared" ref="P182:P184" si="67">ROUND(V182*K182,2)</f>
        <v>0</v>
      </c>
      <c r="Q182" s="233"/>
      <c r="R182" s="140"/>
      <c r="T182" s="141" t="s">
        <v>5</v>
      </c>
      <c r="U182" s="40" t="s">
        <v>39</v>
      </c>
      <c r="V182" s="178">
        <f t="shared" si="25"/>
        <v>0</v>
      </c>
      <c r="W182" s="178">
        <f t="shared" si="26"/>
        <v>0</v>
      </c>
      <c r="X182" s="178">
        <f t="shared" si="27"/>
        <v>0</v>
      </c>
      <c r="Y182" s="142">
        <v>0.17299999999999999</v>
      </c>
      <c r="Z182" s="142">
        <f t="shared" si="28"/>
        <v>1.0379999999999998</v>
      </c>
      <c r="AA182" s="142">
        <v>0</v>
      </c>
      <c r="AB182" s="142">
        <f t="shared" si="29"/>
        <v>0</v>
      </c>
      <c r="AC182" s="142">
        <v>0</v>
      </c>
      <c r="AD182" s="143">
        <f t="shared" si="30"/>
        <v>0</v>
      </c>
      <c r="AR182" s="17" t="s">
        <v>172</v>
      </c>
      <c r="AT182" s="17" t="s">
        <v>150</v>
      </c>
      <c r="AU182" s="17" t="s">
        <v>94</v>
      </c>
      <c r="AY182" s="17" t="s">
        <v>149</v>
      </c>
      <c r="BE182" s="144">
        <f t="shared" ref="BE182:BE184" si="68">IF(U182="základní",P182,0)</f>
        <v>0</v>
      </c>
      <c r="BF182" s="144">
        <f t="shared" ref="BF182:BF184" si="69">IF(U182="snížená",P182,0)</f>
        <v>0</v>
      </c>
      <c r="BG182" s="144">
        <f t="shared" ref="BG182:BG184" si="70">IF(U182="zákl. přenesená",P182,0)</f>
        <v>0</v>
      </c>
      <c r="BH182" s="144">
        <f t="shared" ref="BH182:BH184" si="71">IF(U182="sníž. přenesená",P182,0)</f>
        <v>0</v>
      </c>
      <c r="BI182" s="144">
        <f t="shared" ref="BI182:BI184" si="72">IF(U182="nulová",P182,0)</f>
        <v>0</v>
      </c>
      <c r="BJ182" s="17" t="s">
        <v>83</v>
      </c>
      <c r="BK182" s="144">
        <f t="shared" si="36"/>
        <v>0</v>
      </c>
      <c r="BL182" s="17" t="s">
        <v>172</v>
      </c>
      <c r="BM182" s="17" t="s">
        <v>227</v>
      </c>
    </row>
    <row r="183" spans="2:65" s="1" customFormat="1" ht="25.5" customHeight="1" x14ac:dyDescent="0.3">
      <c r="B183" s="134"/>
      <c r="C183" s="146">
        <v>42</v>
      </c>
      <c r="D183" s="146" t="s">
        <v>179</v>
      </c>
      <c r="E183" s="147" t="s">
        <v>395</v>
      </c>
      <c r="F183" s="230" t="s">
        <v>396</v>
      </c>
      <c r="G183" s="230"/>
      <c r="H183" s="230"/>
      <c r="I183" s="230"/>
      <c r="J183" s="148" t="s">
        <v>159</v>
      </c>
      <c r="K183" s="149">
        <v>6</v>
      </c>
      <c r="L183" s="150"/>
      <c r="M183" s="231"/>
      <c r="N183" s="231"/>
      <c r="O183" s="232"/>
      <c r="P183" s="233">
        <f t="shared" si="67"/>
        <v>0</v>
      </c>
      <c r="Q183" s="233"/>
      <c r="R183" s="140"/>
      <c r="T183" s="141" t="s">
        <v>5</v>
      </c>
      <c r="U183" s="40" t="s">
        <v>39</v>
      </c>
      <c r="V183" s="178">
        <f t="shared" si="25"/>
        <v>0</v>
      </c>
      <c r="W183" s="178">
        <f t="shared" si="26"/>
        <v>0</v>
      </c>
      <c r="X183" s="178">
        <f t="shared" si="27"/>
        <v>0</v>
      </c>
      <c r="Y183" s="142">
        <v>0</v>
      </c>
      <c r="Z183" s="142">
        <f t="shared" si="28"/>
        <v>0</v>
      </c>
      <c r="AA183" s="142">
        <v>6.0000000000000002E-5</v>
      </c>
      <c r="AB183" s="142">
        <f t="shared" si="29"/>
        <v>3.6000000000000002E-4</v>
      </c>
      <c r="AC183" s="142">
        <v>0</v>
      </c>
      <c r="AD183" s="143">
        <f t="shared" si="30"/>
        <v>0</v>
      </c>
      <c r="AR183" s="17" t="s">
        <v>182</v>
      </c>
      <c r="AT183" s="17" t="s">
        <v>179</v>
      </c>
      <c r="AU183" s="17" t="s">
        <v>94</v>
      </c>
      <c r="AY183" s="17" t="s">
        <v>149</v>
      </c>
      <c r="BE183" s="144">
        <f t="shared" si="68"/>
        <v>0</v>
      </c>
      <c r="BF183" s="144">
        <f t="shared" si="69"/>
        <v>0</v>
      </c>
      <c r="BG183" s="144">
        <f t="shared" si="70"/>
        <v>0</v>
      </c>
      <c r="BH183" s="144">
        <f t="shared" si="71"/>
        <v>0</v>
      </c>
      <c r="BI183" s="144">
        <f t="shared" si="72"/>
        <v>0</v>
      </c>
      <c r="BJ183" s="17" t="s">
        <v>83</v>
      </c>
      <c r="BK183" s="144">
        <f t="shared" si="36"/>
        <v>0</v>
      </c>
      <c r="BL183" s="17" t="s">
        <v>172</v>
      </c>
      <c r="BM183" s="17" t="s">
        <v>228</v>
      </c>
    </row>
    <row r="184" spans="2:65" s="1" customFormat="1" ht="38.25" customHeight="1" x14ac:dyDescent="0.3">
      <c r="B184" s="134"/>
      <c r="C184" s="146">
        <v>43</v>
      </c>
      <c r="D184" s="146" t="s">
        <v>179</v>
      </c>
      <c r="E184" s="147" t="s">
        <v>397</v>
      </c>
      <c r="F184" s="230" t="s">
        <v>398</v>
      </c>
      <c r="G184" s="230"/>
      <c r="H184" s="230"/>
      <c r="I184" s="230"/>
      <c r="J184" s="148" t="s">
        <v>159</v>
      </c>
      <c r="K184" s="149">
        <v>6</v>
      </c>
      <c r="L184" s="150"/>
      <c r="M184" s="231"/>
      <c r="N184" s="231"/>
      <c r="O184" s="232"/>
      <c r="P184" s="233">
        <f t="shared" si="67"/>
        <v>0</v>
      </c>
      <c r="Q184" s="233"/>
      <c r="R184" s="140"/>
      <c r="T184" s="141" t="s">
        <v>5</v>
      </c>
      <c r="U184" s="40" t="s">
        <v>39</v>
      </c>
      <c r="V184" s="178">
        <f t="shared" si="25"/>
        <v>0</v>
      </c>
      <c r="W184" s="178">
        <f t="shared" si="26"/>
        <v>0</v>
      </c>
      <c r="X184" s="178">
        <f t="shared" si="27"/>
        <v>0</v>
      </c>
      <c r="Y184" s="142">
        <v>0</v>
      </c>
      <c r="Z184" s="142">
        <f t="shared" si="28"/>
        <v>0</v>
      </c>
      <c r="AA184" s="142">
        <v>5.0000000000000002E-5</v>
      </c>
      <c r="AB184" s="142">
        <f t="shared" si="29"/>
        <v>3.0000000000000003E-4</v>
      </c>
      <c r="AC184" s="142">
        <v>0</v>
      </c>
      <c r="AD184" s="143">
        <f t="shared" si="30"/>
        <v>0</v>
      </c>
      <c r="AR184" s="17" t="s">
        <v>182</v>
      </c>
      <c r="AT184" s="17" t="s">
        <v>179</v>
      </c>
      <c r="AU184" s="17" t="s">
        <v>94</v>
      </c>
      <c r="AY184" s="17" t="s">
        <v>149</v>
      </c>
      <c r="BE184" s="144">
        <f t="shared" si="68"/>
        <v>0</v>
      </c>
      <c r="BF184" s="144">
        <f t="shared" si="69"/>
        <v>0</v>
      </c>
      <c r="BG184" s="144">
        <f t="shared" si="70"/>
        <v>0</v>
      </c>
      <c r="BH184" s="144">
        <f t="shared" si="71"/>
        <v>0</v>
      </c>
      <c r="BI184" s="144">
        <f t="shared" si="72"/>
        <v>0</v>
      </c>
      <c r="BJ184" s="17" t="s">
        <v>83</v>
      </c>
      <c r="BK184" s="144">
        <f t="shared" si="36"/>
        <v>0</v>
      </c>
      <c r="BL184" s="17" t="s">
        <v>172</v>
      </c>
      <c r="BM184" s="17" t="s">
        <v>230</v>
      </c>
    </row>
    <row r="185" spans="2:65" s="1" customFormat="1" ht="25.5" customHeight="1" x14ac:dyDescent="0.3">
      <c r="B185" s="134"/>
      <c r="C185" s="146">
        <v>44</v>
      </c>
      <c r="D185" s="146" t="s">
        <v>179</v>
      </c>
      <c r="E185" s="147" t="s">
        <v>231</v>
      </c>
      <c r="F185" s="230" t="s">
        <v>399</v>
      </c>
      <c r="G185" s="230"/>
      <c r="H185" s="230"/>
      <c r="I185" s="230"/>
      <c r="J185" s="148" t="s">
        <v>159</v>
      </c>
      <c r="K185" s="149">
        <v>62</v>
      </c>
      <c r="L185" s="150"/>
      <c r="M185" s="231"/>
      <c r="N185" s="231"/>
      <c r="O185" s="232"/>
      <c r="P185" s="233">
        <f t="shared" ref="P185:P188" si="73">ROUND(V185*K185,2)</f>
        <v>0</v>
      </c>
      <c r="Q185" s="233"/>
      <c r="R185" s="140"/>
      <c r="T185" s="141" t="s">
        <v>5</v>
      </c>
      <c r="U185" s="40" t="s">
        <v>39</v>
      </c>
      <c r="V185" s="178">
        <f t="shared" si="25"/>
        <v>0</v>
      </c>
      <c r="W185" s="178">
        <f t="shared" si="26"/>
        <v>0</v>
      </c>
      <c r="X185" s="178">
        <f t="shared" si="27"/>
        <v>0</v>
      </c>
      <c r="Y185" s="142">
        <v>0</v>
      </c>
      <c r="Z185" s="142">
        <f t="shared" si="28"/>
        <v>0</v>
      </c>
      <c r="AA185" s="142">
        <v>5.0000000000000002E-5</v>
      </c>
      <c r="AB185" s="142">
        <f t="shared" si="29"/>
        <v>3.1000000000000003E-3</v>
      </c>
      <c r="AC185" s="142">
        <v>0</v>
      </c>
      <c r="AD185" s="143">
        <f t="shared" si="30"/>
        <v>0</v>
      </c>
      <c r="AR185" s="17" t="s">
        <v>182</v>
      </c>
      <c r="AT185" s="17" t="s">
        <v>179</v>
      </c>
      <c r="AU185" s="17" t="s">
        <v>94</v>
      </c>
      <c r="AY185" s="17" t="s">
        <v>149</v>
      </c>
      <c r="BE185" s="144">
        <f t="shared" ref="BE185:BE188" si="74">IF(U185="základní",P185,0)</f>
        <v>0</v>
      </c>
      <c r="BF185" s="144">
        <f t="shared" ref="BF185:BF188" si="75">IF(U185="snížená",P185,0)</f>
        <v>0</v>
      </c>
      <c r="BG185" s="144">
        <f t="shared" ref="BG185:BG188" si="76">IF(U185="zákl. přenesená",P185,0)</f>
        <v>0</v>
      </c>
      <c r="BH185" s="144">
        <f t="shared" ref="BH185:BH188" si="77">IF(U185="sníž. přenesená",P185,0)</f>
        <v>0</v>
      </c>
      <c r="BI185" s="144">
        <f t="shared" ref="BI185:BI188" si="78">IF(U185="nulová",P185,0)</f>
        <v>0</v>
      </c>
      <c r="BJ185" s="17" t="s">
        <v>83</v>
      </c>
      <c r="BK185" s="144">
        <f t="shared" si="36"/>
        <v>0</v>
      </c>
      <c r="BL185" s="17" t="s">
        <v>172</v>
      </c>
      <c r="BM185" s="17" t="s">
        <v>232</v>
      </c>
    </row>
    <row r="186" spans="2:65" s="1" customFormat="1" ht="25.5" customHeight="1" x14ac:dyDescent="0.3">
      <c r="B186" s="134"/>
      <c r="C186" s="146">
        <v>45</v>
      </c>
      <c r="D186" s="146" t="s">
        <v>179</v>
      </c>
      <c r="E186" s="147" t="s">
        <v>233</v>
      </c>
      <c r="F186" s="230" t="s">
        <v>400</v>
      </c>
      <c r="G186" s="230"/>
      <c r="H186" s="230"/>
      <c r="I186" s="230"/>
      <c r="J186" s="148" t="s">
        <v>159</v>
      </c>
      <c r="K186" s="149">
        <v>90</v>
      </c>
      <c r="L186" s="150"/>
      <c r="M186" s="231"/>
      <c r="N186" s="231"/>
      <c r="O186" s="232"/>
      <c r="P186" s="233">
        <f t="shared" si="73"/>
        <v>0</v>
      </c>
      <c r="Q186" s="233"/>
      <c r="R186" s="140"/>
      <c r="T186" s="141" t="s">
        <v>5</v>
      </c>
      <c r="U186" s="40" t="s">
        <v>39</v>
      </c>
      <c r="V186" s="178">
        <f t="shared" si="25"/>
        <v>0</v>
      </c>
      <c r="W186" s="178">
        <f t="shared" si="26"/>
        <v>0</v>
      </c>
      <c r="X186" s="178">
        <f t="shared" si="27"/>
        <v>0</v>
      </c>
      <c r="Y186" s="142">
        <v>0</v>
      </c>
      <c r="Z186" s="142">
        <f t="shared" si="28"/>
        <v>0</v>
      </c>
      <c r="AA186" s="142">
        <v>0</v>
      </c>
      <c r="AB186" s="142">
        <f t="shared" si="29"/>
        <v>0</v>
      </c>
      <c r="AC186" s="142">
        <v>0</v>
      </c>
      <c r="AD186" s="143">
        <f t="shared" si="30"/>
        <v>0</v>
      </c>
      <c r="AR186" s="17" t="s">
        <v>182</v>
      </c>
      <c r="AT186" s="17" t="s">
        <v>179</v>
      </c>
      <c r="AU186" s="17" t="s">
        <v>94</v>
      </c>
      <c r="AY186" s="17" t="s">
        <v>149</v>
      </c>
      <c r="BE186" s="144">
        <f t="shared" si="74"/>
        <v>0</v>
      </c>
      <c r="BF186" s="144">
        <f t="shared" si="75"/>
        <v>0</v>
      </c>
      <c r="BG186" s="144">
        <f t="shared" si="76"/>
        <v>0</v>
      </c>
      <c r="BH186" s="144">
        <f t="shared" si="77"/>
        <v>0</v>
      </c>
      <c r="BI186" s="144">
        <f t="shared" si="78"/>
        <v>0</v>
      </c>
      <c r="BJ186" s="17" t="s">
        <v>83</v>
      </c>
      <c r="BK186" s="144">
        <f t="shared" si="36"/>
        <v>0</v>
      </c>
      <c r="BL186" s="17" t="s">
        <v>172</v>
      </c>
      <c r="BM186" s="17" t="s">
        <v>234</v>
      </c>
    </row>
    <row r="187" spans="2:65" s="1" customFormat="1" ht="38.25" customHeight="1" x14ac:dyDescent="0.3">
      <c r="B187" s="134"/>
      <c r="C187" s="135">
        <v>46</v>
      </c>
      <c r="D187" s="135" t="s">
        <v>150</v>
      </c>
      <c r="E187" s="136" t="s">
        <v>235</v>
      </c>
      <c r="F187" s="235" t="s">
        <v>379</v>
      </c>
      <c r="G187" s="234"/>
      <c r="H187" s="234"/>
      <c r="I187" s="234"/>
      <c r="J187" s="137" t="s">
        <v>159</v>
      </c>
      <c r="K187" s="138">
        <v>32</v>
      </c>
      <c r="L187" s="139"/>
      <c r="M187" s="233"/>
      <c r="N187" s="233"/>
      <c r="O187" s="233"/>
      <c r="P187" s="233">
        <f t="shared" si="73"/>
        <v>0</v>
      </c>
      <c r="Q187" s="233"/>
      <c r="R187" s="140"/>
      <c r="T187" s="141" t="s">
        <v>5</v>
      </c>
      <c r="U187" s="40" t="s">
        <v>39</v>
      </c>
      <c r="V187" s="178">
        <f t="shared" si="25"/>
        <v>0</v>
      </c>
      <c r="W187" s="178">
        <f t="shared" si="26"/>
        <v>0</v>
      </c>
      <c r="X187" s="178">
        <f t="shared" si="27"/>
        <v>0</v>
      </c>
      <c r="Y187" s="142">
        <v>0.26</v>
      </c>
      <c r="Z187" s="142">
        <f t="shared" si="28"/>
        <v>8.32</v>
      </c>
      <c r="AA187" s="142">
        <v>0</v>
      </c>
      <c r="AB187" s="142">
        <f t="shared" si="29"/>
        <v>0</v>
      </c>
      <c r="AC187" s="142">
        <v>0</v>
      </c>
      <c r="AD187" s="143">
        <f t="shared" si="30"/>
        <v>0</v>
      </c>
      <c r="AR187" s="17" t="s">
        <v>172</v>
      </c>
      <c r="AT187" s="17" t="s">
        <v>150</v>
      </c>
      <c r="AU187" s="17" t="s">
        <v>94</v>
      </c>
      <c r="AY187" s="17" t="s">
        <v>149</v>
      </c>
      <c r="BE187" s="144">
        <f t="shared" si="74"/>
        <v>0</v>
      </c>
      <c r="BF187" s="144">
        <f t="shared" si="75"/>
        <v>0</v>
      </c>
      <c r="BG187" s="144">
        <f t="shared" si="76"/>
        <v>0</v>
      </c>
      <c r="BH187" s="144">
        <f t="shared" si="77"/>
        <v>0</v>
      </c>
      <c r="BI187" s="144">
        <f t="shared" si="78"/>
        <v>0</v>
      </c>
      <c r="BJ187" s="17" t="s">
        <v>83</v>
      </c>
      <c r="BK187" s="144">
        <f t="shared" si="36"/>
        <v>0</v>
      </c>
      <c r="BL187" s="17" t="s">
        <v>172</v>
      </c>
      <c r="BM187" s="17" t="s">
        <v>236</v>
      </c>
    </row>
    <row r="188" spans="2:65" s="1" customFormat="1" ht="25.5" customHeight="1" x14ac:dyDescent="0.3">
      <c r="B188" s="134"/>
      <c r="C188" s="146">
        <v>47</v>
      </c>
      <c r="D188" s="146" t="s">
        <v>179</v>
      </c>
      <c r="E188" s="147" t="s">
        <v>237</v>
      </c>
      <c r="F188" s="230" t="s">
        <v>405</v>
      </c>
      <c r="G188" s="230"/>
      <c r="H188" s="230"/>
      <c r="I188" s="230"/>
      <c r="J188" s="148" t="s">
        <v>189</v>
      </c>
      <c r="K188" s="149">
        <v>32</v>
      </c>
      <c r="L188" s="150"/>
      <c r="M188" s="231"/>
      <c r="N188" s="231"/>
      <c r="O188" s="232"/>
      <c r="P188" s="233">
        <f t="shared" si="73"/>
        <v>0</v>
      </c>
      <c r="Q188" s="233"/>
      <c r="R188" s="140"/>
      <c r="T188" s="141" t="s">
        <v>5</v>
      </c>
      <c r="U188" s="40" t="s">
        <v>39</v>
      </c>
      <c r="V188" s="178">
        <f t="shared" si="25"/>
        <v>0</v>
      </c>
      <c r="W188" s="178">
        <f t="shared" si="26"/>
        <v>0</v>
      </c>
      <c r="X188" s="178">
        <f t="shared" si="27"/>
        <v>0</v>
      </c>
      <c r="Y188" s="142">
        <v>0</v>
      </c>
      <c r="Z188" s="142">
        <f t="shared" si="28"/>
        <v>0</v>
      </c>
      <c r="AA188" s="142">
        <v>0</v>
      </c>
      <c r="AB188" s="142">
        <f t="shared" si="29"/>
        <v>0</v>
      </c>
      <c r="AC188" s="142">
        <v>0</v>
      </c>
      <c r="AD188" s="143">
        <f t="shared" si="30"/>
        <v>0</v>
      </c>
      <c r="AR188" s="17" t="s">
        <v>182</v>
      </c>
      <c r="AT188" s="17" t="s">
        <v>179</v>
      </c>
      <c r="AU188" s="17" t="s">
        <v>94</v>
      </c>
      <c r="AY188" s="17" t="s">
        <v>149</v>
      </c>
      <c r="BE188" s="144">
        <f t="shared" si="74"/>
        <v>0</v>
      </c>
      <c r="BF188" s="144">
        <f t="shared" si="75"/>
        <v>0</v>
      </c>
      <c r="BG188" s="144">
        <f t="shared" si="76"/>
        <v>0</v>
      </c>
      <c r="BH188" s="144">
        <f t="shared" si="77"/>
        <v>0</v>
      </c>
      <c r="BI188" s="144">
        <f t="shared" si="78"/>
        <v>0</v>
      </c>
      <c r="BJ188" s="17" t="s">
        <v>83</v>
      </c>
      <c r="BK188" s="144">
        <f t="shared" si="36"/>
        <v>0</v>
      </c>
      <c r="BL188" s="17" t="s">
        <v>172</v>
      </c>
      <c r="BM188" s="17" t="s">
        <v>238</v>
      </c>
    </row>
    <row r="189" spans="2:65" s="1" customFormat="1" ht="25.5" customHeight="1" x14ac:dyDescent="0.3">
      <c r="B189" s="134"/>
      <c r="C189" s="146">
        <v>48</v>
      </c>
      <c r="D189" s="146" t="s">
        <v>179</v>
      </c>
      <c r="E189" s="147" t="s">
        <v>231</v>
      </c>
      <c r="F189" s="230" t="s">
        <v>399</v>
      </c>
      <c r="G189" s="230"/>
      <c r="H189" s="230"/>
      <c r="I189" s="230"/>
      <c r="J189" s="148" t="s">
        <v>159</v>
      </c>
      <c r="K189" s="149">
        <v>32</v>
      </c>
      <c r="L189" s="150"/>
      <c r="M189" s="231"/>
      <c r="N189" s="231"/>
      <c r="O189" s="232"/>
      <c r="P189" s="233">
        <f t="shared" ref="P189" si="79">ROUND(V189*K189,2)</f>
        <v>0</v>
      </c>
      <c r="Q189" s="233"/>
      <c r="R189" s="140"/>
      <c r="T189" s="141" t="s">
        <v>5</v>
      </c>
      <c r="U189" s="40" t="s">
        <v>39</v>
      </c>
      <c r="V189" s="178">
        <f t="shared" si="25"/>
        <v>0</v>
      </c>
      <c r="W189" s="178">
        <f t="shared" si="26"/>
        <v>0</v>
      </c>
      <c r="X189" s="178">
        <f t="shared" si="27"/>
        <v>0</v>
      </c>
      <c r="Y189" s="142">
        <v>0</v>
      </c>
      <c r="Z189" s="142">
        <f t="shared" si="28"/>
        <v>0</v>
      </c>
      <c r="AA189" s="142">
        <v>5.0000000000000002E-5</v>
      </c>
      <c r="AB189" s="142">
        <f t="shared" si="29"/>
        <v>1.6000000000000001E-3</v>
      </c>
      <c r="AC189" s="142">
        <v>0</v>
      </c>
      <c r="AD189" s="143">
        <f t="shared" si="30"/>
        <v>0</v>
      </c>
      <c r="AR189" s="17" t="s">
        <v>182</v>
      </c>
      <c r="AT189" s="17" t="s">
        <v>179</v>
      </c>
      <c r="AU189" s="17" t="s">
        <v>94</v>
      </c>
      <c r="AY189" s="17" t="s">
        <v>149</v>
      </c>
      <c r="BE189" s="144">
        <f t="shared" ref="BE189" si="80">IF(U189="základní",P189,0)</f>
        <v>0</v>
      </c>
      <c r="BF189" s="144">
        <f t="shared" ref="BF189" si="81">IF(U189="snížená",P189,0)</f>
        <v>0</v>
      </c>
      <c r="BG189" s="144">
        <f t="shared" ref="BG189" si="82">IF(U189="zákl. přenesená",P189,0)</f>
        <v>0</v>
      </c>
      <c r="BH189" s="144">
        <f t="shared" ref="BH189" si="83">IF(U189="sníž. přenesená",P189,0)</f>
        <v>0</v>
      </c>
      <c r="BI189" s="144">
        <f t="shared" ref="BI189" si="84">IF(U189="nulová",P189,0)</f>
        <v>0</v>
      </c>
      <c r="BJ189" s="17" t="s">
        <v>83</v>
      </c>
      <c r="BK189" s="144">
        <f t="shared" si="36"/>
        <v>0</v>
      </c>
      <c r="BL189" s="17" t="s">
        <v>172</v>
      </c>
      <c r="BM189" s="17" t="s">
        <v>232</v>
      </c>
    </row>
    <row r="190" spans="2:65" s="1" customFormat="1" ht="38.25" customHeight="1" x14ac:dyDescent="0.3">
      <c r="B190" s="134"/>
      <c r="C190" s="135">
        <v>49</v>
      </c>
      <c r="D190" s="135" t="s">
        <v>150</v>
      </c>
      <c r="E190" s="159" t="s">
        <v>401</v>
      </c>
      <c r="F190" s="235" t="s">
        <v>402</v>
      </c>
      <c r="G190" s="234"/>
      <c r="H190" s="234"/>
      <c r="I190" s="234"/>
      <c r="J190" s="137" t="s">
        <v>159</v>
      </c>
      <c r="K190" s="138">
        <v>90</v>
      </c>
      <c r="L190" s="154"/>
      <c r="M190" s="233"/>
      <c r="N190" s="233"/>
      <c r="O190" s="233"/>
      <c r="P190" s="233">
        <f t="shared" ref="P190:P191" si="85">ROUND(V190*K190,2)</f>
        <v>0</v>
      </c>
      <c r="Q190" s="233"/>
      <c r="R190" s="140"/>
      <c r="T190" s="141" t="s">
        <v>5</v>
      </c>
      <c r="U190" s="40" t="s">
        <v>39</v>
      </c>
      <c r="V190" s="178">
        <f t="shared" si="25"/>
        <v>0</v>
      </c>
      <c r="W190" s="178">
        <f t="shared" si="26"/>
        <v>0</v>
      </c>
      <c r="X190" s="178">
        <f t="shared" si="27"/>
        <v>0</v>
      </c>
      <c r="Y190" s="142">
        <v>0.26</v>
      </c>
      <c r="Z190" s="142">
        <f t="shared" si="28"/>
        <v>23.400000000000002</v>
      </c>
      <c r="AA190" s="142">
        <v>0</v>
      </c>
      <c r="AB190" s="142">
        <f t="shared" si="29"/>
        <v>0</v>
      </c>
      <c r="AC190" s="142">
        <v>0</v>
      </c>
      <c r="AD190" s="143">
        <f t="shared" si="30"/>
        <v>0</v>
      </c>
      <c r="AR190" s="17" t="s">
        <v>172</v>
      </c>
      <c r="AT190" s="17" t="s">
        <v>150</v>
      </c>
      <c r="AU190" s="17" t="s">
        <v>94</v>
      </c>
      <c r="AY190" s="17" t="s">
        <v>149</v>
      </c>
      <c r="BE190" s="144">
        <f t="shared" ref="BE190:BE191" si="86">IF(U190="základní",P190,0)</f>
        <v>0</v>
      </c>
      <c r="BF190" s="144">
        <f t="shared" ref="BF190:BF191" si="87">IF(U190="snížená",P190,0)</f>
        <v>0</v>
      </c>
      <c r="BG190" s="144">
        <f t="shared" ref="BG190:BG191" si="88">IF(U190="zákl. přenesená",P190,0)</f>
        <v>0</v>
      </c>
      <c r="BH190" s="144">
        <f t="shared" ref="BH190:BH191" si="89">IF(U190="sníž. přenesená",P190,0)</f>
        <v>0</v>
      </c>
      <c r="BI190" s="144">
        <f t="shared" ref="BI190:BI191" si="90">IF(U190="nulová",P190,0)</f>
        <v>0</v>
      </c>
      <c r="BJ190" s="17" t="s">
        <v>83</v>
      </c>
      <c r="BK190" s="144">
        <f t="shared" si="36"/>
        <v>0</v>
      </c>
      <c r="BL190" s="17" t="s">
        <v>172</v>
      </c>
      <c r="BM190" s="17" t="s">
        <v>236</v>
      </c>
    </row>
    <row r="191" spans="2:65" s="1" customFormat="1" ht="25.5" customHeight="1" x14ac:dyDescent="0.3">
      <c r="B191" s="134"/>
      <c r="C191" s="146">
        <v>50</v>
      </c>
      <c r="D191" s="146" t="s">
        <v>179</v>
      </c>
      <c r="E191" s="147" t="s">
        <v>404</v>
      </c>
      <c r="F191" s="230" t="s">
        <v>403</v>
      </c>
      <c r="G191" s="230"/>
      <c r="H191" s="230"/>
      <c r="I191" s="230"/>
      <c r="J191" s="148" t="s">
        <v>189</v>
      </c>
      <c r="K191" s="149">
        <v>90</v>
      </c>
      <c r="L191" s="150"/>
      <c r="M191" s="231"/>
      <c r="N191" s="231"/>
      <c r="O191" s="232"/>
      <c r="P191" s="233">
        <f t="shared" si="85"/>
        <v>0</v>
      </c>
      <c r="Q191" s="233"/>
      <c r="R191" s="140"/>
      <c r="T191" s="141" t="s">
        <v>5</v>
      </c>
      <c r="U191" s="40" t="s">
        <v>39</v>
      </c>
      <c r="V191" s="178">
        <f t="shared" si="25"/>
        <v>0</v>
      </c>
      <c r="W191" s="178">
        <f t="shared" si="26"/>
        <v>0</v>
      </c>
      <c r="X191" s="178">
        <f t="shared" si="27"/>
        <v>0</v>
      </c>
      <c r="Y191" s="142">
        <v>0</v>
      </c>
      <c r="Z191" s="142">
        <f t="shared" si="28"/>
        <v>0</v>
      </c>
      <c r="AA191" s="142">
        <v>0</v>
      </c>
      <c r="AB191" s="142">
        <f t="shared" si="29"/>
        <v>0</v>
      </c>
      <c r="AC191" s="142">
        <v>0</v>
      </c>
      <c r="AD191" s="143">
        <f t="shared" si="30"/>
        <v>0</v>
      </c>
      <c r="AR191" s="17" t="s">
        <v>182</v>
      </c>
      <c r="AT191" s="17" t="s">
        <v>179</v>
      </c>
      <c r="AU191" s="17" t="s">
        <v>94</v>
      </c>
      <c r="AY191" s="17" t="s">
        <v>149</v>
      </c>
      <c r="BE191" s="144">
        <f t="shared" si="86"/>
        <v>0</v>
      </c>
      <c r="BF191" s="144">
        <f t="shared" si="87"/>
        <v>0</v>
      </c>
      <c r="BG191" s="144">
        <f t="shared" si="88"/>
        <v>0</v>
      </c>
      <c r="BH191" s="144">
        <f t="shared" si="89"/>
        <v>0</v>
      </c>
      <c r="BI191" s="144">
        <f t="shared" si="90"/>
        <v>0</v>
      </c>
      <c r="BJ191" s="17" t="s">
        <v>83</v>
      </c>
      <c r="BK191" s="144">
        <f t="shared" si="36"/>
        <v>0</v>
      </c>
      <c r="BL191" s="17" t="s">
        <v>172</v>
      </c>
      <c r="BM191" s="17" t="s">
        <v>238</v>
      </c>
    </row>
    <row r="192" spans="2:65" s="1" customFormat="1" ht="25.5" customHeight="1" x14ac:dyDescent="0.3">
      <c r="B192" s="134"/>
      <c r="C192" s="135">
        <v>51</v>
      </c>
      <c r="D192" s="135" t="s">
        <v>150</v>
      </c>
      <c r="E192" s="159" t="s">
        <v>442</v>
      </c>
      <c r="F192" s="235" t="s">
        <v>443</v>
      </c>
      <c r="G192" s="234"/>
      <c r="H192" s="234"/>
      <c r="I192" s="234"/>
      <c r="J192" s="137" t="s">
        <v>159</v>
      </c>
      <c r="K192" s="138">
        <v>8</v>
      </c>
      <c r="L192" s="139"/>
      <c r="M192" s="233"/>
      <c r="N192" s="233"/>
      <c r="O192" s="233"/>
      <c r="P192" s="233">
        <f t="shared" ref="P192:P200" si="91">ROUND(V192*K192,2)</f>
        <v>0</v>
      </c>
      <c r="Q192" s="233"/>
      <c r="R192" s="140"/>
      <c r="T192" s="141" t="s">
        <v>5</v>
      </c>
      <c r="U192" s="40" t="s">
        <v>39</v>
      </c>
      <c r="V192" s="178">
        <f t="shared" si="25"/>
        <v>0</v>
      </c>
      <c r="W192" s="178">
        <f t="shared" si="26"/>
        <v>0</v>
      </c>
      <c r="X192" s="178">
        <f t="shared" si="27"/>
        <v>0</v>
      </c>
      <c r="Y192" s="142">
        <v>0.38</v>
      </c>
      <c r="Z192" s="142">
        <f t="shared" si="28"/>
        <v>3.04</v>
      </c>
      <c r="AA192" s="142">
        <v>0</v>
      </c>
      <c r="AB192" s="142">
        <f t="shared" si="29"/>
        <v>0</v>
      </c>
      <c r="AC192" s="142">
        <v>0</v>
      </c>
      <c r="AD192" s="143">
        <f t="shared" si="30"/>
        <v>0</v>
      </c>
      <c r="AR192" s="17" t="s">
        <v>172</v>
      </c>
      <c r="AT192" s="17" t="s">
        <v>150</v>
      </c>
      <c r="AU192" s="17" t="s">
        <v>94</v>
      </c>
      <c r="AY192" s="17" t="s">
        <v>149</v>
      </c>
      <c r="BE192" s="144">
        <f t="shared" ref="BE192:BE200" si="92">IF(U192="základní",P192,0)</f>
        <v>0</v>
      </c>
      <c r="BF192" s="144">
        <f t="shared" ref="BF192:BF200" si="93">IF(U192="snížená",P192,0)</f>
        <v>0</v>
      </c>
      <c r="BG192" s="144">
        <f t="shared" ref="BG192:BG200" si="94">IF(U192="zákl. přenesená",P192,0)</f>
        <v>0</v>
      </c>
      <c r="BH192" s="144">
        <f t="shared" ref="BH192:BH200" si="95">IF(U192="sníž. přenesená",P192,0)</f>
        <v>0</v>
      </c>
      <c r="BI192" s="144">
        <f t="shared" ref="BI192:BI200" si="96">IF(U192="nulová",P192,0)</f>
        <v>0</v>
      </c>
      <c r="BJ192" s="17" t="s">
        <v>83</v>
      </c>
      <c r="BK192" s="144">
        <f t="shared" si="36"/>
        <v>0</v>
      </c>
      <c r="BL192" s="17" t="s">
        <v>172</v>
      </c>
      <c r="BM192" s="17" t="s">
        <v>241</v>
      </c>
    </row>
    <row r="193" spans="2:65" s="1" customFormat="1" ht="16.5" customHeight="1" x14ac:dyDescent="0.3">
      <c r="B193" s="134"/>
      <c r="C193" s="146">
        <v>52</v>
      </c>
      <c r="D193" s="146" t="s">
        <v>179</v>
      </c>
      <c r="E193" s="160" t="s">
        <v>444</v>
      </c>
      <c r="F193" s="236" t="s">
        <v>445</v>
      </c>
      <c r="G193" s="230"/>
      <c r="H193" s="230"/>
      <c r="I193" s="230"/>
      <c r="J193" s="148" t="s">
        <v>189</v>
      </c>
      <c r="K193" s="149">
        <v>8</v>
      </c>
      <c r="L193" s="150"/>
      <c r="M193" s="231"/>
      <c r="N193" s="231"/>
      <c r="O193" s="232"/>
      <c r="P193" s="233">
        <f t="shared" si="91"/>
        <v>0</v>
      </c>
      <c r="Q193" s="233"/>
      <c r="R193" s="140"/>
      <c r="T193" s="141" t="s">
        <v>5</v>
      </c>
      <c r="U193" s="40" t="s">
        <v>39</v>
      </c>
      <c r="V193" s="178">
        <f t="shared" si="25"/>
        <v>0</v>
      </c>
      <c r="W193" s="178">
        <f t="shared" si="26"/>
        <v>0</v>
      </c>
      <c r="X193" s="178">
        <f t="shared" si="27"/>
        <v>0</v>
      </c>
      <c r="Y193" s="142">
        <v>0</v>
      </c>
      <c r="Z193" s="142">
        <f t="shared" si="28"/>
        <v>0</v>
      </c>
      <c r="AA193" s="142">
        <v>0</v>
      </c>
      <c r="AB193" s="142">
        <f t="shared" si="29"/>
        <v>0</v>
      </c>
      <c r="AC193" s="142">
        <v>0</v>
      </c>
      <c r="AD193" s="143">
        <f t="shared" si="30"/>
        <v>0</v>
      </c>
      <c r="AR193" s="17" t="s">
        <v>182</v>
      </c>
      <c r="AT193" s="17" t="s">
        <v>179</v>
      </c>
      <c r="AU193" s="17" t="s">
        <v>94</v>
      </c>
      <c r="AY193" s="17" t="s">
        <v>149</v>
      </c>
      <c r="BE193" s="144">
        <f t="shared" si="92"/>
        <v>0</v>
      </c>
      <c r="BF193" s="144">
        <f t="shared" si="93"/>
        <v>0</v>
      </c>
      <c r="BG193" s="144">
        <f t="shared" si="94"/>
        <v>0</v>
      </c>
      <c r="BH193" s="144">
        <f t="shared" si="95"/>
        <v>0</v>
      </c>
      <c r="BI193" s="144">
        <f t="shared" si="96"/>
        <v>0</v>
      </c>
      <c r="BJ193" s="17" t="s">
        <v>83</v>
      </c>
      <c r="BK193" s="144">
        <f t="shared" si="36"/>
        <v>0</v>
      </c>
      <c r="BL193" s="17" t="s">
        <v>172</v>
      </c>
      <c r="BM193" s="17" t="s">
        <v>242</v>
      </c>
    </row>
    <row r="194" spans="2:65" s="1" customFormat="1" ht="25.5" customHeight="1" x14ac:dyDescent="0.3">
      <c r="B194" s="134"/>
      <c r="C194" s="135">
        <v>53</v>
      </c>
      <c r="D194" s="135" t="s">
        <v>150</v>
      </c>
      <c r="E194" s="159" t="s">
        <v>446</v>
      </c>
      <c r="F194" s="235" t="s">
        <v>447</v>
      </c>
      <c r="G194" s="234"/>
      <c r="H194" s="234"/>
      <c r="I194" s="234"/>
      <c r="J194" s="137" t="s">
        <v>159</v>
      </c>
      <c r="K194" s="138">
        <v>8</v>
      </c>
      <c r="L194" s="176"/>
      <c r="M194" s="247"/>
      <c r="N194" s="249"/>
      <c r="O194" s="248"/>
      <c r="P194" s="233">
        <f t="shared" ref="P194:P195" si="97">ROUND(V194*K194,2)</f>
        <v>0</v>
      </c>
      <c r="Q194" s="233"/>
      <c r="R194" s="140"/>
      <c r="T194" s="141" t="s">
        <v>5</v>
      </c>
      <c r="U194" s="40" t="s">
        <v>39</v>
      </c>
      <c r="V194" s="178">
        <f t="shared" si="25"/>
        <v>0</v>
      </c>
      <c r="W194" s="178">
        <f t="shared" si="26"/>
        <v>0</v>
      </c>
      <c r="X194" s="178">
        <f t="shared" si="27"/>
        <v>0</v>
      </c>
      <c r="Y194" s="142">
        <v>0.38</v>
      </c>
      <c r="Z194" s="142">
        <f t="shared" si="28"/>
        <v>3.04</v>
      </c>
      <c r="AA194" s="142">
        <v>0</v>
      </c>
      <c r="AB194" s="142">
        <f t="shared" si="29"/>
        <v>0</v>
      </c>
      <c r="AC194" s="142">
        <v>0</v>
      </c>
      <c r="AD194" s="143">
        <f t="shared" si="30"/>
        <v>0</v>
      </c>
      <c r="AR194" s="17" t="s">
        <v>172</v>
      </c>
      <c r="AT194" s="17" t="s">
        <v>150</v>
      </c>
      <c r="AU194" s="17" t="s">
        <v>94</v>
      </c>
      <c r="AY194" s="17" t="s">
        <v>149</v>
      </c>
      <c r="BE194" s="144">
        <f t="shared" ref="BE194:BE195" si="98">IF(U194="základní",P194,0)</f>
        <v>0</v>
      </c>
      <c r="BF194" s="144">
        <f t="shared" ref="BF194:BF195" si="99">IF(U194="snížená",P194,0)</f>
        <v>0</v>
      </c>
      <c r="BG194" s="144">
        <f t="shared" ref="BG194:BG195" si="100">IF(U194="zákl. přenesená",P194,0)</f>
        <v>0</v>
      </c>
      <c r="BH194" s="144">
        <f t="shared" ref="BH194:BH195" si="101">IF(U194="sníž. přenesená",P194,0)</f>
        <v>0</v>
      </c>
      <c r="BI194" s="144">
        <f t="shared" ref="BI194:BI195" si="102">IF(U194="nulová",P194,0)</f>
        <v>0</v>
      </c>
      <c r="BJ194" s="17" t="s">
        <v>83</v>
      </c>
      <c r="BK194" s="144">
        <f t="shared" si="36"/>
        <v>0</v>
      </c>
      <c r="BL194" s="17" t="s">
        <v>172</v>
      </c>
      <c r="BM194" s="17" t="s">
        <v>241</v>
      </c>
    </row>
    <row r="195" spans="2:65" s="1" customFormat="1" ht="23.4" customHeight="1" x14ac:dyDescent="0.3">
      <c r="B195" s="134"/>
      <c r="C195" s="146">
        <v>54</v>
      </c>
      <c r="D195" s="146" t="s">
        <v>179</v>
      </c>
      <c r="E195" s="160" t="s">
        <v>448</v>
      </c>
      <c r="F195" s="241" t="s">
        <v>449</v>
      </c>
      <c r="G195" s="242"/>
      <c r="H195" s="242"/>
      <c r="I195" s="243"/>
      <c r="J195" s="161" t="s">
        <v>189</v>
      </c>
      <c r="K195" s="171">
        <v>8</v>
      </c>
      <c r="L195" s="172"/>
      <c r="M195" s="250"/>
      <c r="N195" s="251"/>
      <c r="O195" s="252"/>
      <c r="P195" s="233">
        <f t="shared" si="97"/>
        <v>0</v>
      </c>
      <c r="Q195" s="233"/>
      <c r="R195" s="140"/>
      <c r="T195" s="141" t="s">
        <v>5</v>
      </c>
      <c r="U195" s="40" t="s">
        <v>39</v>
      </c>
      <c r="V195" s="178">
        <f t="shared" si="25"/>
        <v>0</v>
      </c>
      <c r="W195" s="178">
        <f t="shared" si="26"/>
        <v>0</v>
      </c>
      <c r="X195" s="178">
        <f t="shared" si="27"/>
        <v>0</v>
      </c>
      <c r="Y195" s="142">
        <v>0</v>
      </c>
      <c r="Z195" s="142">
        <f t="shared" si="28"/>
        <v>0</v>
      </c>
      <c r="AA195" s="142">
        <v>0</v>
      </c>
      <c r="AB195" s="142">
        <f t="shared" si="29"/>
        <v>0</v>
      </c>
      <c r="AC195" s="142">
        <v>0</v>
      </c>
      <c r="AD195" s="143">
        <f t="shared" si="30"/>
        <v>0</v>
      </c>
      <c r="AR195" s="17" t="s">
        <v>182</v>
      </c>
      <c r="AT195" s="17" t="s">
        <v>179</v>
      </c>
      <c r="AU195" s="17" t="s">
        <v>94</v>
      </c>
      <c r="AY195" s="17" t="s">
        <v>149</v>
      </c>
      <c r="BE195" s="144">
        <f t="shared" si="98"/>
        <v>0</v>
      </c>
      <c r="BF195" s="144">
        <f t="shared" si="99"/>
        <v>0</v>
      </c>
      <c r="BG195" s="144">
        <f t="shared" si="100"/>
        <v>0</v>
      </c>
      <c r="BH195" s="144">
        <f t="shared" si="101"/>
        <v>0</v>
      </c>
      <c r="BI195" s="144">
        <f t="shared" si="102"/>
        <v>0</v>
      </c>
      <c r="BJ195" s="17" t="s">
        <v>83</v>
      </c>
      <c r="BK195" s="144">
        <f t="shared" si="36"/>
        <v>0</v>
      </c>
      <c r="BL195" s="17" t="s">
        <v>172</v>
      </c>
      <c r="BM195" s="17" t="s">
        <v>242</v>
      </c>
    </row>
    <row r="196" spans="2:65" s="1" customFormat="1" ht="25.5" customHeight="1" x14ac:dyDescent="0.3">
      <c r="B196" s="134"/>
      <c r="C196" s="135">
        <v>55</v>
      </c>
      <c r="D196" s="135" t="s">
        <v>150</v>
      </c>
      <c r="E196" s="136" t="s">
        <v>239</v>
      </c>
      <c r="F196" s="234" t="s">
        <v>240</v>
      </c>
      <c r="G196" s="234"/>
      <c r="H196" s="234"/>
      <c r="I196" s="234"/>
      <c r="J196" s="137" t="s">
        <v>159</v>
      </c>
      <c r="K196" s="138">
        <v>8</v>
      </c>
      <c r="L196" s="163"/>
      <c r="M196" s="233"/>
      <c r="N196" s="233"/>
      <c r="O196" s="233"/>
      <c r="P196" s="233">
        <f t="shared" si="91"/>
        <v>0</v>
      </c>
      <c r="Q196" s="233"/>
      <c r="R196" s="140"/>
      <c r="T196" s="141" t="s">
        <v>5</v>
      </c>
      <c r="U196" s="40" t="s">
        <v>39</v>
      </c>
      <c r="V196" s="178">
        <f t="shared" si="25"/>
        <v>0</v>
      </c>
      <c r="W196" s="178">
        <f t="shared" si="26"/>
        <v>0</v>
      </c>
      <c r="X196" s="178">
        <f t="shared" si="27"/>
        <v>0</v>
      </c>
      <c r="Y196" s="142">
        <v>0.38</v>
      </c>
      <c r="Z196" s="142">
        <f t="shared" si="28"/>
        <v>3.04</v>
      </c>
      <c r="AA196" s="142">
        <v>0</v>
      </c>
      <c r="AB196" s="142">
        <f t="shared" si="29"/>
        <v>0</v>
      </c>
      <c r="AC196" s="142">
        <v>0</v>
      </c>
      <c r="AD196" s="143">
        <f t="shared" si="30"/>
        <v>0</v>
      </c>
      <c r="AR196" s="17" t="s">
        <v>172</v>
      </c>
      <c r="AT196" s="17" t="s">
        <v>150</v>
      </c>
      <c r="AU196" s="17" t="s">
        <v>94</v>
      </c>
      <c r="AY196" s="17" t="s">
        <v>149</v>
      </c>
      <c r="BE196" s="144">
        <f t="shared" si="92"/>
        <v>0</v>
      </c>
      <c r="BF196" s="144">
        <f t="shared" si="93"/>
        <v>0</v>
      </c>
      <c r="BG196" s="144">
        <f t="shared" si="94"/>
        <v>0</v>
      </c>
      <c r="BH196" s="144">
        <f t="shared" si="95"/>
        <v>0</v>
      </c>
      <c r="BI196" s="144">
        <f t="shared" si="96"/>
        <v>0</v>
      </c>
      <c r="BJ196" s="17" t="s">
        <v>83</v>
      </c>
      <c r="BK196" s="144">
        <f t="shared" si="36"/>
        <v>0</v>
      </c>
      <c r="BL196" s="17" t="s">
        <v>172</v>
      </c>
      <c r="BM196" s="17" t="s">
        <v>241</v>
      </c>
    </row>
    <row r="197" spans="2:65" s="1" customFormat="1" ht="16.5" customHeight="1" x14ac:dyDescent="0.3">
      <c r="B197" s="134"/>
      <c r="C197" s="146">
        <v>56</v>
      </c>
      <c r="D197" s="146" t="s">
        <v>179</v>
      </c>
      <c r="E197" s="147" t="s">
        <v>417</v>
      </c>
      <c r="F197" s="230" t="s">
        <v>418</v>
      </c>
      <c r="G197" s="230"/>
      <c r="H197" s="230"/>
      <c r="I197" s="230"/>
      <c r="J197" s="148" t="s">
        <v>189</v>
      </c>
      <c r="K197" s="149">
        <v>8</v>
      </c>
      <c r="L197" s="150"/>
      <c r="M197" s="231"/>
      <c r="N197" s="231"/>
      <c r="O197" s="232"/>
      <c r="P197" s="233">
        <f t="shared" si="91"/>
        <v>0</v>
      </c>
      <c r="Q197" s="233"/>
      <c r="R197" s="140"/>
      <c r="T197" s="141" t="s">
        <v>5</v>
      </c>
      <c r="U197" s="40" t="s">
        <v>39</v>
      </c>
      <c r="V197" s="178">
        <f t="shared" si="25"/>
        <v>0</v>
      </c>
      <c r="W197" s="178">
        <f t="shared" si="26"/>
        <v>0</v>
      </c>
      <c r="X197" s="178">
        <f t="shared" si="27"/>
        <v>0</v>
      </c>
      <c r="Y197" s="142">
        <v>0</v>
      </c>
      <c r="Z197" s="142">
        <f t="shared" si="28"/>
        <v>0</v>
      </c>
      <c r="AA197" s="142">
        <v>0</v>
      </c>
      <c r="AB197" s="142">
        <f t="shared" si="29"/>
        <v>0</v>
      </c>
      <c r="AC197" s="142">
        <v>0</v>
      </c>
      <c r="AD197" s="143">
        <f t="shared" si="30"/>
        <v>0</v>
      </c>
      <c r="AR197" s="17" t="s">
        <v>182</v>
      </c>
      <c r="AT197" s="17" t="s">
        <v>179</v>
      </c>
      <c r="AU197" s="17" t="s">
        <v>94</v>
      </c>
      <c r="AY197" s="17" t="s">
        <v>149</v>
      </c>
      <c r="BE197" s="144">
        <f t="shared" si="92"/>
        <v>0</v>
      </c>
      <c r="BF197" s="144">
        <f t="shared" si="93"/>
        <v>0</v>
      </c>
      <c r="BG197" s="144">
        <f t="shared" si="94"/>
        <v>0</v>
      </c>
      <c r="BH197" s="144">
        <f t="shared" si="95"/>
        <v>0</v>
      </c>
      <c r="BI197" s="144">
        <f t="shared" si="96"/>
        <v>0</v>
      </c>
      <c r="BJ197" s="17" t="s">
        <v>83</v>
      </c>
      <c r="BK197" s="144">
        <f t="shared" si="36"/>
        <v>0</v>
      </c>
      <c r="BL197" s="17" t="s">
        <v>172</v>
      </c>
      <c r="BM197" s="17" t="s">
        <v>242</v>
      </c>
    </row>
    <row r="198" spans="2:65" s="1" customFormat="1" ht="16.5" customHeight="1" x14ac:dyDescent="0.3">
      <c r="B198" s="134"/>
      <c r="C198" s="135">
        <v>57</v>
      </c>
      <c r="D198" s="135" t="s">
        <v>150</v>
      </c>
      <c r="E198" s="136" t="s">
        <v>243</v>
      </c>
      <c r="F198" s="273" t="s">
        <v>244</v>
      </c>
      <c r="G198" s="274"/>
      <c r="H198" s="274"/>
      <c r="I198" s="275"/>
      <c r="J198" s="137" t="s">
        <v>159</v>
      </c>
      <c r="K198" s="138">
        <v>3</v>
      </c>
      <c r="L198" s="163"/>
      <c r="M198" s="247"/>
      <c r="N198" s="249"/>
      <c r="O198" s="248"/>
      <c r="P198" s="247">
        <f t="shared" si="91"/>
        <v>0</v>
      </c>
      <c r="Q198" s="248"/>
      <c r="R198" s="140"/>
      <c r="T198" s="141" t="s">
        <v>5</v>
      </c>
      <c r="U198" s="40" t="s">
        <v>39</v>
      </c>
      <c r="V198" s="178">
        <f t="shared" si="25"/>
        <v>0</v>
      </c>
      <c r="W198" s="178">
        <f t="shared" si="26"/>
        <v>0</v>
      </c>
      <c r="X198" s="178">
        <f t="shared" si="27"/>
        <v>0</v>
      </c>
      <c r="Y198" s="142">
        <v>0.35799999999999998</v>
      </c>
      <c r="Z198" s="142">
        <f t="shared" si="28"/>
        <v>1.0739999999999998</v>
      </c>
      <c r="AA198" s="142">
        <v>0</v>
      </c>
      <c r="AB198" s="142">
        <f t="shared" si="29"/>
        <v>0</v>
      </c>
      <c r="AC198" s="142">
        <v>0</v>
      </c>
      <c r="AD198" s="143">
        <f t="shared" si="30"/>
        <v>0</v>
      </c>
      <c r="AR198" s="17" t="s">
        <v>172</v>
      </c>
      <c r="AT198" s="17" t="s">
        <v>150</v>
      </c>
      <c r="AU198" s="17" t="s">
        <v>94</v>
      </c>
      <c r="AY198" s="17" t="s">
        <v>149</v>
      </c>
      <c r="BE198" s="144">
        <f t="shared" si="92"/>
        <v>0</v>
      </c>
      <c r="BF198" s="144">
        <f t="shared" si="93"/>
        <v>0</v>
      </c>
      <c r="BG198" s="144">
        <f t="shared" si="94"/>
        <v>0</v>
      </c>
      <c r="BH198" s="144">
        <f t="shared" si="95"/>
        <v>0</v>
      </c>
      <c r="BI198" s="144">
        <f t="shared" si="96"/>
        <v>0</v>
      </c>
      <c r="BJ198" s="17" t="s">
        <v>83</v>
      </c>
      <c r="BK198" s="144">
        <f t="shared" si="36"/>
        <v>0</v>
      </c>
      <c r="BL198" s="17" t="s">
        <v>172</v>
      </c>
      <c r="BM198" s="17" t="s">
        <v>245</v>
      </c>
    </row>
    <row r="199" spans="2:65" s="1" customFormat="1" ht="16.5" customHeight="1" x14ac:dyDescent="0.3">
      <c r="B199" s="134"/>
      <c r="C199" s="146">
        <v>58</v>
      </c>
      <c r="D199" s="146" t="s">
        <v>179</v>
      </c>
      <c r="E199" s="147" t="s">
        <v>246</v>
      </c>
      <c r="F199" s="276" t="s">
        <v>247</v>
      </c>
      <c r="G199" s="277"/>
      <c r="H199" s="277"/>
      <c r="I199" s="278"/>
      <c r="J199" s="148" t="s">
        <v>189</v>
      </c>
      <c r="K199" s="149">
        <v>3</v>
      </c>
      <c r="L199" s="150"/>
      <c r="M199" s="244"/>
      <c r="N199" s="245"/>
      <c r="O199" s="246"/>
      <c r="P199" s="247">
        <f t="shared" si="91"/>
        <v>0</v>
      </c>
      <c r="Q199" s="248"/>
      <c r="R199" s="140"/>
      <c r="T199" s="141" t="s">
        <v>5</v>
      </c>
      <c r="U199" s="40" t="s">
        <v>39</v>
      </c>
      <c r="V199" s="178">
        <f t="shared" si="25"/>
        <v>0</v>
      </c>
      <c r="W199" s="178">
        <f t="shared" si="26"/>
        <v>0</v>
      </c>
      <c r="X199" s="178">
        <f t="shared" si="27"/>
        <v>0</v>
      </c>
      <c r="Y199" s="142">
        <v>0</v>
      </c>
      <c r="Z199" s="142">
        <f t="shared" si="28"/>
        <v>0</v>
      </c>
      <c r="AA199" s="142">
        <v>0</v>
      </c>
      <c r="AB199" s="142">
        <f t="shared" si="29"/>
        <v>0</v>
      </c>
      <c r="AC199" s="142">
        <v>0</v>
      </c>
      <c r="AD199" s="143">
        <f t="shared" si="30"/>
        <v>0</v>
      </c>
      <c r="AR199" s="17" t="s">
        <v>182</v>
      </c>
      <c r="AT199" s="17" t="s">
        <v>179</v>
      </c>
      <c r="AU199" s="17" t="s">
        <v>94</v>
      </c>
      <c r="AY199" s="17" t="s">
        <v>149</v>
      </c>
      <c r="BE199" s="144">
        <f t="shared" si="92"/>
        <v>0</v>
      </c>
      <c r="BF199" s="144">
        <f t="shared" si="93"/>
        <v>0</v>
      </c>
      <c r="BG199" s="144">
        <f t="shared" si="94"/>
        <v>0</v>
      </c>
      <c r="BH199" s="144">
        <f t="shared" si="95"/>
        <v>0</v>
      </c>
      <c r="BI199" s="144">
        <f t="shared" si="96"/>
        <v>0</v>
      </c>
      <c r="BJ199" s="17" t="s">
        <v>83</v>
      </c>
      <c r="BK199" s="144">
        <f t="shared" si="36"/>
        <v>0</v>
      </c>
      <c r="BL199" s="17" t="s">
        <v>172</v>
      </c>
      <c r="BM199" s="17" t="s">
        <v>248</v>
      </c>
    </row>
    <row r="200" spans="2:65" s="1" customFormat="1" ht="38.25" customHeight="1" x14ac:dyDescent="0.3">
      <c r="B200" s="134"/>
      <c r="C200" s="135">
        <v>59</v>
      </c>
      <c r="D200" s="135" t="s">
        <v>150</v>
      </c>
      <c r="E200" s="136" t="s">
        <v>249</v>
      </c>
      <c r="F200" s="234" t="s">
        <v>250</v>
      </c>
      <c r="G200" s="234"/>
      <c r="H200" s="234"/>
      <c r="I200" s="234"/>
      <c r="J200" s="137" t="s">
        <v>177</v>
      </c>
      <c r="K200" s="138">
        <f>SUM(K201:K203)</f>
        <v>351</v>
      </c>
      <c r="L200" s="139"/>
      <c r="M200" s="233"/>
      <c r="N200" s="233"/>
      <c r="O200" s="233"/>
      <c r="P200" s="233">
        <f t="shared" si="91"/>
        <v>0</v>
      </c>
      <c r="Q200" s="233"/>
      <c r="R200" s="140"/>
      <c r="T200" s="141" t="s">
        <v>5</v>
      </c>
      <c r="U200" s="40" t="s">
        <v>39</v>
      </c>
      <c r="V200" s="178">
        <f t="shared" si="25"/>
        <v>0</v>
      </c>
      <c r="W200" s="178">
        <f t="shared" si="26"/>
        <v>0</v>
      </c>
      <c r="X200" s="178">
        <f t="shared" si="27"/>
        <v>0</v>
      </c>
      <c r="Y200" s="142">
        <v>0.127</v>
      </c>
      <c r="Z200" s="142">
        <f t="shared" si="28"/>
        <v>44.576999999999998</v>
      </c>
      <c r="AA200" s="142">
        <v>0</v>
      </c>
      <c r="AB200" s="142">
        <f t="shared" si="29"/>
        <v>0</v>
      </c>
      <c r="AC200" s="142">
        <v>0</v>
      </c>
      <c r="AD200" s="143">
        <f t="shared" si="30"/>
        <v>0</v>
      </c>
      <c r="AR200" s="17" t="s">
        <v>172</v>
      </c>
      <c r="AT200" s="17" t="s">
        <v>150</v>
      </c>
      <c r="AU200" s="17" t="s">
        <v>94</v>
      </c>
      <c r="AY200" s="17" t="s">
        <v>149</v>
      </c>
      <c r="BE200" s="144">
        <f t="shared" si="92"/>
        <v>0</v>
      </c>
      <c r="BF200" s="144">
        <f t="shared" si="93"/>
        <v>0</v>
      </c>
      <c r="BG200" s="144">
        <f t="shared" si="94"/>
        <v>0</v>
      </c>
      <c r="BH200" s="144">
        <f t="shared" si="95"/>
        <v>0</v>
      </c>
      <c r="BI200" s="144">
        <f t="shared" si="96"/>
        <v>0</v>
      </c>
      <c r="BJ200" s="17" t="s">
        <v>83</v>
      </c>
      <c r="BK200" s="144">
        <f t="shared" si="36"/>
        <v>0</v>
      </c>
      <c r="BL200" s="17" t="s">
        <v>172</v>
      </c>
      <c r="BM200" s="17" t="s">
        <v>251</v>
      </c>
    </row>
    <row r="201" spans="2:65" s="1" customFormat="1" ht="16.5" customHeight="1" x14ac:dyDescent="0.3">
      <c r="B201" s="134"/>
      <c r="C201" s="146">
        <v>60</v>
      </c>
      <c r="D201" s="146" t="s">
        <v>179</v>
      </c>
      <c r="E201" s="147" t="s">
        <v>253</v>
      </c>
      <c r="F201" s="236" t="s">
        <v>439</v>
      </c>
      <c r="G201" s="230"/>
      <c r="H201" s="230"/>
      <c r="I201" s="230"/>
      <c r="J201" s="148" t="s">
        <v>177</v>
      </c>
      <c r="K201" s="149">
        <v>196</v>
      </c>
      <c r="L201" s="150"/>
      <c r="M201" s="231"/>
      <c r="N201" s="231"/>
      <c r="O201" s="232"/>
      <c r="P201" s="233">
        <f t="shared" ref="P201" si="103">ROUND(V201*K201,2)</f>
        <v>0</v>
      </c>
      <c r="Q201" s="233"/>
      <c r="R201" s="140"/>
      <c r="T201" s="141" t="s">
        <v>5</v>
      </c>
      <c r="U201" s="40" t="s">
        <v>39</v>
      </c>
      <c r="V201" s="178">
        <f t="shared" si="25"/>
        <v>0</v>
      </c>
      <c r="W201" s="178">
        <f t="shared" si="26"/>
        <v>0</v>
      </c>
      <c r="X201" s="178">
        <f t="shared" si="27"/>
        <v>0</v>
      </c>
      <c r="Y201" s="142">
        <v>0</v>
      </c>
      <c r="Z201" s="142">
        <f t="shared" si="28"/>
        <v>0</v>
      </c>
      <c r="AA201" s="142">
        <v>0</v>
      </c>
      <c r="AB201" s="142">
        <f t="shared" si="29"/>
        <v>0</v>
      </c>
      <c r="AC201" s="142">
        <v>0</v>
      </c>
      <c r="AD201" s="143">
        <f t="shared" si="30"/>
        <v>0</v>
      </c>
      <c r="AR201" s="17" t="s">
        <v>182</v>
      </c>
      <c r="AT201" s="17" t="s">
        <v>179</v>
      </c>
      <c r="AU201" s="17" t="s">
        <v>94</v>
      </c>
      <c r="AY201" s="17" t="s">
        <v>149</v>
      </c>
      <c r="BE201" s="144">
        <f t="shared" ref="BE201" si="104">IF(U201="základní",P201,0)</f>
        <v>0</v>
      </c>
      <c r="BF201" s="144">
        <f t="shared" ref="BF201" si="105">IF(U201="snížená",P201,0)</f>
        <v>0</v>
      </c>
      <c r="BG201" s="144">
        <f t="shared" ref="BG201" si="106">IF(U201="zákl. přenesená",P201,0)</f>
        <v>0</v>
      </c>
      <c r="BH201" s="144">
        <f t="shared" ref="BH201" si="107">IF(U201="sníž. přenesená",P201,0)</f>
        <v>0</v>
      </c>
      <c r="BI201" s="144">
        <f t="shared" ref="BI201" si="108">IF(U201="nulová",P201,0)</f>
        <v>0</v>
      </c>
      <c r="BJ201" s="17" t="s">
        <v>83</v>
      </c>
      <c r="BK201" s="144">
        <f t="shared" si="36"/>
        <v>0</v>
      </c>
      <c r="BL201" s="17" t="s">
        <v>172</v>
      </c>
      <c r="BM201" s="17" t="s">
        <v>254</v>
      </c>
    </row>
    <row r="202" spans="2:65" s="1" customFormat="1" ht="16.5" customHeight="1" x14ac:dyDescent="0.3">
      <c r="B202" s="134"/>
      <c r="C202" s="146">
        <v>61</v>
      </c>
      <c r="D202" s="146" t="s">
        <v>179</v>
      </c>
      <c r="E202" s="147" t="s">
        <v>253</v>
      </c>
      <c r="F202" s="236" t="s">
        <v>440</v>
      </c>
      <c r="G202" s="230"/>
      <c r="H202" s="230"/>
      <c r="I202" s="230"/>
      <c r="J202" s="148" t="s">
        <v>177</v>
      </c>
      <c r="K202" s="149">
        <v>89</v>
      </c>
      <c r="L202" s="150"/>
      <c r="M202" s="231"/>
      <c r="N202" s="231"/>
      <c r="O202" s="232"/>
      <c r="P202" s="233">
        <f t="shared" ref="P202:P205" si="109">ROUND(V202*K202,2)</f>
        <v>0</v>
      </c>
      <c r="Q202" s="233"/>
      <c r="R202" s="140"/>
      <c r="T202" s="141" t="s">
        <v>5</v>
      </c>
      <c r="U202" s="40" t="s">
        <v>39</v>
      </c>
      <c r="V202" s="178">
        <f t="shared" si="25"/>
        <v>0</v>
      </c>
      <c r="W202" s="178">
        <f t="shared" si="26"/>
        <v>0</v>
      </c>
      <c r="X202" s="178">
        <f t="shared" si="27"/>
        <v>0</v>
      </c>
      <c r="Y202" s="142">
        <v>0</v>
      </c>
      <c r="Z202" s="142">
        <f t="shared" si="28"/>
        <v>0</v>
      </c>
      <c r="AA202" s="142">
        <v>0</v>
      </c>
      <c r="AB202" s="142">
        <f t="shared" si="29"/>
        <v>0</v>
      </c>
      <c r="AC202" s="142">
        <v>0</v>
      </c>
      <c r="AD202" s="143">
        <f t="shared" si="30"/>
        <v>0</v>
      </c>
      <c r="AR202" s="17" t="s">
        <v>182</v>
      </c>
      <c r="AT202" s="17" t="s">
        <v>179</v>
      </c>
      <c r="AU202" s="17" t="s">
        <v>94</v>
      </c>
      <c r="AY202" s="17" t="s">
        <v>149</v>
      </c>
      <c r="BE202" s="144">
        <f t="shared" ref="BE202:BE205" si="110">IF(U202="základní",P202,0)</f>
        <v>0</v>
      </c>
      <c r="BF202" s="144">
        <f t="shared" ref="BF202:BF205" si="111">IF(U202="snížená",P202,0)</f>
        <v>0</v>
      </c>
      <c r="BG202" s="144">
        <f t="shared" ref="BG202:BG205" si="112">IF(U202="zákl. přenesená",P202,0)</f>
        <v>0</v>
      </c>
      <c r="BH202" s="144">
        <f t="shared" ref="BH202:BH205" si="113">IF(U202="sníž. přenesená",P202,0)</f>
        <v>0</v>
      </c>
      <c r="BI202" s="144">
        <f t="shared" ref="BI202:BI205" si="114">IF(U202="nulová",P202,0)</f>
        <v>0</v>
      </c>
      <c r="BJ202" s="17" t="s">
        <v>83</v>
      </c>
      <c r="BK202" s="144">
        <f t="shared" si="36"/>
        <v>0</v>
      </c>
      <c r="BL202" s="17" t="s">
        <v>172</v>
      </c>
      <c r="BM202" s="17" t="s">
        <v>254</v>
      </c>
    </row>
    <row r="203" spans="2:65" s="1" customFormat="1" ht="16.5" customHeight="1" x14ac:dyDescent="0.3">
      <c r="B203" s="134"/>
      <c r="C203" s="146">
        <v>62</v>
      </c>
      <c r="D203" s="146" t="s">
        <v>179</v>
      </c>
      <c r="E203" s="147" t="s">
        <v>253</v>
      </c>
      <c r="F203" s="236" t="s">
        <v>441</v>
      </c>
      <c r="G203" s="230"/>
      <c r="H203" s="230"/>
      <c r="I203" s="230"/>
      <c r="J203" s="148" t="s">
        <v>177</v>
      </c>
      <c r="K203" s="149">
        <v>66</v>
      </c>
      <c r="L203" s="150"/>
      <c r="M203" s="231"/>
      <c r="N203" s="231"/>
      <c r="O203" s="232"/>
      <c r="P203" s="233">
        <f t="shared" ref="P203" si="115">ROUND(V203*K203,2)</f>
        <v>0</v>
      </c>
      <c r="Q203" s="233"/>
      <c r="R203" s="140"/>
      <c r="T203" s="141" t="s">
        <v>5</v>
      </c>
      <c r="U203" s="40" t="s">
        <v>39</v>
      </c>
      <c r="V203" s="178">
        <f t="shared" si="25"/>
        <v>0</v>
      </c>
      <c r="W203" s="178">
        <f t="shared" si="26"/>
        <v>0</v>
      </c>
      <c r="X203" s="178">
        <f t="shared" si="27"/>
        <v>0</v>
      </c>
      <c r="Y203" s="142">
        <v>0</v>
      </c>
      <c r="Z203" s="142">
        <f t="shared" si="28"/>
        <v>0</v>
      </c>
      <c r="AA203" s="142">
        <v>0</v>
      </c>
      <c r="AB203" s="142">
        <f t="shared" si="29"/>
        <v>0</v>
      </c>
      <c r="AC203" s="142">
        <v>0</v>
      </c>
      <c r="AD203" s="143">
        <f t="shared" si="30"/>
        <v>0</v>
      </c>
      <c r="AR203" s="17" t="s">
        <v>182</v>
      </c>
      <c r="AT203" s="17" t="s">
        <v>179</v>
      </c>
      <c r="AU203" s="17" t="s">
        <v>94</v>
      </c>
      <c r="AY203" s="17" t="s">
        <v>149</v>
      </c>
      <c r="BE203" s="144">
        <f t="shared" ref="BE203" si="116">IF(U203="základní",P203,0)</f>
        <v>0</v>
      </c>
      <c r="BF203" s="144">
        <f t="shared" ref="BF203" si="117">IF(U203="snížená",P203,0)</f>
        <v>0</v>
      </c>
      <c r="BG203" s="144">
        <f t="shared" ref="BG203" si="118">IF(U203="zákl. přenesená",P203,0)</f>
        <v>0</v>
      </c>
      <c r="BH203" s="144">
        <f t="shared" ref="BH203" si="119">IF(U203="sníž. přenesená",P203,0)</f>
        <v>0</v>
      </c>
      <c r="BI203" s="144">
        <f t="shared" ref="BI203" si="120">IF(U203="nulová",P203,0)</f>
        <v>0</v>
      </c>
      <c r="BJ203" s="17" t="s">
        <v>83</v>
      </c>
      <c r="BK203" s="144">
        <f t="shared" si="36"/>
        <v>0</v>
      </c>
      <c r="BL203" s="17" t="s">
        <v>172</v>
      </c>
      <c r="BM203" s="17" t="s">
        <v>254</v>
      </c>
    </row>
    <row r="204" spans="2:65" s="1" customFormat="1" ht="25.5" customHeight="1" x14ac:dyDescent="0.3">
      <c r="B204" s="134"/>
      <c r="C204" s="135">
        <v>63</v>
      </c>
      <c r="D204" s="135" t="s">
        <v>150</v>
      </c>
      <c r="E204" s="136" t="s">
        <v>255</v>
      </c>
      <c r="F204" s="234" t="s">
        <v>256</v>
      </c>
      <c r="G204" s="234"/>
      <c r="H204" s="234"/>
      <c r="I204" s="234"/>
      <c r="J204" s="137" t="s">
        <v>159</v>
      </c>
      <c r="K204" s="138">
        <v>16</v>
      </c>
      <c r="L204" s="139"/>
      <c r="M204" s="233"/>
      <c r="N204" s="233"/>
      <c r="O204" s="233"/>
      <c r="P204" s="233">
        <f t="shared" si="109"/>
        <v>0</v>
      </c>
      <c r="Q204" s="233"/>
      <c r="R204" s="140"/>
      <c r="T204" s="141" t="s">
        <v>5</v>
      </c>
      <c r="U204" s="40" t="s">
        <v>39</v>
      </c>
      <c r="V204" s="178">
        <f t="shared" si="25"/>
        <v>0</v>
      </c>
      <c r="W204" s="178">
        <f t="shared" si="26"/>
        <v>0</v>
      </c>
      <c r="X204" s="178">
        <f t="shared" si="27"/>
        <v>0</v>
      </c>
      <c r="Y204" s="142">
        <v>0.44700000000000001</v>
      </c>
      <c r="Z204" s="142">
        <f t="shared" si="28"/>
        <v>7.1520000000000001</v>
      </c>
      <c r="AA204" s="142">
        <v>0</v>
      </c>
      <c r="AB204" s="142">
        <f t="shared" si="29"/>
        <v>0</v>
      </c>
      <c r="AC204" s="142">
        <v>0</v>
      </c>
      <c r="AD204" s="143">
        <f t="shared" si="30"/>
        <v>0</v>
      </c>
      <c r="AR204" s="17" t="s">
        <v>172</v>
      </c>
      <c r="AT204" s="17" t="s">
        <v>150</v>
      </c>
      <c r="AU204" s="17" t="s">
        <v>94</v>
      </c>
      <c r="AY204" s="17" t="s">
        <v>149</v>
      </c>
      <c r="BE204" s="144">
        <f t="shared" si="110"/>
        <v>0</v>
      </c>
      <c r="BF204" s="144">
        <f t="shared" si="111"/>
        <v>0</v>
      </c>
      <c r="BG204" s="144">
        <f t="shared" si="112"/>
        <v>0</v>
      </c>
      <c r="BH204" s="144">
        <f t="shared" si="113"/>
        <v>0</v>
      </c>
      <c r="BI204" s="144">
        <f t="shared" si="114"/>
        <v>0</v>
      </c>
      <c r="BJ204" s="17" t="s">
        <v>83</v>
      </c>
      <c r="BK204" s="144">
        <f t="shared" si="36"/>
        <v>0</v>
      </c>
      <c r="BL204" s="17" t="s">
        <v>172</v>
      </c>
      <c r="BM204" s="17" t="s">
        <v>257</v>
      </c>
    </row>
    <row r="205" spans="2:65" s="1" customFormat="1" ht="16.5" customHeight="1" x14ac:dyDescent="0.3">
      <c r="B205" s="134"/>
      <c r="C205" s="135">
        <v>64</v>
      </c>
      <c r="D205" s="135" t="s">
        <v>150</v>
      </c>
      <c r="E205" s="136" t="s">
        <v>258</v>
      </c>
      <c r="F205" s="234" t="s">
        <v>259</v>
      </c>
      <c r="G205" s="234"/>
      <c r="H205" s="234"/>
      <c r="I205" s="234"/>
      <c r="J205" s="137" t="s">
        <v>159</v>
      </c>
      <c r="K205" s="138">
        <v>2</v>
      </c>
      <c r="L205" s="139"/>
      <c r="M205" s="233"/>
      <c r="N205" s="233"/>
      <c r="O205" s="233"/>
      <c r="P205" s="233">
        <f t="shared" si="109"/>
        <v>0</v>
      </c>
      <c r="Q205" s="233"/>
      <c r="R205" s="140"/>
      <c r="T205" s="141" t="s">
        <v>5</v>
      </c>
      <c r="U205" s="40" t="s">
        <v>39</v>
      </c>
      <c r="V205" s="178">
        <f t="shared" si="25"/>
        <v>0</v>
      </c>
      <c r="W205" s="178">
        <f t="shared" si="26"/>
        <v>0</v>
      </c>
      <c r="X205" s="178">
        <f t="shared" si="27"/>
        <v>0</v>
      </c>
      <c r="Y205" s="142">
        <v>12.32</v>
      </c>
      <c r="Z205" s="142">
        <f t="shared" si="28"/>
        <v>24.64</v>
      </c>
      <c r="AA205" s="142">
        <v>0</v>
      </c>
      <c r="AB205" s="142">
        <f t="shared" si="29"/>
        <v>0</v>
      </c>
      <c r="AC205" s="142">
        <v>0</v>
      </c>
      <c r="AD205" s="143">
        <f t="shared" si="30"/>
        <v>0</v>
      </c>
      <c r="AR205" s="17" t="s">
        <v>172</v>
      </c>
      <c r="AT205" s="17" t="s">
        <v>150</v>
      </c>
      <c r="AU205" s="17" t="s">
        <v>94</v>
      </c>
      <c r="AY205" s="17" t="s">
        <v>149</v>
      </c>
      <c r="BE205" s="144">
        <f t="shared" si="110"/>
        <v>0</v>
      </c>
      <c r="BF205" s="144">
        <f t="shared" si="111"/>
        <v>0</v>
      </c>
      <c r="BG205" s="144">
        <f t="shared" si="112"/>
        <v>0</v>
      </c>
      <c r="BH205" s="144">
        <f t="shared" si="113"/>
        <v>0</v>
      </c>
      <c r="BI205" s="144">
        <f t="shared" si="114"/>
        <v>0</v>
      </c>
      <c r="BJ205" s="17" t="s">
        <v>83</v>
      </c>
      <c r="BK205" s="144">
        <f t="shared" si="36"/>
        <v>0</v>
      </c>
      <c r="BL205" s="17" t="s">
        <v>172</v>
      </c>
      <c r="BM205" s="17" t="s">
        <v>260</v>
      </c>
    </row>
    <row r="206" spans="2:65" s="1" customFormat="1" ht="16.5" customHeight="1" x14ac:dyDescent="0.3">
      <c r="B206" s="134"/>
      <c r="C206" s="135">
        <v>65</v>
      </c>
      <c r="D206" s="135" t="s">
        <v>150</v>
      </c>
      <c r="E206" s="136" t="s">
        <v>261</v>
      </c>
      <c r="F206" s="234" t="s">
        <v>262</v>
      </c>
      <c r="G206" s="234"/>
      <c r="H206" s="234"/>
      <c r="I206" s="234"/>
      <c r="J206" s="137" t="s">
        <v>159</v>
      </c>
      <c r="K206" s="138">
        <v>2</v>
      </c>
      <c r="L206" s="139"/>
      <c r="M206" s="233"/>
      <c r="N206" s="233"/>
      <c r="O206" s="233"/>
      <c r="P206" s="233">
        <f>ROUND(V206*K206,2)</f>
        <v>0</v>
      </c>
      <c r="Q206" s="233"/>
      <c r="R206" s="140"/>
      <c r="T206" s="141" t="s">
        <v>5</v>
      </c>
      <c r="U206" s="40" t="s">
        <v>39</v>
      </c>
      <c r="V206" s="178">
        <f t="shared" si="25"/>
        <v>0</v>
      </c>
      <c r="W206" s="178">
        <f t="shared" si="26"/>
        <v>0</v>
      </c>
      <c r="X206" s="178">
        <f t="shared" si="27"/>
        <v>0</v>
      </c>
      <c r="Y206" s="142">
        <v>15.817</v>
      </c>
      <c r="Z206" s="142">
        <f t="shared" si="28"/>
        <v>31.634</v>
      </c>
      <c r="AA206" s="142">
        <v>0</v>
      </c>
      <c r="AB206" s="142">
        <f t="shared" si="29"/>
        <v>0</v>
      </c>
      <c r="AC206" s="142">
        <v>0</v>
      </c>
      <c r="AD206" s="143">
        <f t="shared" si="30"/>
        <v>0</v>
      </c>
      <c r="AR206" s="17" t="s">
        <v>172</v>
      </c>
      <c r="AT206" s="17" t="s">
        <v>150</v>
      </c>
      <c r="AU206" s="17" t="s">
        <v>94</v>
      </c>
      <c r="AY206" s="17" t="s">
        <v>149</v>
      </c>
      <c r="BE206" s="144">
        <f>IF(U206="základní",P206,0)</f>
        <v>0</v>
      </c>
      <c r="BF206" s="144">
        <f>IF(U206="snížená",P206,0)</f>
        <v>0</v>
      </c>
      <c r="BG206" s="144">
        <f>IF(U206="zákl. přenesená",P206,0)</f>
        <v>0</v>
      </c>
      <c r="BH206" s="144">
        <f>IF(U206="sníž. přenesená",P206,0)</f>
        <v>0</v>
      </c>
      <c r="BI206" s="144">
        <f>IF(U206="nulová",P206,0)</f>
        <v>0</v>
      </c>
      <c r="BJ206" s="17" t="s">
        <v>83</v>
      </c>
      <c r="BK206" s="144">
        <f t="shared" si="36"/>
        <v>0</v>
      </c>
      <c r="BL206" s="17" t="s">
        <v>172</v>
      </c>
      <c r="BM206" s="17" t="s">
        <v>263</v>
      </c>
    </row>
    <row r="207" spans="2:65" s="1" customFormat="1" ht="25.5" customHeight="1" x14ac:dyDescent="0.3">
      <c r="B207" s="134"/>
      <c r="C207" s="135">
        <v>66</v>
      </c>
      <c r="D207" s="135" t="s">
        <v>150</v>
      </c>
      <c r="E207" s="136" t="s">
        <v>268</v>
      </c>
      <c r="F207" s="273" t="s">
        <v>269</v>
      </c>
      <c r="G207" s="274"/>
      <c r="H207" s="274"/>
      <c r="I207" s="275"/>
      <c r="J207" s="137" t="s">
        <v>270</v>
      </c>
      <c r="K207" s="138">
        <v>6587</v>
      </c>
      <c r="L207" s="154"/>
      <c r="M207" s="247"/>
      <c r="N207" s="249"/>
      <c r="O207" s="248"/>
      <c r="P207" s="247">
        <f>ROUND(V207*K207,2)</f>
        <v>0</v>
      </c>
      <c r="Q207" s="248"/>
      <c r="R207" s="140"/>
      <c r="T207" s="141" t="s">
        <v>5</v>
      </c>
      <c r="U207" s="40" t="s">
        <v>39</v>
      </c>
      <c r="V207" s="178">
        <f t="shared" si="25"/>
        <v>0</v>
      </c>
      <c r="W207" s="178">
        <f t="shared" si="26"/>
        <v>0</v>
      </c>
      <c r="X207" s="178">
        <f t="shared" si="27"/>
        <v>0</v>
      </c>
      <c r="Y207" s="142">
        <v>0</v>
      </c>
      <c r="Z207" s="142">
        <f t="shared" si="28"/>
        <v>0</v>
      </c>
      <c r="AA207" s="142">
        <v>0</v>
      </c>
      <c r="AB207" s="142">
        <f t="shared" si="29"/>
        <v>0</v>
      </c>
      <c r="AC207" s="142">
        <v>0</v>
      </c>
      <c r="AD207" s="143">
        <f t="shared" si="30"/>
        <v>0</v>
      </c>
      <c r="AR207" s="17" t="s">
        <v>172</v>
      </c>
      <c r="AT207" s="17" t="s">
        <v>150</v>
      </c>
      <c r="AU207" s="17" t="s">
        <v>94</v>
      </c>
      <c r="AY207" s="17" t="s">
        <v>149</v>
      </c>
      <c r="BE207" s="144">
        <f>IF(U207="základní",P207,0)</f>
        <v>0</v>
      </c>
      <c r="BF207" s="144">
        <f>IF(U207="snížená",P207,0)</f>
        <v>0</v>
      </c>
      <c r="BG207" s="144">
        <f>IF(U207="zákl. přenesená",P207,0)</f>
        <v>0</v>
      </c>
      <c r="BH207" s="144">
        <f>IF(U207="sníž. přenesená",P207,0)</f>
        <v>0</v>
      </c>
      <c r="BI207" s="144">
        <f>IF(U207="nulová",P207,0)</f>
        <v>0</v>
      </c>
      <c r="BJ207" s="17" t="s">
        <v>83</v>
      </c>
      <c r="BK207" s="144">
        <f t="shared" si="36"/>
        <v>0</v>
      </c>
      <c r="BL207" s="17" t="s">
        <v>172</v>
      </c>
      <c r="BM207" s="17" t="s">
        <v>271</v>
      </c>
    </row>
    <row r="208" spans="2:65" s="1" customFormat="1" ht="16.5" customHeight="1" x14ac:dyDescent="0.3">
      <c r="B208" s="134"/>
      <c r="C208" s="135">
        <v>67</v>
      </c>
      <c r="D208" s="135" t="s">
        <v>150</v>
      </c>
      <c r="E208" s="136" t="s">
        <v>272</v>
      </c>
      <c r="F208" s="234" t="s">
        <v>273</v>
      </c>
      <c r="G208" s="234"/>
      <c r="H208" s="234"/>
      <c r="I208" s="234"/>
      <c r="J208" s="137" t="s">
        <v>270</v>
      </c>
      <c r="K208" s="138">
        <v>3459</v>
      </c>
      <c r="L208" s="139"/>
      <c r="M208" s="233"/>
      <c r="N208" s="233"/>
      <c r="O208" s="233"/>
      <c r="P208" s="233">
        <f>ROUND(V208*K208,2)</f>
        <v>0</v>
      </c>
      <c r="Q208" s="233"/>
      <c r="R208" s="140"/>
      <c r="T208" s="141" t="s">
        <v>5</v>
      </c>
      <c r="U208" s="40" t="s">
        <v>39</v>
      </c>
      <c r="V208" s="178">
        <f t="shared" ref="V208" si="121">L208+M208</f>
        <v>0</v>
      </c>
      <c r="W208" s="178">
        <f t="shared" ref="W208" si="122">ROUND(L208*K208,2)</f>
        <v>0</v>
      </c>
      <c r="X208" s="178">
        <f t="shared" ref="X208" si="123">ROUND(M208*K208,2)</f>
        <v>0</v>
      </c>
      <c r="Y208" s="142">
        <v>0</v>
      </c>
      <c r="Z208" s="142">
        <f t="shared" ref="Z208" si="124">Y208*K208</f>
        <v>0</v>
      </c>
      <c r="AA208" s="142">
        <v>0</v>
      </c>
      <c r="AB208" s="142">
        <f t="shared" ref="AB208" si="125">AA208*K208</f>
        <v>0</v>
      </c>
      <c r="AC208" s="142">
        <v>0</v>
      </c>
      <c r="AD208" s="143">
        <f t="shared" ref="AD208" si="126">AC208*K208</f>
        <v>0</v>
      </c>
      <c r="AR208" s="17" t="s">
        <v>172</v>
      </c>
      <c r="AT208" s="17" t="s">
        <v>150</v>
      </c>
      <c r="AU208" s="17" t="s">
        <v>94</v>
      </c>
      <c r="AY208" s="17" t="s">
        <v>149</v>
      </c>
      <c r="BE208" s="144">
        <f>IF(U208="základní",P208,0)</f>
        <v>0</v>
      </c>
      <c r="BF208" s="144">
        <f>IF(U208="snížená",P208,0)</f>
        <v>0</v>
      </c>
      <c r="BG208" s="144">
        <f>IF(U208="zákl. přenesená",P208,0)</f>
        <v>0</v>
      </c>
      <c r="BH208" s="144">
        <f>IF(U208="sníž. přenesená",P208,0)</f>
        <v>0</v>
      </c>
      <c r="BI208" s="144">
        <f>IF(U208="nulová",P208,0)</f>
        <v>0</v>
      </c>
      <c r="BJ208" s="17" t="s">
        <v>83</v>
      </c>
      <c r="BK208" s="144">
        <f t="shared" ref="BK208" si="127">ROUND(V208*K208,2)</f>
        <v>0</v>
      </c>
      <c r="BL208" s="17" t="s">
        <v>172</v>
      </c>
      <c r="BM208" s="17" t="s">
        <v>274</v>
      </c>
    </row>
    <row r="209" spans="2:66" s="9" customFormat="1" ht="29.85" customHeight="1" x14ac:dyDescent="0.35">
      <c r="B209" s="122"/>
      <c r="C209" s="123"/>
      <c r="D209" s="133" t="s">
        <v>114</v>
      </c>
      <c r="E209" s="133"/>
      <c r="F209" s="133"/>
      <c r="G209" s="133"/>
      <c r="H209" s="133"/>
      <c r="I209" s="133"/>
      <c r="J209" s="133"/>
      <c r="K209" s="133"/>
      <c r="L209" s="133"/>
      <c r="M209" s="237">
        <f>BK209</f>
        <v>0</v>
      </c>
      <c r="N209" s="238"/>
      <c r="O209" s="238"/>
      <c r="P209" s="238"/>
      <c r="Q209" s="238"/>
      <c r="R209" s="125"/>
      <c r="T209" s="126"/>
      <c r="U209" s="123"/>
      <c r="V209" s="123"/>
      <c r="W209" s="127">
        <f>SUM(W210:W216)</f>
        <v>0</v>
      </c>
      <c r="X209" s="179">
        <f>SUM(X210:X216)</f>
        <v>0</v>
      </c>
      <c r="Y209" s="123"/>
      <c r="Z209" s="179">
        <f>SUM(Z210:Z216)</f>
        <v>0</v>
      </c>
      <c r="AA209" s="123"/>
      <c r="AB209" s="179">
        <f>SUM(AB210:AB216)</f>
        <v>0</v>
      </c>
      <c r="AC209" s="123"/>
      <c r="AD209" s="179">
        <f>SUM(AD210:AD216)</f>
        <v>0</v>
      </c>
      <c r="AR209" s="130" t="s">
        <v>94</v>
      </c>
      <c r="AT209" s="131" t="s">
        <v>75</v>
      </c>
      <c r="AU209" s="131" t="s">
        <v>83</v>
      </c>
      <c r="AY209" s="130" t="s">
        <v>149</v>
      </c>
      <c r="BK209" s="132">
        <f>SUM(BK210:BK216)</f>
        <v>0</v>
      </c>
    </row>
    <row r="210" spans="2:66" s="1" customFormat="1" ht="29.25" customHeight="1" x14ac:dyDescent="0.3">
      <c r="B210" s="134"/>
      <c r="C210" s="135">
        <v>68</v>
      </c>
      <c r="D210" s="135" t="s">
        <v>150</v>
      </c>
      <c r="E210" s="159" t="s">
        <v>406</v>
      </c>
      <c r="F210" s="235" t="s">
        <v>407</v>
      </c>
      <c r="G210" s="234"/>
      <c r="H210" s="234"/>
      <c r="I210" s="234"/>
      <c r="J210" s="137" t="s">
        <v>189</v>
      </c>
      <c r="K210" s="138">
        <v>29</v>
      </c>
      <c r="L210" s="139"/>
      <c r="M210" s="233"/>
      <c r="N210" s="233"/>
      <c r="O210" s="233"/>
      <c r="P210" s="233">
        <f>ROUND(V210*K210,2)</f>
        <v>0</v>
      </c>
      <c r="Q210" s="233"/>
      <c r="R210" s="140"/>
      <c r="T210" s="141" t="s">
        <v>5</v>
      </c>
      <c r="U210" s="40" t="s">
        <v>39</v>
      </c>
      <c r="V210" s="178">
        <f t="shared" ref="V210:V216" si="128">L210+M210</f>
        <v>0</v>
      </c>
      <c r="W210" s="178">
        <f t="shared" ref="W210:W216" si="129">ROUND(L210*K210,2)</f>
        <v>0</v>
      </c>
      <c r="X210" s="178">
        <f t="shared" ref="X210:X216" si="130">ROUND(M210*K210,2)</f>
        <v>0</v>
      </c>
      <c r="Y210" s="142">
        <v>0</v>
      </c>
      <c r="Z210" s="142">
        <f t="shared" ref="Z210:Z216" si="131">Y210*K210</f>
        <v>0</v>
      </c>
      <c r="AA210" s="142">
        <v>0</v>
      </c>
      <c r="AB210" s="142">
        <f t="shared" ref="AB210:AB216" si="132">AA210*K210</f>
        <v>0</v>
      </c>
      <c r="AC210" s="142">
        <v>0</v>
      </c>
      <c r="AD210" s="143">
        <f t="shared" ref="AD210:AD216" si="133">AC210*K210</f>
        <v>0</v>
      </c>
      <c r="AR210" s="17" t="s">
        <v>172</v>
      </c>
      <c r="AT210" s="17" t="s">
        <v>150</v>
      </c>
      <c r="AU210" s="17" t="s">
        <v>94</v>
      </c>
      <c r="AY210" s="17" t="s">
        <v>149</v>
      </c>
      <c r="BE210" s="144">
        <f>IF(U210="základní",P210,0)</f>
        <v>0</v>
      </c>
      <c r="BF210" s="144">
        <f>IF(U210="snížená",P210,0)</f>
        <v>0</v>
      </c>
      <c r="BG210" s="144">
        <f>IF(U210="zákl. přenesená",P210,0)</f>
        <v>0</v>
      </c>
      <c r="BH210" s="144">
        <f>IF(U210="sníž. přenesená",P210,0)</f>
        <v>0</v>
      </c>
      <c r="BI210" s="144">
        <f>IF(U210="nulová",P210,0)</f>
        <v>0</v>
      </c>
      <c r="BJ210" s="17" t="s">
        <v>83</v>
      </c>
      <c r="BK210" s="144">
        <f t="shared" ref="BK210:BK216" si="134">ROUND(V210*K210,2)</f>
        <v>0</v>
      </c>
      <c r="BL210" s="17" t="s">
        <v>172</v>
      </c>
      <c r="BM210" s="17" t="s">
        <v>265</v>
      </c>
    </row>
    <row r="211" spans="2:66" s="1" customFormat="1" ht="25.5" customHeight="1" x14ac:dyDescent="0.3">
      <c r="B211" s="134"/>
      <c r="C211" s="135">
        <v>69</v>
      </c>
      <c r="D211" s="135" t="s">
        <v>150</v>
      </c>
      <c r="E211" s="159" t="s">
        <v>281</v>
      </c>
      <c r="F211" s="235" t="s">
        <v>408</v>
      </c>
      <c r="G211" s="234"/>
      <c r="H211" s="234"/>
      <c r="I211" s="234"/>
      <c r="J211" s="137" t="s">
        <v>189</v>
      </c>
      <c r="K211" s="138">
        <v>4</v>
      </c>
      <c r="L211" s="139"/>
      <c r="M211" s="233"/>
      <c r="N211" s="233"/>
      <c r="O211" s="233"/>
      <c r="P211" s="233">
        <f>ROUND(V211*K211,2)</f>
        <v>0</v>
      </c>
      <c r="Q211" s="233"/>
      <c r="R211" s="140"/>
      <c r="T211" s="141" t="s">
        <v>5</v>
      </c>
      <c r="U211" s="40" t="s">
        <v>39</v>
      </c>
      <c r="V211" s="178">
        <f t="shared" si="128"/>
        <v>0</v>
      </c>
      <c r="W211" s="178">
        <f t="shared" si="129"/>
        <v>0</v>
      </c>
      <c r="X211" s="178">
        <f t="shared" si="130"/>
        <v>0</v>
      </c>
      <c r="Y211" s="142">
        <v>0</v>
      </c>
      <c r="Z211" s="142">
        <f t="shared" si="131"/>
        <v>0</v>
      </c>
      <c r="AA211" s="142">
        <v>0</v>
      </c>
      <c r="AB211" s="142">
        <f t="shared" si="132"/>
        <v>0</v>
      </c>
      <c r="AC211" s="142">
        <v>0</v>
      </c>
      <c r="AD211" s="143">
        <f t="shared" si="133"/>
        <v>0</v>
      </c>
      <c r="AR211" s="17" t="s">
        <v>172</v>
      </c>
      <c r="AT211" s="17" t="s">
        <v>150</v>
      </c>
      <c r="AU211" s="17" t="s">
        <v>94</v>
      </c>
      <c r="AY211" s="17" t="s">
        <v>149</v>
      </c>
      <c r="BE211" s="144">
        <f>IF(U211="základní",P211,0)</f>
        <v>0</v>
      </c>
      <c r="BF211" s="144">
        <f>IF(U211="snížená",P211,0)</f>
        <v>0</v>
      </c>
      <c r="BG211" s="144">
        <f>IF(U211="zákl. přenesená",P211,0)</f>
        <v>0</v>
      </c>
      <c r="BH211" s="144">
        <f>IF(U211="sníž. přenesená",P211,0)</f>
        <v>0</v>
      </c>
      <c r="BI211" s="144">
        <f>IF(U211="nulová",P211,0)</f>
        <v>0</v>
      </c>
      <c r="BJ211" s="17" t="s">
        <v>83</v>
      </c>
      <c r="BK211" s="144">
        <f t="shared" si="134"/>
        <v>0</v>
      </c>
      <c r="BL211" s="17" t="s">
        <v>172</v>
      </c>
      <c r="BM211" s="17" t="s">
        <v>266</v>
      </c>
    </row>
    <row r="212" spans="2:66" s="1" customFormat="1" ht="16.5" customHeight="1" x14ac:dyDescent="0.3">
      <c r="B212" s="134"/>
      <c r="C212" s="146">
        <v>70</v>
      </c>
      <c r="D212" s="146" t="s">
        <v>179</v>
      </c>
      <c r="E212" s="160" t="s">
        <v>410</v>
      </c>
      <c r="F212" s="236" t="s">
        <v>409</v>
      </c>
      <c r="G212" s="230"/>
      <c r="H212" s="230"/>
      <c r="I212" s="230"/>
      <c r="J212" s="161" t="s">
        <v>189</v>
      </c>
      <c r="K212" s="149">
        <v>29</v>
      </c>
      <c r="L212" s="150"/>
      <c r="M212" s="231"/>
      <c r="N212" s="231"/>
      <c r="O212" s="232"/>
      <c r="P212" s="233">
        <f t="shared" ref="P212" si="135">ROUND(V212*K212,2)</f>
        <v>0</v>
      </c>
      <c r="Q212" s="233"/>
      <c r="R212" s="140"/>
      <c r="T212" s="141" t="s">
        <v>5</v>
      </c>
      <c r="U212" s="40" t="s">
        <v>39</v>
      </c>
      <c r="V212" s="178">
        <f t="shared" si="128"/>
        <v>0</v>
      </c>
      <c r="W212" s="178">
        <f t="shared" si="129"/>
        <v>0</v>
      </c>
      <c r="X212" s="178">
        <f t="shared" si="130"/>
        <v>0</v>
      </c>
      <c r="Y212" s="142">
        <v>0</v>
      </c>
      <c r="Z212" s="142">
        <f t="shared" si="131"/>
        <v>0</v>
      </c>
      <c r="AA212" s="142">
        <v>0</v>
      </c>
      <c r="AB212" s="142">
        <f t="shared" si="132"/>
        <v>0</v>
      </c>
      <c r="AC212" s="142">
        <v>0</v>
      </c>
      <c r="AD212" s="143">
        <f t="shared" si="133"/>
        <v>0</v>
      </c>
      <c r="AR212" s="17" t="s">
        <v>182</v>
      </c>
      <c r="AT212" s="17" t="s">
        <v>179</v>
      </c>
      <c r="AU212" s="17" t="s">
        <v>94</v>
      </c>
      <c r="AY212" s="17" t="s">
        <v>149</v>
      </c>
      <c r="BE212" s="144">
        <f t="shared" ref="BE212" si="136">IF(U212="základní",P212,0)</f>
        <v>0</v>
      </c>
      <c r="BF212" s="144">
        <f t="shared" ref="BF212" si="137">IF(U212="snížená",P212,0)</f>
        <v>0</v>
      </c>
      <c r="BG212" s="144">
        <f t="shared" ref="BG212" si="138">IF(U212="zákl. přenesená",P212,0)</f>
        <v>0</v>
      </c>
      <c r="BH212" s="144">
        <f t="shared" ref="BH212" si="139">IF(U212="sníž. přenesená",P212,0)</f>
        <v>0</v>
      </c>
      <c r="BI212" s="144">
        <f t="shared" ref="BI212" si="140">IF(U212="nulová",P212,0)</f>
        <v>0</v>
      </c>
      <c r="BJ212" s="17" t="s">
        <v>83</v>
      </c>
      <c r="BK212" s="144">
        <f t="shared" si="134"/>
        <v>0</v>
      </c>
      <c r="BL212" s="17" t="s">
        <v>172</v>
      </c>
      <c r="BM212" s="17" t="s">
        <v>254</v>
      </c>
    </row>
    <row r="213" spans="2:66" s="1" customFormat="1" ht="16.5" customHeight="1" x14ac:dyDescent="0.3">
      <c r="B213" s="134"/>
      <c r="C213" s="146">
        <v>71</v>
      </c>
      <c r="D213" s="146" t="s">
        <v>179</v>
      </c>
      <c r="E213" s="160" t="s">
        <v>411</v>
      </c>
      <c r="F213" s="236" t="s">
        <v>450</v>
      </c>
      <c r="G213" s="230"/>
      <c r="H213" s="230"/>
      <c r="I213" s="230"/>
      <c r="J213" s="161" t="s">
        <v>189</v>
      </c>
      <c r="K213" s="149">
        <v>5</v>
      </c>
      <c r="L213" s="150"/>
      <c r="M213" s="231"/>
      <c r="N213" s="231"/>
      <c r="O213" s="232"/>
      <c r="P213" s="233">
        <f t="shared" ref="P213" si="141">ROUND(V213*K213,2)</f>
        <v>0</v>
      </c>
      <c r="Q213" s="233"/>
      <c r="R213" s="140"/>
      <c r="T213" s="141" t="s">
        <v>5</v>
      </c>
      <c r="U213" s="40" t="s">
        <v>39</v>
      </c>
      <c r="V213" s="178">
        <f t="shared" si="128"/>
        <v>0</v>
      </c>
      <c r="W213" s="178">
        <f t="shared" si="129"/>
        <v>0</v>
      </c>
      <c r="X213" s="178">
        <f t="shared" si="130"/>
        <v>0</v>
      </c>
      <c r="Y213" s="142">
        <v>0</v>
      </c>
      <c r="Z213" s="142">
        <f t="shared" si="131"/>
        <v>0</v>
      </c>
      <c r="AA213" s="142">
        <v>0</v>
      </c>
      <c r="AB213" s="142">
        <f t="shared" si="132"/>
        <v>0</v>
      </c>
      <c r="AC213" s="142">
        <v>0</v>
      </c>
      <c r="AD213" s="143">
        <f t="shared" si="133"/>
        <v>0</v>
      </c>
      <c r="AR213" s="17" t="s">
        <v>182</v>
      </c>
      <c r="AT213" s="17" t="s">
        <v>179</v>
      </c>
      <c r="AU213" s="17" t="s">
        <v>94</v>
      </c>
      <c r="AY213" s="17" t="s">
        <v>149</v>
      </c>
      <c r="BE213" s="144">
        <f t="shared" ref="BE213" si="142">IF(U213="základní",P213,0)</f>
        <v>0</v>
      </c>
      <c r="BF213" s="144">
        <f t="shared" ref="BF213" si="143">IF(U213="snížená",P213,0)</f>
        <v>0</v>
      </c>
      <c r="BG213" s="144">
        <f t="shared" ref="BG213" si="144">IF(U213="zákl. přenesená",P213,0)</f>
        <v>0</v>
      </c>
      <c r="BH213" s="144">
        <f t="shared" ref="BH213" si="145">IF(U213="sníž. přenesená",P213,0)</f>
        <v>0</v>
      </c>
      <c r="BI213" s="144">
        <f t="shared" ref="BI213" si="146">IF(U213="nulová",P213,0)</f>
        <v>0</v>
      </c>
      <c r="BJ213" s="17" t="s">
        <v>83</v>
      </c>
      <c r="BK213" s="144">
        <f t="shared" si="134"/>
        <v>0</v>
      </c>
      <c r="BL213" s="17" t="s">
        <v>172</v>
      </c>
      <c r="BM213" s="17" t="s">
        <v>254</v>
      </c>
    </row>
    <row r="214" spans="2:66" s="1" customFormat="1" ht="16.5" customHeight="1" x14ac:dyDescent="0.3">
      <c r="B214" s="134"/>
      <c r="C214" s="146">
        <v>72</v>
      </c>
      <c r="D214" s="146" t="s">
        <v>179</v>
      </c>
      <c r="E214" s="160" t="s">
        <v>412</v>
      </c>
      <c r="F214" s="236" t="s">
        <v>413</v>
      </c>
      <c r="G214" s="230"/>
      <c r="H214" s="230"/>
      <c r="I214" s="230"/>
      <c r="J214" s="161" t="s">
        <v>189</v>
      </c>
      <c r="K214" s="149">
        <v>35</v>
      </c>
      <c r="L214" s="150"/>
      <c r="M214" s="231"/>
      <c r="N214" s="231"/>
      <c r="O214" s="232"/>
      <c r="P214" s="233">
        <f t="shared" ref="P214:P215" si="147">ROUND(V214*K214,2)</f>
        <v>0</v>
      </c>
      <c r="Q214" s="233"/>
      <c r="R214" s="140"/>
      <c r="T214" s="141" t="s">
        <v>5</v>
      </c>
      <c r="U214" s="40" t="s">
        <v>39</v>
      </c>
      <c r="V214" s="178">
        <f t="shared" si="128"/>
        <v>0</v>
      </c>
      <c r="W214" s="178">
        <f t="shared" si="129"/>
        <v>0</v>
      </c>
      <c r="X214" s="178">
        <f t="shared" si="130"/>
        <v>0</v>
      </c>
      <c r="Y214" s="142">
        <v>0</v>
      </c>
      <c r="Z214" s="142">
        <f t="shared" si="131"/>
        <v>0</v>
      </c>
      <c r="AA214" s="142">
        <v>0</v>
      </c>
      <c r="AB214" s="142">
        <f t="shared" si="132"/>
        <v>0</v>
      </c>
      <c r="AC214" s="142">
        <v>0</v>
      </c>
      <c r="AD214" s="143">
        <f t="shared" si="133"/>
        <v>0</v>
      </c>
      <c r="AR214" s="17" t="s">
        <v>182</v>
      </c>
      <c r="AT214" s="17" t="s">
        <v>179</v>
      </c>
      <c r="AU214" s="17" t="s">
        <v>94</v>
      </c>
      <c r="AY214" s="17" t="s">
        <v>149</v>
      </c>
      <c r="BE214" s="144">
        <f t="shared" ref="BE214:BE215" si="148">IF(U214="základní",P214,0)</f>
        <v>0</v>
      </c>
      <c r="BF214" s="144">
        <f t="shared" ref="BF214:BF215" si="149">IF(U214="snížená",P214,0)</f>
        <v>0</v>
      </c>
      <c r="BG214" s="144">
        <f t="shared" ref="BG214:BG215" si="150">IF(U214="zákl. přenesená",P214,0)</f>
        <v>0</v>
      </c>
      <c r="BH214" s="144">
        <f t="shared" ref="BH214:BH215" si="151">IF(U214="sníž. přenesená",P214,0)</f>
        <v>0</v>
      </c>
      <c r="BI214" s="144">
        <f t="shared" ref="BI214:BI215" si="152">IF(U214="nulová",P214,0)</f>
        <v>0</v>
      </c>
      <c r="BJ214" s="17" t="s">
        <v>83</v>
      </c>
      <c r="BK214" s="144">
        <f t="shared" si="134"/>
        <v>0</v>
      </c>
      <c r="BL214" s="17" t="s">
        <v>172</v>
      </c>
      <c r="BM214" s="17" t="s">
        <v>254</v>
      </c>
    </row>
    <row r="215" spans="2:66" s="1" customFormat="1" ht="16.5" customHeight="1" x14ac:dyDescent="0.3">
      <c r="B215" s="134"/>
      <c r="C215" s="191" t="s">
        <v>474</v>
      </c>
      <c r="D215" s="146" t="s">
        <v>179</v>
      </c>
      <c r="E215" s="147" t="s">
        <v>472</v>
      </c>
      <c r="F215" s="230" t="s">
        <v>473</v>
      </c>
      <c r="G215" s="230"/>
      <c r="H215" s="230"/>
      <c r="I215" s="230"/>
      <c r="J215" s="148" t="s">
        <v>189</v>
      </c>
      <c r="K215" s="149">
        <v>1</v>
      </c>
      <c r="L215" s="150"/>
      <c r="M215" s="231"/>
      <c r="N215" s="231"/>
      <c r="O215" s="232"/>
      <c r="P215" s="233">
        <f t="shared" si="147"/>
        <v>0</v>
      </c>
      <c r="Q215" s="233"/>
      <c r="R215" s="140"/>
      <c r="T215" s="141" t="s">
        <v>5</v>
      </c>
      <c r="U215" s="40" t="s">
        <v>39</v>
      </c>
      <c r="V215" s="190">
        <f t="shared" si="128"/>
        <v>0</v>
      </c>
      <c r="W215" s="190">
        <f t="shared" si="129"/>
        <v>0</v>
      </c>
      <c r="X215" s="190">
        <f t="shared" si="130"/>
        <v>0</v>
      </c>
      <c r="Y215" s="142">
        <v>0</v>
      </c>
      <c r="Z215" s="142">
        <f t="shared" si="131"/>
        <v>0</v>
      </c>
      <c r="AA215" s="142">
        <v>0</v>
      </c>
      <c r="AB215" s="142">
        <f t="shared" si="132"/>
        <v>0</v>
      </c>
      <c r="AC215" s="142">
        <v>0</v>
      </c>
      <c r="AD215" s="143">
        <f t="shared" si="133"/>
        <v>0</v>
      </c>
      <c r="AR215" s="17" t="s">
        <v>182</v>
      </c>
      <c r="AT215" s="17" t="s">
        <v>179</v>
      </c>
      <c r="AU215" s="17" t="s">
        <v>94</v>
      </c>
      <c r="AY215" s="17" t="s">
        <v>149</v>
      </c>
      <c r="BE215" s="144">
        <f t="shared" si="148"/>
        <v>0</v>
      </c>
      <c r="BF215" s="144">
        <f t="shared" si="149"/>
        <v>0</v>
      </c>
      <c r="BG215" s="144">
        <f t="shared" si="150"/>
        <v>0</v>
      </c>
      <c r="BH215" s="144">
        <f t="shared" si="151"/>
        <v>0</v>
      </c>
      <c r="BI215" s="144">
        <f t="shared" si="152"/>
        <v>0</v>
      </c>
      <c r="BJ215" s="17" t="s">
        <v>83</v>
      </c>
      <c r="BK215" s="144">
        <f t="shared" si="134"/>
        <v>0</v>
      </c>
      <c r="BL215" s="17" t="s">
        <v>172</v>
      </c>
      <c r="BM215" s="17" t="s">
        <v>254</v>
      </c>
      <c r="BN215" s="1" t="s">
        <v>475</v>
      </c>
    </row>
    <row r="216" spans="2:66" s="1" customFormat="1" ht="38.25" customHeight="1" x14ac:dyDescent="0.3">
      <c r="B216" s="134"/>
      <c r="C216" s="146">
        <v>73</v>
      </c>
      <c r="D216" s="146" t="s">
        <v>179</v>
      </c>
      <c r="E216" s="147" t="s">
        <v>275</v>
      </c>
      <c r="F216" s="230" t="s">
        <v>276</v>
      </c>
      <c r="G216" s="230"/>
      <c r="H216" s="230"/>
      <c r="I216" s="230"/>
      <c r="J216" s="148" t="s">
        <v>189</v>
      </c>
      <c r="K216" s="149">
        <v>10</v>
      </c>
      <c r="L216" s="150"/>
      <c r="M216" s="231"/>
      <c r="N216" s="231"/>
      <c r="O216" s="232"/>
      <c r="P216" s="233">
        <f t="shared" ref="P216" si="153">ROUND(V216*K216,2)</f>
        <v>0</v>
      </c>
      <c r="Q216" s="233"/>
      <c r="R216" s="140"/>
      <c r="T216" s="141" t="s">
        <v>5</v>
      </c>
      <c r="U216" s="40" t="s">
        <v>39</v>
      </c>
      <c r="V216" s="178">
        <f t="shared" si="128"/>
        <v>0</v>
      </c>
      <c r="W216" s="178">
        <f t="shared" si="129"/>
        <v>0</v>
      </c>
      <c r="X216" s="178">
        <f t="shared" si="130"/>
        <v>0</v>
      </c>
      <c r="Y216" s="142">
        <v>0</v>
      </c>
      <c r="Z216" s="142">
        <f t="shared" si="131"/>
        <v>0</v>
      </c>
      <c r="AA216" s="142">
        <v>0</v>
      </c>
      <c r="AB216" s="142">
        <f t="shared" si="132"/>
        <v>0</v>
      </c>
      <c r="AC216" s="142">
        <v>0</v>
      </c>
      <c r="AD216" s="143">
        <f t="shared" si="133"/>
        <v>0</v>
      </c>
      <c r="AR216" s="17" t="s">
        <v>182</v>
      </c>
      <c r="AT216" s="17" t="s">
        <v>179</v>
      </c>
      <c r="AU216" s="17" t="s">
        <v>94</v>
      </c>
      <c r="AY216" s="17" t="s">
        <v>149</v>
      </c>
      <c r="BE216" s="144">
        <f t="shared" ref="BE216" si="154">IF(U216="základní",P216,0)</f>
        <v>0</v>
      </c>
      <c r="BF216" s="144">
        <f t="shared" ref="BF216" si="155">IF(U216="snížená",P216,0)</f>
        <v>0</v>
      </c>
      <c r="BG216" s="144">
        <f t="shared" ref="BG216" si="156">IF(U216="zákl. přenesená",P216,0)</f>
        <v>0</v>
      </c>
      <c r="BH216" s="144">
        <f t="shared" ref="BH216" si="157">IF(U216="sníž. přenesená",P216,0)</f>
        <v>0</v>
      </c>
      <c r="BI216" s="144">
        <f t="shared" ref="BI216" si="158">IF(U216="nulová",P216,0)</f>
        <v>0</v>
      </c>
      <c r="BJ216" s="17" t="s">
        <v>83</v>
      </c>
      <c r="BK216" s="144">
        <f t="shared" si="134"/>
        <v>0</v>
      </c>
      <c r="BL216" s="17" t="s">
        <v>172</v>
      </c>
      <c r="BM216" s="17" t="s">
        <v>277</v>
      </c>
    </row>
    <row r="217" spans="2:66" s="9" customFormat="1" ht="29.85" customHeight="1" x14ac:dyDescent="0.35">
      <c r="B217" s="122"/>
      <c r="C217" s="123"/>
      <c r="D217" s="133" t="s">
        <v>115</v>
      </c>
      <c r="E217" s="133"/>
      <c r="F217" s="133"/>
      <c r="G217" s="133"/>
      <c r="H217" s="133"/>
      <c r="I217" s="133"/>
      <c r="J217" s="133"/>
      <c r="K217" s="133"/>
      <c r="L217" s="133"/>
      <c r="M217" s="284">
        <f>BK217</f>
        <v>0</v>
      </c>
      <c r="N217" s="285"/>
      <c r="O217" s="285"/>
      <c r="P217" s="285"/>
      <c r="Q217" s="285"/>
      <c r="R217" s="125"/>
      <c r="T217" s="126"/>
      <c r="U217" s="123"/>
      <c r="V217" s="123"/>
      <c r="W217" s="127">
        <f>W218+W220+W230+W239+W245+W251</f>
        <v>0</v>
      </c>
      <c r="X217" s="179">
        <f>X218+X220+X230+X239+X245+X251</f>
        <v>0</v>
      </c>
      <c r="Y217" s="123"/>
      <c r="Z217" s="179">
        <f>Z218+Z220+Z230+Z239+Z245+Z251</f>
        <v>0</v>
      </c>
      <c r="AA217" s="123"/>
      <c r="AB217" s="179">
        <f>AB218+AB220+AB230+AB239+AB245+AB251</f>
        <v>0</v>
      </c>
      <c r="AC217" s="123"/>
      <c r="AD217" s="179">
        <f>AD218+AD220+AD230+AD239+AD245+AD251</f>
        <v>0</v>
      </c>
      <c r="AR217" s="130" t="s">
        <v>94</v>
      </c>
      <c r="AT217" s="131" t="s">
        <v>75</v>
      </c>
      <c r="AU217" s="131" t="s">
        <v>83</v>
      </c>
      <c r="AY217" s="130" t="s">
        <v>149</v>
      </c>
      <c r="BK217" s="132">
        <f>BK218+BK220+BK239+BK245+BK251+BK230</f>
        <v>0</v>
      </c>
    </row>
    <row r="218" spans="2:66" s="9" customFormat="1" ht="14.85" customHeight="1" x14ac:dyDescent="0.35">
      <c r="B218" s="122"/>
      <c r="C218" s="123"/>
      <c r="D218" s="133" t="s">
        <v>116</v>
      </c>
      <c r="E218" s="133"/>
      <c r="F218" s="133"/>
      <c r="G218" s="133"/>
      <c r="H218" s="133"/>
      <c r="I218" s="133"/>
      <c r="J218" s="133"/>
      <c r="K218" s="133"/>
      <c r="L218" s="133"/>
      <c r="M218" s="279">
        <f>BK218</f>
        <v>0</v>
      </c>
      <c r="N218" s="280"/>
      <c r="O218" s="280"/>
      <c r="P218" s="280"/>
      <c r="Q218" s="280"/>
      <c r="R218" s="125"/>
      <c r="T218" s="126"/>
      <c r="U218" s="123"/>
      <c r="V218" s="123"/>
      <c r="W218" s="127">
        <f>SUM(W219:W219)</f>
        <v>0</v>
      </c>
      <c r="X218" s="179">
        <f>SUM(X219:X219)</f>
        <v>0</v>
      </c>
      <c r="Y218" s="123"/>
      <c r="Z218" s="179">
        <f>SUM(Z219:Z219)</f>
        <v>0</v>
      </c>
      <c r="AA218" s="123"/>
      <c r="AB218" s="179">
        <f>SUM(AB219:AB219)</f>
        <v>0</v>
      </c>
      <c r="AC218" s="123"/>
      <c r="AD218" s="179">
        <f>SUM(AD219:AD219)</f>
        <v>0</v>
      </c>
      <c r="AR218" s="130" t="s">
        <v>94</v>
      </c>
      <c r="AT218" s="131" t="s">
        <v>75</v>
      </c>
      <c r="AU218" s="131" t="s">
        <v>94</v>
      </c>
      <c r="AY218" s="130" t="s">
        <v>149</v>
      </c>
      <c r="BK218" s="132">
        <f>SUM(BK219:BK219)</f>
        <v>0</v>
      </c>
    </row>
    <row r="219" spans="2:66" s="1" customFormat="1" ht="25.5" customHeight="1" x14ac:dyDescent="0.3">
      <c r="B219" s="134"/>
      <c r="C219" s="146">
        <v>74</v>
      </c>
      <c r="D219" s="146" t="s">
        <v>179</v>
      </c>
      <c r="E219" s="147" t="s">
        <v>278</v>
      </c>
      <c r="F219" s="230" t="s">
        <v>279</v>
      </c>
      <c r="G219" s="230"/>
      <c r="H219" s="230"/>
      <c r="I219" s="230"/>
      <c r="J219" s="148" t="s">
        <v>159</v>
      </c>
      <c r="K219" s="149">
        <v>2</v>
      </c>
      <c r="L219" s="150"/>
      <c r="M219" s="231"/>
      <c r="N219" s="231"/>
      <c r="O219" s="232"/>
      <c r="P219" s="233">
        <f>ROUND(V219*K219,2)</f>
        <v>0</v>
      </c>
      <c r="Q219" s="233"/>
      <c r="R219" s="140"/>
      <c r="T219" s="141" t="s">
        <v>5</v>
      </c>
      <c r="U219" s="40" t="s">
        <v>39</v>
      </c>
      <c r="V219" s="178">
        <f>L219+M219</f>
        <v>0</v>
      </c>
      <c r="W219" s="178">
        <f>ROUND(L219*K219,2)</f>
        <v>0</v>
      </c>
      <c r="X219" s="178">
        <f>ROUND(M219*K219,2)</f>
        <v>0</v>
      </c>
      <c r="Y219" s="142">
        <v>0</v>
      </c>
      <c r="Z219" s="142">
        <f>Y219*K219</f>
        <v>0</v>
      </c>
      <c r="AA219" s="142">
        <v>0</v>
      </c>
      <c r="AB219" s="142">
        <f>AA219*K219</f>
        <v>0</v>
      </c>
      <c r="AC219" s="142">
        <v>0</v>
      </c>
      <c r="AD219" s="143">
        <f>AC219*K219</f>
        <v>0</v>
      </c>
      <c r="AR219" s="17" t="s">
        <v>182</v>
      </c>
      <c r="AT219" s="17" t="s">
        <v>179</v>
      </c>
      <c r="AU219" s="17" t="s">
        <v>153</v>
      </c>
      <c r="AY219" s="17" t="s">
        <v>149</v>
      </c>
      <c r="BE219" s="144">
        <f>IF(U219="základní",P219,0)</f>
        <v>0</v>
      </c>
      <c r="BF219" s="144">
        <f>IF(U219="snížená",P219,0)</f>
        <v>0</v>
      </c>
      <c r="BG219" s="144">
        <f>IF(U219="zákl. přenesená",P219,0)</f>
        <v>0</v>
      </c>
      <c r="BH219" s="144">
        <f>IF(U219="sníž. přenesená",P219,0)</f>
        <v>0</v>
      </c>
      <c r="BI219" s="144">
        <f>IF(U219="nulová",P219,0)</f>
        <v>0</v>
      </c>
      <c r="BJ219" s="17" t="s">
        <v>83</v>
      </c>
      <c r="BK219" s="144">
        <f>ROUND(V219*K219,2)</f>
        <v>0</v>
      </c>
      <c r="BL219" s="17" t="s">
        <v>172</v>
      </c>
      <c r="BM219" s="17" t="s">
        <v>280</v>
      </c>
    </row>
    <row r="220" spans="2:66" s="9" customFormat="1" ht="22.35" customHeight="1" x14ac:dyDescent="0.35">
      <c r="B220" s="122"/>
      <c r="C220" s="123"/>
      <c r="D220" s="162" t="s">
        <v>451</v>
      </c>
      <c r="E220" s="133"/>
      <c r="F220" s="133"/>
      <c r="G220" s="133"/>
      <c r="H220" s="133"/>
      <c r="I220" s="133"/>
      <c r="J220" s="133"/>
      <c r="K220" s="133"/>
      <c r="L220" s="133"/>
      <c r="M220" s="237">
        <f>BK220</f>
        <v>0</v>
      </c>
      <c r="N220" s="238"/>
      <c r="O220" s="238"/>
      <c r="P220" s="238"/>
      <c r="Q220" s="238"/>
      <c r="R220" s="125"/>
      <c r="T220" s="126"/>
      <c r="U220" s="123"/>
      <c r="V220" s="123"/>
      <c r="W220" s="127">
        <f>SUM(W221:W229)</f>
        <v>0</v>
      </c>
      <c r="X220" s="179">
        <f>SUM(X221:X229)</f>
        <v>0</v>
      </c>
      <c r="Y220" s="123"/>
      <c r="Z220" s="179">
        <f>SUM(Z221:Z229)</f>
        <v>0</v>
      </c>
      <c r="AA220" s="123"/>
      <c r="AB220" s="179">
        <f>SUM(AB221:AB229)</f>
        <v>0</v>
      </c>
      <c r="AC220" s="123"/>
      <c r="AD220" s="179">
        <f>SUM(AD221:AD229)</f>
        <v>0</v>
      </c>
      <c r="AR220" s="130" t="s">
        <v>94</v>
      </c>
      <c r="AT220" s="131" t="s">
        <v>75</v>
      </c>
      <c r="AU220" s="131" t="s">
        <v>94</v>
      </c>
      <c r="AY220" s="130" t="s">
        <v>149</v>
      </c>
      <c r="BK220" s="179">
        <f>SUM(BK221:BK229)</f>
        <v>0</v>
      </c>
    </row>
    <row r="221" spans="2:66" s="1" customFormat="1" ht="16.5" customHeight="1" x14ac:dyDescent="0.3">
      <c r="B221" s="134"/>
      <c r="C221" s="135">
        <v>75</v>
      </c>
      <c r="D221" s="135" t="s">
        <v>150</v>
      </c>
      <c r="E221" s="159" t="s">
        <v>286</v>
      </c>
      <c r="F221" s="235" t="s">
        <v>453</v>
      </c>
      <c r="G221" s="234"/>
      <c r="H221" s="234"/>
      <c r="I221" s="234"/>
      <c r="J221" s="137" t="s">
        <v>159</v>
      </c>
      <c r="K221" s="138">
        <v>1</v>
      </c>
      <c r="L221" s="176"/>
      <c r="M221" s="233"/>
      <c r="N221" s="233"/>
      <c r="O221" s="233"/>
      <c r="P221" s="233">
        <f t="shared" ref="P221" si="159">ROUND(V221*K221,2)</f>
        <v>0</v>
      </c>
      <c r="Q221" s="233"/>
      <c r="R221" s="140"/>
      <c r="T221" s="141" t="s">
        <v>5</v>
      </c>
      <c r="U221" s="40" t="s">
        <v>39</v>
      </c>
      <c r="V221" s="178">
        <f t="shared" ref="V221:V229" si="160">L221+M221</f>
        <v>0</v>
      </c>
      <c r="W221" s="178">
        <f t="shared" ref="W221:W229" si="161">ROUND(L221*K221,2)</f>
        <v>0</v>
      </c>
      <c r="X221" s="178">
        <f t="shared" ref="X221:X229" si="162">ROUND(M221*K221,2)</f>
        <v>0</v>
      </c>
      <c r="Y221" s="142">
        <v>0</v>
      </c>
      <c r="Z221" s="142">
        <f t="shared" ref="Z221:Z229" si="163">Y221*K221</f>
        <v>0</v>
      </c>
      <c r="AA221" s="142">
        <v>0</v>
      </c>
      <c r="AB221" s="142">
        <f t="shared" ref="AB221:AB229" si="164">AA221*K221</f>
        <v>0</v>
      </c>
      <c r="AC221" s="142">
        <v>0</v>
      </c>
      <c r="AD221" s="143">
        <f t="shared" ref="AD221:AD229" si="165">AC221*K221</f>
        <v>0</v>
      </c>
      <c r="AR221" s="17" t="s">
        <v>172</v>
      </c>
      <c r="AT221" s="17" t="s">
        <v>150</v>
      </c>
      <c r="AU221" s="17" t="s">
        <v>153</v>
      </c>
      <c r="AY221" s="17" t="s">
        <v>149</v>
      </c>
      <c r="BE221" s="144">
        <f>IF(U221="základní",P221,0)</f>
        <v>0</v>
      </c>
      <c r="BF221" s="144">
        <f>IF(U221="snížená",P221,0)</f>
        <v>0</v>
      </c>
      <c r="BG221" s="144">
        <f>IF(U221="zákl. přenesená",P221,0)</f>
        <v>0</v>
      </c>
      <c r="BH221" s="144">
        <f>IF(U221="sníž. přenesená",P221,0)</f>
        <v>0</v>
      </c>
      <c r="BI221" s="144">
        <f>IF(U221="nulová",P221,0)</f>
        <v>0</v>
      </c>
      <c r="BJ221" s="17" t="s">
        <v>83</v>
      </c>
      <c r="BK221" s="144">
        <f t="shared" ref="BK221:BK229" si="166">ROUND(V221*K221,2)</f>
        <v>0</v>
      </c>
      <c r="BL221" s="17" t="s">
        <v>172</v>
      </c>
      <c r="BM221" s="17" t="s">
        <v>282</v>
      </c>
    </row>
    <row r="222" spans="2:66" s="1" customFormat="1" ht="16.5" customHeight="1" x14ac:dyDescent="0.3">
      <c r="B222" s="134"/>
      <c r="C222" s="135">
        <v>76</v>
      </c>
      <c r="D222" s="135" t="s">
        <v>150</v>
      </c>
      <c r="E222" s="159" t="s">
        <v>264</v>
      </c>
      <c r="F222" s="234" t="s">
        <v>283</v>
      </c>
      <c r="G222" s="234"/>
      <c r="H222" s="234"/>
      <c r="I222" s="234"/>
      <c r="J222" s="137" t="s">
        <v>159</v>
      </c>
      <c r="K222" s="138">
        <v>1</v>
      </c>
      <c r="L222" s="176"/>
      <c r="M222" s="233"/>
      <c r="N222" s="233"/>
      <c r="O222" s="233"/>
      <c r="P222" s="233">
        <f>ROUND(V222*K222,2)</f>
        <v>0</v>
      </c>
      <c r="Q222" s="233"/>
      <c r="R222" s="140"/>
      <c r="T222" s="141" t="s">
        <v>5</v>
      </c>
      <c r="U222" s="40" t="s">
        <v>39</v>
      </c>
      <c r="V222" s="178">
        <f t="shared" si="160"/>
        <v>0</v>
      </c>
      <c r="W222" s="178">
        <f t="shared" si="161"/>
        <v>0</v>
      </c>
      <c r="X222" s="178">
        <f t="shared" si="162"/>
        <v>0</v>
      </c>
      <c r="Y222" s="142">
        <v>0</v>
      </c>
      <c r="Z222" s="142">
        <f t="shared" si="163"/>
        <v>0</v>
      </c>
      <c r="AA222" s="142">
        <v>0</v>
      </c>
      <c r="AB222" s="142">
        <f t="shared" si="164"/>
        <v>0</v>
      </c>
      <c r="AC222" s="142">
        <v>0</v>
      </c>
      <c r="AD222" s="143">
        <f t="shared" si="165"/>
        <v>0</v>
      </c>
      <c r="AR222" s="17" t="s">
        <v>172</v>
      </c>
      <c r="AT222" s="17" t="s">
        <v>150</v>
      </c>
      <c r="AU222" s="17" t="s">
        <v>153</v>
      </c>
      <c r="AY222" s="17" t="s">
        <v>149</v>
      </c>
      <c r="BE222" s="144">
        <f>IF(U222="základní",P222,0)</f>
        <v>0</v>
      </c>
      <c r="BF222" s="144">
        <f>IF(U222="snížená",P222,0)</f>
        <v>0</v>
      </c>
      <c r="BG222" s="144">
        <f>IF(U222="zákl. přenesená",P222,0)</f>
        <v>0</v>
      </c>
      <c r="BH222" s="144">
        <f>IF(U222="sníž. přenesená",P222,0)</f>
        <v>0</v>
      </c>
      <c r="BI222" s="144">
        <f>IF(U222="nulová",P222,0)</f>
        <v>0</v>
      </c>
      <c r="BJ222" s="17" t="s">
        <v>83</v>
      </c>
      <c r="BK222" s="144">
        <f t="shared" si="166"/>
        <v>0</v>
      </c>
      <c r="BL222" s="17" t="s">
        <v>172</v>
      </c>
      <c r="BM222" s="17" t="s">
        <v>284</v>
      </c>
    </row>
    <row r="223" spans="2:66" s="1" customFormat="1" ht="26.25" customHeight="1" x14ac:dyDescent="0.3">
      <c r="B223" s="134"/>
      <c r="C223" s="146">
        <v>77</v>
      </c>
      <c r="D223" s="146" t="s">
        <v>179</v>
      </c>
      <c r="E223" s="160" t="s">
        <v>430</v>
      </c>
      <c r="F223" s="236" t="s">
        <v>457</v>
      </c>
      <c r="G223" s="230"/>
      <c r="H223" s="230"/>
      <c r="I223" s="230"/>
      <c r="J223" s="148" t="s">
        <v>159</v>
      </c>
      <c r="K223" s="149">
        <v>1</v>
      </c>
      <c r="L223" s="150"/>
      <c r="M223" s="231"/>
      <c r="N223" s="231"/>
      <c r="O223" s="232"/>
      <c r="P223" s="233">
        <f t="shared" ref="P223:P226" si="167">ROUND(V223*K223,2)</f>
        <v>0</v>
      </c>
      <c r="Q223" s="233"/>
      <c r="R223" s="140"/>
      <c r="T223" s="141" t="s">
        <v>5</v>
      </c>
      <c r="U223" s="40" t="s">
        <v>39</v>
      </c>
      <c r="V223" s="178">
        <f t="shared" si="160"/>
        <v>0</v>
      </c>
      <c r="W223" s="178">
        <f t="shared" si="161"/>
        <v>0</v>
      </c>
      <c r="X223" s="178">
        <f t="shared" si="162"/>
        <v>0</v>
      </c>
      <c r="Y223" s="142">
        <v>0</v>
      </c>
      <c r="Z223" s="142">
        <f t="shared" si="163"/>
        <v>0</v>
      </c>
      <c r="AA223" s="142">
        <v>0</v>
      </c>
      <c r="AB223" s="142">
        <f t="shared" si="164"/>
        <v>0</v>
      </c>
      <c r="AC223" s="142">
        <v>0</v>
      </c>
      <c r="AD223" s="143">
        <f t="shared" si="165"/>
        <v>0</v>
      </c>
      <c r="AR223" s="17" t="s">
        <v>182</v>
      </c>
      <c r="AT223" s="17" t="s">
        <v>179</v>
      </c>
      <c r="AU223" s="17" t="s">
        <v>153</v>
      </c>
      <c r="AY223" s="17" t="s">
        <v>149</v>
      </c>
      <c r="BE223" s="144">
        <f t="shared" ref="BE223:BE226" si="168">IF(U223="základní",P223,0)</f>
        <v>0</v>
      </c>
      <c r="BF223" s="144">
        <f t="shared" ref="BF223:BF226" si="169">IF(U223="snížená",P223,0)</f>
        <v>0</v>
      </c>
      <c r="BG223" s="144">
        <f t="shared" ref="BG223:BG226" si="170">IF(U223="zákl. přenesená",P223,0)</f>
        <v>0</v>
      </c>
      <c r="BH223" s="144">
        <f t="shared" ref="BH223:BH226" si="171">IF(U223="sníž. přenesená",P223,0)</f>
        <v>0</v>
      </c>
      <c r="BI223" s="144">
        <f t="shared" ref="BI223:BI226" si="172">IF(U223="nulová",P223,0)</f>
        <v>0</v>
      </c>
      <c r="BJ223" s="17" t="s">
        <v>83</v>
      </c>
      <c r="BK223" s="144">
        <f t="shared" si="166"/>
        <v>0</v>
      </c>
      <c r="BL223" s="17" t="s">
        <v>172</v>
      </c>
      <c r="BM223" s="17" t="s">
        <v>289</v>
      </c>
    </row>
    <row r="224" spans="2:66" s="1" customFormat="1" ht="26.25" customHeight="1" x14ac:dyDescent="0.3">
      <c r="B224" s="134"/>
      <c r="C224" s="146">
        <v>78</v>
      </c>
      <c r="D224" s="146" t="s">
        <v>179</v>
      </c>
      <c r="E224" s="160" t="s">
        <v>430</v>
      </c>
      <c r="F224" s="230" t="s">
        <v>416</v>
      </c>
      <c r="G224" s="230"/>
      <c r="H224" s="230"/>
      <c r="I224" s="230"/>
      <c r="J224" s="148" t="s">
        <v>159</v>
      </c>
      <c r="K224" s="149">
        <v>1</v>
      </c>
      <c r="L224" s="150"/>
      <c r="M224" s="231"/>
      <c r="N224" s="231"/>
      <c r="O224" s="232"/>
      <c r="P224" s="233">
        <f t="shared" si="167"/>
        <v>0</v>
      </c>
      <c r="Q224" s="233"/>
      <c r="R224" s="140"/>
      <c r="T224" s="141" t="s">
        <v>5</v>
      </c>
      <c r="U224" s="40" t="s">
        <v>39</v>
      </c>
      <c r="V224" s="178">
        <f t="shared" si="160"/>
        <v>0</v>
      </c>
      <c r="W224" s="178">
        <f t="shared" si="161"/>
        <v>0</v>
      </c>
      <c r="X224" s="178">
        <f t="shared" si="162"/>
        <v>0</v>
      </c>
      <c r="Y224" s="142">
        <v>0</v>
      </c>
      <c r="Z224" s="142">
        <f t="shared" si="163"/>
        <v>0</v>
      </c>
      <c r="AA224" s="142">
        <v>0</v>
      </c>
      <c r="AB224" s="142">
        <f t="shared" si="164"/>
        <v>0</v>
      </c>
      <c r="AC224" s="142">
        <v>0</v>
      </c>
      <c r="AD224" s="143">
        <f t="shared" si="165"/>
        <v>0</v>
      </c>
      <c r="AR224" s="17" t="s">
        <v>182</v>
      </c>
      <c r="AT224" s="17" t="s">
        <v>179</v>
      </c>
      <c r="AU224" s="17" t="s">
        <v>153</v>
      </c>
      <c r="AY224" s="17" t="s">
        <v>149</v>
      </c>
      <c r="BE224" s="144">
        <f t="shared" si="168"/>
        <v>0</v>
      </c>
      <c r="BF224" s="144">
        <f t="shared" si="169"/>
        <v>0</v>
      </c>
      <c r="BG224" s="144">
        <f t="shared" si="170"/>
        <v>0</v>
      </c>
      <c r="BH224" s="144">
        <f t="shared" si="171"/>
        <v>0</v>
      </c>
      <c r="BI224" s="144">
        <f t="shared" si="172"/>
        <v>0</v>
      </c>
      <c r="BJ224" s="17" t="s">
        <v>83</v>
      </c>
      <c r="BK224" s="144">
        <f t="shared" si="166"/>
        <v>0</v>
      </c>
      <c r="BL224" s="17" t="s">
        <v>172</v>
      </c>
      <c r="BM224" s="17" t="s">
        <v>289</v>
      </c>
    </row>
    <row r="225" spans="2:65" s="1" customFormat="1" ht="26.25" customHeight="1" x14ac:dyDescent="0.3">
      <c r="B225" s="134"/>
      <c r="C225" s="146">
        <v>79</v>
      </c>
      <c r="D225" s="146" t="s">
        <v>179</v>
      </c>
      <c r="E225" s="160" t="s">
        <v>430</v>
      </c>
      <c r="F225" s="241" t="s">
        <v>454</v>
      </c>
      <c r="G225" s="242"/>
      <c r="H225" s="242"/>
      <c r="I225" s="243"/>
      <c r="J225" s="161" t="s">
        <v>159</v>
      </c>
      <c r="K225" s="171">
        <v>2</v>
      </c>
      <c r="L225" s="172"/>
      <c r="M225" s="244"/>
      <c r="N225" s="245"/>
      <c r="O225" s="246"/>
      <c r="P225" s="247">
        <f t="shared" si="167"/>
        <v>0</v>
      </c>
      <c r="Q225" s="248"/>
      <c r="R225" s="140"/>
      <c r="T225" s="141" t="s">
        <v>5</v>
      </c>
      <c r="U225" s="40" t="s">
        <v>39</v>
      </c>
      <c r="V225" s="178">
        <f t="shared" si="160"/>
        <v>0</v>
      </c>
      <c r="W225" s="178">
        <f t="shared" si="161"/>
        <v>0</v>
      </c>
      <c r="X225" s="178">
        <f t="shared" si="162"/>
        <v>0</v>
      </c>
      <c r="Y225" s="142">
        <v>0</v>
      </c>
      <c r="Z225" s="142">
        <f t="shared" si="163"/>
        <v>0</v>
      </c>
      <c r="AA225" s="142">
        <v>0</v>
      </c>
      <c r="AB225" s="142">
        <f t="shared" si="164"/>
        <v>0</v>
      </c>
      <c r="AC225" s="142">
        <v>0</v>
      </c>
      <c r="AD225" s="143">
        <f t="shared" si="165"/>
        <v>0</v>
      </c>
      <c r="AR225" s="17" t="s">
        <v>182</v>
      </c>
      <c r="AT225" s="17" t="s">
        <v>179</v>
      </c>
      <c r="AU225" s="17" t="s">
        <v>153</v>
      </c>
      <c r="AY225" s="17" t="s">
        <v>149</v>
      </c>
      <c r="BE225" s="144">
        <f t="shared" si="168"/>
        <v>0</v>
      </c>
      <c r="BF225" s="144">
        <f t="shared" si="169"/>
        <v>0</v>
      </c>
      <c r="BG225" s="144">
        <f t="shared" si="170"/>
        <v>0</v>
      </c>
      <c r="BH225" s="144">
        <f t="shared" si="171"/>
        <v>0</v>
      </c>
      <c r="BI225" s="144">
        <f t="shared" si="172"/>
        <v>0</v>
      </c>
      <c r="BJ225" s="17" t="s">
        <v>83</v>
      </c>
      <c r="BK225" s="144">
        <f t="shared" si="166"/>
        <v>0</v>
      </c>
      <c r="BL225" s="17" t="s">
        <v>172</v>
      </c>
      <c r="BM225" s="17" t="s">
        <v>289</v>
      </c>
    </row>
    <row r="226" spans="2:65" s="1" customFormat="1" ht="26.25" customHeight="1" x14ac:dyDescent="0.3">
      <c r="B226" s="134"/>
      <c r="C226" s="146">
        <v>80</v>
      </c>
      <c r="D226" s="146" t="s">
        <v>179</v>
      </c>
      <c r="E226" s="160" t="s">
        <v>430</v>
      </c>
      <c r="F226" s="236" t="s">
        <v>456</v>
      </c>
      <c r="G226" s="236"/>
      <c r="H226" s="236"/>
      <c r="I226" s="236"/>
      <c r="J226" s="161" t="s">
        <v>159</v>
      </c>
      <c r="K226" s="171">
        <v>2</v>
      </c>
      <c r="L226" s="172"/>
      <c r="M226" s="231"/>
      <c r="N226" s="231"/>
      <c r="O226" s="232"/>
      <c r="P226" s="233">
        <f t="shared" si="167"/>
        <v>0</v>
      </c>
      <c r="Q226" s="233"/>
      <c r="R226" s="140"/>
      <c r="T226" s="141" t="s">
        <v>5</v>
      </c>
      <c r="U226" s="40" t="s">
        <v>39</v>
      </c>
      <c r="V226" s="178">
        <f t="shared" si="160"/>
        <v>0</v>
      </c>
      <c r="W226" s="178">
        <f t="shared" si="161"/>
        <v>0</v>
      </c>
      <c r="X226" s="178">
        <f t="shared" si="162"/>
        <v>0</v>
      </c>
      <c r="Y226" s="142">
        <v>0</v>
      </c>
      <c r="Z226" s="142">
        <f t="shared" si="163"/>
        <v>0</v>
      </c>
      <c r="AA226" s="142">
        <v>0</v>
      </c>
      <c r="AB226" s="142">
        <f t="shared" si="164"/>
        <v>0</v>
      </c>
      <c r="AC226" s="142">
        <v>0</v>
      </c>
      <c r="AD226" s="143">
        <f t="shared" si="165"/>
        <v>0</v>
      </c>
      <c r="AR226" s="17" t="s">
        <v>182</v>
      </c>
      <c r="AT226" s="17" t="s">
        <v>179</v>
      </c>
      <c r="AU226" s="17" t="s">
        <v>153</v>
      </c>
      <c r="AY226" s="17" t="s">
        <v>149</v>
      </c>
      <c r="BE226" s="144">
        <f t="shared" si="168"/>
        <v>0</v>
      </c>
      <c r="BF226" s="144">
        <f t="shared" si="169"/>
        <v>0</v>
      </c>
      <c r="BG226" s="144">
        <f t="shared" si="170"/>
        <v>0</v>
      </c>
      <c r="BH226" s="144">
        <f t="shared" si="171"/>
        <v>0</v>
      </c>
      <c r="BI226" s="144">
        <f t="shared" si="172"/>
        <v>0</v>
      </c>
      <c r="BJ226" s="17" t="s">
        <v>83</v>
      </c>
      <c r="BK226" s="144">
        <f t="shared" si="166"/>
        <v>0</v>
      </c>
      <c r="BL226" s="17" t="s">
        <v>172</v>
      </c>
      <c r="BM226" s="17" t="s">
        <v>289</v>
      </c>
    </row>
    <row r="227" spans="2:65" s="1" customFormat="1" ht="26.25" customHeight="1" x14ac:dyDescent="0.3">
      <c r="B227" s="134"/>
      <c r="C227" s="146">
        <v>81</v>
      </c>
      <c r="D227" s="146" t="s">
        <v>179</v>
      </c>
      <c r="E227" s="160" t="s">
        <v>430</v>
      </c>
      <c r="F227" s="236" t="s">
        <v>419</v>
      </c>
      <c r="G227" s="236"/>
      <c r="H227" s="236"/>
      <c r="I227" s="236"/>
      <c r="J227" s="161" t="s">
        <v>159</v>
      </c>
      <c r="K227" s="171">
        <v>3</v>
      </c>
      <c r="L227" s="172"/>
      <c r="M227" s="231"/>
      <c r="N227" s="231"/>
      <c r="O227" s="232"/>
      <c r="P227" s="233">
        <f t="shared" ref="P227" si="173">ROUND(V227*K227,2)</f>
        <v>0</v>
      </c>
      <c r="Q227" s="233"/>
      <c r="R227" s="140"/>
      <c r="T227" s="141" t="s">
        <v>5</v>
      </c>
      <c r="U227" s="40" t="s">
        <v>39</v>
      </c>
      <c r="V227" s="178">
        <f t="shared" si="160"/>
        <v>0</v>
      </c>
      <c r="W227" s="178">
        <f t="shared" si="161"/>
        <v>0</v>
      </c>
      <c r="X227" s="178">
        <f t="shared" si="162"/>
        <v>0</v>
      </c>
      <c r="Y227" s="142">
        <v>0</v>
      </c>
      <c r="Z227" s="142">
        <f t="shared" si="163"/>
        <v>0</v>
      </c>
      <c r="AA227" s="142">
        <v>0</v>
      </c>
      <c r="AB227" s="142">
        <f t="shared" si="164"/>
        <v>0</v>
      </c>
      <c r="AC227" s="142">
        <v>0</v>
      </c>
      <c r="AD227" s="143">
        <f t="shared" si="165"/>
        <v>0</v>
      </c>
      <c r="AR227" s="17" t="s">
        <v>182</v>
      </c>
      <c r="AT227" s="17" t="s">
        <v>179</v>
      </c>
      <c r="AU227" s="17" t="s">
        <v>153</v>
      </c>
      <c r="AY227" s="17" t="s">
        <v>149</v>
      </c>
      <c r="BE227" s="144">
        <f t="shared" ref="BE227" si="174">IF(U227="základní",P227,0)</f>
        <v>0</v>
      </c>
      <c r="BF227" s="144">
        <f t="shared" ref="BF227" si="175">IF(U227="snížená",P227,0)</f>
        <v>0</v>
      </c>
      <c r="BG227" s="144">
        <f t="shared" ref="BG227" si="176">IF(U227="zákl. přenesená",P227,0)</f>
        <v>0</v>
      </c>
      <c r="BH227" s="144">
        <f t="shared" ref="BH227" si="177">IF(U227="sníž. přenesená",P227,0)</f>
        <v>0</v>
      </c>
      <c r="BI227" s="144">
        <f t="shared" ref="BI227" si="178">IF(U227="nulová",P227,0)</f>
        <v>0</v>
      </c>
      <c r="BJ227" s="17" t="s">
        <v>83</v>
      </c>
      <c r="BK227" s="144">
        <f t="shared" si="166"/>
        <v>0</v>
      </c>
      <c r="BL227" s="17" t="s">
        <v>172</v>
      </c>
      <c r="BM227" s="17" t="s">
        <v>289</v>
      </c>
    </row>
    <row r="228" spans="2:65" s="1" customFormat="1" ht="26.25" customHeight="1" x14ac:dyDescent="0.3">
      <c r="B228" s="134"/>
      <c r="C228" s="146">
        <v>82</v>
      </c>
      <c r="D228" s="146" t="s">
        <v>179</v>
      </c>
      <c r="E228" s="160" t="s">
        <v>430</v>
      </c>
      <c r="F228" s="236" t="s">
        <v>414</v>
      </c>
      <c r="G228" s="236"/>
      <c r="H228" s="236"/>
      <c r="I228" s="236"/>
      <c r="J228" s="161" t="s">
        <v>159</v>
      </c>
      <c r="K228" s="171">
        <v>22</v>
      </c>
      <c r="L228" s="172"/>
      <c r="M228" s="231"/>
      <c r="N228" s="231"/>
      <c r="O228" s="232"/>
      <c r="P228" s="233">
        <f t="shared" ref="P228" si="179">ROUND(V228*K228,2)</f>
        <v>0</v>
      </c>
      <c r="Q228" s="233"/>
      <c r="R228" s="140"/>
      <c r="T228" s="141" t="s">
        <v>5</v>
      </c>
      <c r="U228" s="40" t="s">
        <v>39</v>
      </c>
      <c r="V228" s="178">
        <f t="shared" si="160"/>
        <v>0</v>
      </c>
      <c r="W228" s="178">
        <f t="shared" si="161"/>
        <v>0</v>
      </c>
      <c r="X228" s="178">
        <f t="shared" si="162"/>
        <v>0</v>
      </c>
      <c r="Y228" s="142">
        <v>0</v>
      </c>
      <c r="Z228" s="142">
        <f t="shared" si="163"/>
        <v>0</v>
      </c>
      <c r="AA228" s="142">
        <v>0</v>
      </c>
      <c r="AB228" s="142">
        <f t="shared" si="164"/>
        <v>0</v>
      </c>
      <c r="AC228" s="142">
        <v>0</v>
      </c>
      <c r="AD228" s="143">
        <f t="shared" si="165"/>
        <v>0</v>
      </c>
      <c r="AR228" s="17" t="s">
        <v>182</v>
      </c>
      <c r="AT228" s="17" t="s">
        <v>179</v>
      </c>
      <c r="AU228" s="17" t="s">
        <v>153</v>
      </c>
      <c r="AY228" s="17" t="s">
        <v>149</v>
      </c>
      <c r="BE228" s="144">
        <f t="shared" ref="BE228" si="180">IF(U228="základní",P228,0)</f>
        <v>0</v>
      </c>
      <c r="BF228" s="144">
        <f t="shared" ref="BF228" si="181">IF(U228="snížená",P228,0)</f>
        <v>0</v>
      </c>
      <c r="BG228" s="144">
        <f t="shared" ref="BG228" si="182">IF(U228="zákl. přenesená",P228,0)</f>
        <v>0</v>
      </c>
      <c r="BH228" s="144">
        <f t="shared" ref="BH228" si="183">IF(U228="sníž. přenesená",P228,0)</f>
        <v>0</v>
      </c>
      <c r="BI228" s="144">
        <f t="shared" ref="BI228" si="184">IF(U228="nulová",P228,0)</f>
        <v>0</v>
      </c>
      <c r="BJ228" s="17" t="s">
        <v>83</v>
      </c>
      <c r="BK228" s="144">
        <f t="shared" si="166"/>
        <v>0</v>
      </c>
      <c r="BL228" s="17" t="s">
        <v>172</v>
      </c>
      <c r="BM228" s="17" t="s">
        <v>289</v>
      </c>
    </row>
    <row r="229" spans="2:65" s="1" customFormat="1" ht="26.25" customHeight="1" x14ac:dyDescent="0.3">
      <c r="B229" s="134"/>
      <c r="C229" s="146">
        <v>83</v>
      </c>
      <c r="D229" s="146" t="s">
        <v>179</v>
      </c>
      <c r="E229" s="160" t="s">
        <v>430</v>
      </c>
      <c r="F229" s="236" t="s">
        <v>415</v>
      </c>
      <c r="G229" s="236"/>
      <c r="H229" s="236"/>
      <c r="I229" s="236"/>
      <c r="J229" s="161" t="s">
        <v>159</v>
      </c>
      <c r="K229" s="171">
        <v>6</v>
      </c>
      <c r="L229" s="172"/>
      <c r="M229" s="231"/>
      <c r="N229" s="231"/>
      <c r="O229" s="232"/>
      <c r="P229" s="233">
        <f t="shared" ref="P229" si="185">ROUND(V229*K229,2)</f>
        <v>0</v>
      </c>
      <c r="Q229" s="233"/>
      <c r="R229" s="140"/>
      <c r="T229" s="141" t="s">
        <v>5</v>
      </c>
      <c r="U229" s="40" t="s">
        <v>39</v>
      </c>
      <c r="V229" s="178">
        <f t="shared" si="160"/>
        <v>0</v>
      </c>
      <c r="W229" s="178">
        <f t="shared" si="161"/>
        <v>0</v>
      </c>
      <c r="X229" s="178">
        <f t="shared" si="162"/>
        <v>0</v>
      </c>
      <c r="Y229" s="142">
        <v>0</v>
      </c>
      <c r="Z229" s="142">
        <f t="shared" si="163"/>
        <v>0</v>
      </c>
      <c r="AA229" s="142">
        <v>0</v>
      </c>
      <c r="AB229" s="142">
        <f t="shared" si="164"/>
        <v>0</v>
      </c>
      <c r="AC229" s="142">
        <v>0</v>
      </c>
      <c r="AD229" s="143">
        <f t="shared" si="165"/>
        <v>0</v>
      </c>
      <c r="AR229" s="17" t="s">
        <v>182</v>
      </c>
      <c r="AT229" s="17" t="s">
        <v>179</v>
      </c>
      <c r="AU229" s="17" t="s">
        <v>153</v>
      </c>
      <c r="AY229" s="17" t="s">
        <v>149</v>
      </c>
      <c r="BE229" s="144">
        <f t="shared" ref="BE229" si="186">IF(U229="základní",P229,0)</f>
        <v>0</v>
      </c>
      <c r="BF229" s="144">
        <f t="shared" ref="BF229" si="187">IF(U229="snížená",P229,0)</f>
        <v>0</v>
      </c>
      <c r="BG229" s="144">
        <f t="shared" ref="BG229" si="188">IF(U229="zákl. přenesená",P229,0)</f>
        <v>0</v>
      </c>
      <c r="BH229" s="144">
        <f t="shared" ref="BH229" si="189">IF(U229="sníž. přenesená",P229,0)</f>
        <v>0</v>
      </c>
      <c r="BI229" s="144">
        <f t="shared" ref="BI229" si="190">IF(U229="nulová",P229,0)</f>
        <v>0</v>
      </c>
      <c r="BJ229" s="17" t="s">
        <v>83</v>
      </c>
      <c r="BK229" s="144">
        <f t="shared" si="166"/>
        <v>0</v>
      </c>
      <c r="BL229" s="17" t="s">
        <v>172</v>
      </c>
      <c r="BM229" s="17" t="s">
        <v>289</v>
      </c>
    </row>
    <row r="230" spans="2:65" s="9" customFormat="1" ht="22.35" customHeight="1" x14ac:dyDescent="0.35">
      <c r="B230" s="122"/>
      <c r="C230" s="123"/>
      <c r="D230" s="162" t="s">
        <v>458</v>
      </c>
      <c r="E230" s="133"/>
      <c r="F230" s="133"/>
      <c r="G230" s="133"/>
      <c r="H230" s="133"/>
      <c r="I230" s="133"/>
      <c r="J230" s="133"/>
      <c r="K230" s="133"/>
      <c r="L230" s="133"/>
      <c r="M230" s="237">
        <f>BK230</f>
        <v>0</v>
      </c>
      <c r="N230" s="238"/>
      <c r="O230" s="238"/>
      <c r="P230" s="238"/>
      <c r="Q230" s="238"/>
      <c r="R230" s="125"/>
      <c r="T230" s="126"/>
      <c r="U230" s="123"/>
      <c r="V230" s="123"/>
      <c r="W230" s="127">
        <f>SUM(W231:W238)</f>
        <v>0</v>
      </c>
      <c r="X230" s="189">
        <f>SUM(X231:X238)</f>
        <v>0</v>
      </c>
      <c r="Y230" s="123"/>
      <c r="Z230" s="179">
        <f>SUM(Z231:Z237)</f>
        <v>0</v>
      </c>
      <c r="AA230" s="123"/>
      <c r="AB230" s="179">
        <f>SUM(AB231:AB237)</f>
        <v>0</v>
      </c>
      <c r="AC230" s="123"/>
      <c r="AD230" s="179">
        <f>SUM(AD231:AD237)</f>
        <v>0</v>
      </c>
      <c r="AR230" s="130" t="s">
        <v>94</v>
      </c>
      <c r="AT230" s="131" t="s">
        <v>75</v>
      </c>
      <c r="AU230" s="131" t="s">
        <v>94</v>
      </c>
      <c r="AY230" s="130" t="s">
        <v>149</v>
      </c>
      <c r="BK230" s="132">
        <f>SUM(BK231:BK238)</f>
        <v>0</v>
      </c>
    </row>
    <row r="231" spans="2:65" s="1" customFormat="1" ht="16.5" customHeight="1" x14ac:dyDescent="0.3">
      <c r="B231" s="134"/>
      <c r="C231" s="135">
        <v>84</v>
      </c>
      <c r="D231" s="135" t="s">
        <v>150</v>
      </c>
      <c r="E231" s="159" t="s">
        <v>286</v>
      </c>
      <c r="F231" s="235" t="s">
        <v>459</v>
      </c>
      <c r="G231" s="234"/>
      <c r="H231" s="234"/>
      <c r="I231" s="234"/>
      <c r="J231" s="137" t="s">
        <v>159</v>
      </c>
      <c r="K231" s="138">
        <v>1</v>
      </c>
      <c r="L231" s="176"/>
      <c r="M231" s="233"/>
      <c r="N231" s="233"/>
      <c r="O231" s="233"/>
      <c r="P231" s="233">
        <f t="shared" ref="P231" si="191">ROUND(V231*K231,2)</f>
        <v>0</v>
      </c>
      <c r="Q231" s="233"/>
      <c r="R231" s="140"/>
      <c r="T231" s="141" t="s">
        <v>5</v>
      </c>
      <c r="U231" s="40" t="s">
        <v>39</v>
      </c>
      <c r="V231" s="178">
        <f t="shared" ref="V231:V238" si="192">L231+M231</f>
        <v>0</v>
      </c>
      <c r="W231" s="178">
        <f t="shared" ref="W231:W238" si="193">ROUND(L231*K231,2)</f>
        <v>0</v>
      </c>
      <c r="X231" s="178">
        <f t="shared" ref="X231:X238" si="194">ROUND(M231*K231,2)</f>
        <v>0</v>
      </c>
      <c r="Y231" s="142">
        <v>0</v>
      </c>
      <c r="Z231" s="142">
        <f t="shared" ref="Z231:Z238" si="195">Y231*K231</f>
        <v>0</v>
      </c>
      <c r="AA231" s="142">
        <v>0</v>
      </c>
      <c r="AB231" s="142">
        <f t="shared" ref="AB231:AB238" si="196">AA231*K231</f>
        <v>0</v>
      </c>
      <c r="AC231" s="142">
        <v>0</v>
      </c>
      <c r="AD231" s="143">
        <f t="shared" ref="AD231:AD238" si="197">AC231*K231</f>
        <v>0</v>
      </c>
      <c r="AR231" s="17" t="s">
        <v>172</v>
      </c>
      <c r="AT231" s="17" t="s">
        <v>150</v>
      </c>
      <c r="AU231" s="17" t="s">
        <v>153</v>
      </c>
      <c r="AY231" s="17" t="s">
        <v>149</v>
      </c>
      <c r="BE231" s="144">
        <f t="shared" ref="BE231:BE237" si="198">IF(U231="základní",P231,0)</f>
        <v>0</v>
      </c>
      <c r="BF231" s="144">
        <f t="shared" ref="BF231:BF237" si="199">IF(U231="snížená",P231,0)</f>
        <v>0</v>
      </c>
      <c r="BG231" s="144">
        <f t="shared" ref="BG231:BG237" si="200">IF(U231="zákl. přenesená",P231,0)</f>
        <v>0</v>
      </c>
      <c r="BH231" s="144">
        <f t="shared" ref="BH231:BH237" si="201">IF(U231="sníž. přenesená",P231,0)</f>
        <v>0</v>
      </c>
      <c r="BI231" s="144">
        <f t="shared" ref="BI231:BI237" si="202">IF(U231="nulová",P231,0)</f>
        <v>0</v>
      </c>
      <c r="BJ231" s="17" t="s">
        <v>83</v>
      </c>
      <c r="BK231" s="144">
        <f t="shared" ref="BK231:BK238" si="203">ROUND(V231*K231,2)</f>
        <v>0</v>
      </c>
      <c r="BL231" s="17" t="s">
        <v>172</v>
      </c>
      <c r="BM231" s="17" t="s">
        <v>285</v>
      </c>
    </row>
    <row r="232" spans="2:65" s="1" customFormat="1" ht="16.5" customHeight="1" x14ac:dyDescent="0.3">
      <c r="B232" s="134"/>
      <c r="C232" s="135">
        <v>85</v>
      </c>
      <c r="D232" s="135" t="s">
        <v>150</v>
      </c>
      <c r="E232" s="159" t="s">
        <v>264</v>
      </c>
      <c r="F232" s="234" t="s">
        <v>283</v>
      </c>
      <c r="G232" s="234"/>
      <c r="H232" s="234"/>
      <c r="I232" s="234"/>
      <c r="J232" s="137" t="s">
        <v>159</v>
      </c>
      <c r="K232" s="138">
        <v>1</v>
      </c>
      <c r="L232" s="176"/>
      <c r="M232" s="233"/>
      <c r="N232" s="233"/>
      <c r="O232" s="233"/>
      <c r="P232" s="233">
        <f>ROUND(V232*K232,2)</f>
        <v>0</v>
      </c>
      <c r="Q232" s="233"/>
      <c r="R232" s="140"/>
      <c r="T232" s="141" t="s">
        <v>5</v>
      </c>
      <c r="U232" s="40" t="s">
        <v>39</v>
      </c>
      <c r="V232" s="178">
        <f t="shared" si="192"/>
        <v>0</v>
      </c>
      <c r="W232" s="178">
        <f t="shared" si="193"/>
        <v>0</v>
      </c>
      <c r="X232" s="178">
        <f t="shared" si="194"/>
        <v>0</v>
      </c>
      <c r="Y232" s="142">
        <v>0</v>
      </c>
      <c r="Z232" s="142">
        <f t="shared" si="195"/>
        <v>0</v>
      </c>
      <c r="AA232" s="142">
        <v>0</v>
      </c>
      <c r="AB232" s="142">
        <f t="shared" si="196"/>
        <v>0</v>
      </c>
      <c r="AC232" s="142">
        <v>0</v>
      </c>
      <c r="AD232" s="143">
        <f t="shared" si="197"/>
        <v>0</v>
      </c>
      <c r="AR232" s="17" t="s">
        <v>172</v>
      </c>
      <c r="AT232" s="17" t="s">
        <v>150</v>
      </c>
      <c r="AU232" s="17" t="s">
        <v>153</v>
      </c>
      <c r="AY232" s="17" t="s">
        <v>149</v>
      </c>
      <c r="BE232" s="144">
        <f>IF(U232="základní",P232,0)</f>
        <v>0</v>
      </c>
      <c r="BF232" s="144">
        <f>IF(U232="snížená",P232,0)</f>
        <v>0</v>
      </c>
      <c r="BG232" s="144">
        <f>IF(U232="zákl. přenesená",P232,0)</f>
        <v>0</v>
      </c>
      <c r="BH232" s="144">
        <f>IF(U232="sníž. přenesená",P232,0)</f>
        <v>0</v>
      </c>
      <c r="BI232" s="144">
        <f>IF(U232="nulová",P232,0)</f>
        <v>0</v>
      </c>
      <c r="BJ232" s="17" t="s">
        <v>83</v>
      </c>
      <c r="BK232" s="144">
        <f t="shared" si="203"/>
        <v>0</v>
      </c>
      <c r="BL232" s="17" t="s">
        <v>172</v>
      </c>
      <c r="BM232" s="17" t="s">
        <v>287</v>
      </c>
    </row>
    <row r="233" spans="2:65" s="1" customFormat="1" ht="26.25" customHeight="1" x14ac:dyDescent="0.3">
      <c r="B233" s="134"/>
      <c r="C233" s="146">
        <v>86</v>
      </c>
      <c r="D233" s="146" t="s">
        <v>179</v>
      </c>
      <c r="E233" s="160" t="s">
        <v>430</v>
      </c>
      <c r="F233" s="236" t="s">
        <v>452</v>
      </c>
      <c r="G233" s="230"/>
      <c r="H233" s="230"/>
      <c r="I233" s="230"/>
      <c r="J233" s="148" t="s">
        <v>159</v>
      </c>
      <c r="K233" s="149">
        <v>1</v>
      </c>
      <c r="L233" s="150"/>
      <c r="M233" s="231"/>
      <c r="N233" s="231"/>
      <c r="O233" s="232"/>
      <c r="P233" s="233">
        <f t="shared" ref="P233:P238" si="204">ROUND(V233*K233,2)</f>
        <v>0</v>
      </c>
      <c r="Q233" s="233"/>
      <c r="R233" s="140"/>
      <c r="T233" s="141" t="s">
        <v>5</v>
      </c>
      <c r="U233" s="40" t="s">
        <v>39</v>
      </c>
      <c r="V233" s="178">
        <f t="shared" si="192"/>
        <v>0</v>
      </c>
      <c r="W233" s="178">
        <f t="shared" si="193"/>
        <v>0</v>
      </c>
      <c r="X233" s="178">
        <f t="shared" si="194"/>
        <v>0</v>
      </c>
      <c r="Y233" s="142">
        <v>0</v>
      </c>
      <c r="Z233" s="142">
        <f t="shared" si="195"/>
        <v>0</v>
      </c>
      <c r="AA233" s="142">
        <v>0</v>
      </c>
      <c r="AB233" s="142">
        <f t="shared" si="196"/>
        <v>0</v>
      </c>
      <c r="AC233" s="142">
        <v>0</v>
      </c>
      <c r="AD233" s="143">
        <f t="shared" si="197"/>
        <v>0</v>
      </c>
      <c r="AR233" s="17" t="s">
        <v>182</v>
      </c>
      <c r="AT233" s="17" t="s">
        <v>179</v>
      </c>
      <c r="AU233" s="17" t="s">
        <v>153</v>
      </c>
      <c r="AY233" s="17" t="s">
        <v>149</v>
      </c>
      <c r="BE233" s="144">
        <f t="shared" si="198"/>
        <v>0</v>
      </c>
      <c r="BF233" s="144">
        <f t="shared" si="199"/>
        <v>0</v>
      </c>
      <c r="BG233" s="144">
        <f t="shared" si="200"/>
        <v>0</v>
      </c>
      <c r="BH233" s="144">
        <f t="shared" si="201"/>
        <v>0</v>
      </c>
      <c r="BI233" s="144">
        <f t="shared" si="202"/>
        <v>0</v>
      </c>
      <c r="BJ233" s="17" t="s">
        <v>83</v>
      </c>
      <c r="BK233" s="144">
        <f t="shared" si="203"/>
        <v>0</v>
      </c>
      <c r="BL233" s="17" t="s">
        <v>172</v>
      </c>
      <c r="BM233" s="17" t="s">
        <v>288</v>
      </c>
    </row>
    <row r="234" spans="2:65" s="1" customFormat="1" ht="26.25" customHeight="1" x14ac:dyDescent="0.3">
      <c r="B234" s="134"/>
      <c r="C234" s="146">
        <v>87</v>
      </c>
      <c r="D234" s="146" t="s">
        <v>179</v>
      </c>
      <c r="E234" s="160" t="s">
        <v>430</v>
      </c>
      <c r="F234" s="230" t="s">
        <v>416</v>
      </c>
      <c r="G234" s="230"/>
      <c r="H234" s="230"/>
      <c r="I234" s="230"/>
      <c r="J234" s="148" t="s">
        <v>159</v>
      </c>
      <c r="K234" s="149">
        <v>1</v>
      </c>
      <c r="L234" s="150"/>
      <c r="M234" s="231"/>
      <c r="N234" s="231"/>
      <c r="O234" s="232"/>
      <c r="P234" s="233">
        <f t="shared" si="204"/>
        <v>0</v>
      </c>
      <c r="Q234" s="233"/>
      <c r="R234" s="140"/>
      <c r="T234" s="141" t="s">
        <v>5</v>
      </c>
      <c r="U234" s="40" t="s">
        <v>39</v>
      </c>
      <c r="V234" s="178">
        <f t="shared" si="192"/>
        <v>0</v>
      </c>
      <c r="W234" s="178">
        <f t="shared" si="193"/>
        <v>0</v>
      </c>
      <c r="X234" s="178">
        <f t="shared" si="194"/>
        <v>0</v>
      </c>
      <c r="Y234" s="142">
        <v>0</v>
      </c>
      <c r="Z234" s="142">
        <f t="shared" si="195"/>
        <v>0</v>
      </c>
      <c r="AA234" s="142">
        <v>0</v>
      </c>
      <c r="AB234" s="142">
        <f t="shared" si="196"/>
        <v>0</v>
      </c>
      <c r="AC234" s="142">
        <v>0</v>
      </c>
      <c r="AD234" s="143">
        <f t="shared" si="197"/>
        <v>0</v>
      </c>
      <c r="AR234" s="17" t="s">
        <v>182</v>
      </c>
      <c r="AT234" s="17" t="s">
        <v>179</v>
      </c>
      <c r="AU234" s="17" t="s">
        <v>153</v>
      </c>
      <c r="AY234" s="17" t="s">
        <v>149</v>
      </c>
      <c r="BE234" s="144">
        <f t="shared" ref="BE234" si="205">IF(U234="základní",P234,0)</f>
        <v>0</v>
      </c>
      <c r="BF234" s="144">
        <f t="shared" ref="BF234" si="206">IF(U234="snížená",P234,0)</f>
        <v>0</v>
      </c>
      <c r="BG234" s="144">
        <f t="shared" ref="BG234" si="207">IF(U234="zákl. přenesená",P234,0)</f>
        <v>0</v>
      </c>
      <c r="BH234" s="144">
        <f t="shared" ref="BH234" si="208">IF(U234="sníž. přenesená",P234,0)</f>
        <v>0</v>
      </c>
      <c r="BI234" s="144">
        <f t="shared" ref="BI234" si="209">IF(U234="nulová",P234,0)</f>
        <v>0</v>
      </c>
      <c r="BJ234" s="17" t="s">
        <v>83</v>
      </c>
      <c r="BK234" s="144">
        <f t="shared" si="203"/>
        <v>0</v>
      </c>
      <c r="BL234" s="17" t="s">
        <v>172</v>
      </c>
      <c r="BM234" s="17" t="s">
        <v>290</v>
      </c>
    </row>
    <row r="235" spans="2:65" s="1" customFormat="1" ht="26.25" customHeight="1" x14ac:dyDescent="0.3">
      <c r="B235" s="134"/>
      <c r="C235" s="146">
        <v>88</v>
      </c>
      <c r="D235" s="146" t="s">
        <v>179</v>
      </c>
      <c r="E235" s="160" t="s">
        <v>430</v>
      </c>
      <c r="F235" s="241" t="s">
        <v>455</v>
      </c>
      <c r="G235" s="242"/>
      <c r="H235" s="242"/>
      <c r="I235" s="243"/>
      <c r="J235" s="161" t="s">
        <v>159</v>
      </c>
      <c r="K235" s="171">
        <v>1</v>
      </c>
      <c r="L235" s="172"/>
      <c r="M235" s="244"/>
      <c r="N235" s="245"/>
      <c r="O235" s="246"/>
      <c r="P235" s="247">
        <f t="shared" si="204"/>
        <v>0</v>
      </c>
      <c r="Q235" s="248"/>
      <c r="R235" s="140"/>
      <c r="T235" s="141" t="s">
        <v>5</v>
      </c>
      <c r="U235" s="40" t="s">
        <v>39</v>
      </c>
      <c r="V235" s="178">
        <f t="shared" si="192"/>
        <v>0</v>
      </c>
      <c r="W235" s="178">
        <f t="shared" si="193"/>
        <v>0</v>
      </c>
      <c r="X235" s="178">
        <f t="shared" si="194"/>
        <v>0</v>
      </c>
      <c r="Y235" s="142">
        <v>0</v>
      </c>
      <c r="Z235" s="142">
        <f t="shared" si="195"/>
        <v>0</v>
      </c>
      <c r="AA235" s="142">
        <v>0</v>
      </c>
      <c r="AB235" s="142">
        <f t="shared" si="196"/>
        <v>0</v>
      </c>
      <c r="AC235" s="142">
        <v>0</v>
      </c>
      <c r="AD235" s="143">
        <f t="shared" si="197"/>
        <v>0</v>
      </c>
      <c r="AR235" s="17" t="s">
        <v>182</v>
      </c>
      <c r="AT235" s="17" t="s">
        <v>179</v>
      </c>
      <c r="AU235" s="17" t="s">
        <v>153</v>
      </c>
      <c r="AY235" s="17" t="s">
        <v>149</v>
      </c>
      <c r="BE235" s="144">
        <f t="shared" si="198"/>
        <v>0</v>
      </c>
      <c r="BF235" s="144">
        <f t="shared" si="199"/>
        <v>0</v>
      </c>
      <c r="BG235" s="144">
        <f t="shared" si="200"/>
        <v>0</v>
      </c>
      <c r="BH235" s="144">
        <f t="shared" si="201"/>
        <v>0</v>
      </c>
      <c r="BI235" s="144">
        <f t="shared" si="202"/>
        <v>0</v>
      </c>
      <c r="BJ235" s="17" t="s">
        <v>83</v>
      </c>
      <c r="BK235" s="144">
        <f t="shared" si="203"/>
        <v>0</v>
      </c>
      <c r="BL235" s="17" t="s">
        <v>172</v>
      </c>
      <c r="BM235" s="17" t="s">
        <v>290</v>
      </c>
    </row>
    <row r="236" spans="2:65" s="1" customFormat="1" ht="26.25" customHeight="1" x14ac:dyDescent="0.3">
      <c r="B236" s="134"/>
      <c r="C236" s="146">
        <v>89</v>
      </c>
      <c r="D236" s="146" t="s">
        <v>179</v>
      </c>
      <c r="E236" s="160" t="s">
        <v>430</v>
      </c>
      <c r="F236" s="236" t="s">
        <v>456</v>
      </c>
      <c r="G236" s="236"/>
      <c r="H236" s="236"/>
      <c r="I236" s="236"/>
      <c r="J236" s="161" t="s">
        <v>159</v>
      </c>
      <c r="K236" s="171">
        <v>1</v>
      </c>
      <c r="L236" s="172"/>
      <c r="M236" s="231"/>
      <c r="N236" s="231"/>
      <c r="O236" s="232"/>
      <c r="P236" s="233">
        <f t="shared" si="204"/>
        <v>0</v>
      </c>
      <c r="Q236" s="233"/>
      <c r="R236" s="140"/>
      <c r="T236" s="141" t="s">
        <v>5</v>
      </c>
      <c r="U236" s="40" t="s">
        <v>39</v>
      </c>
      <c r="V236" s="178">
        <f t="shared" si="192"/>
        <v>0</v>
      </c>
      <c r="W236" s="178">
        <f t="shared" si="193"/>
        <v>0</v>
      </c>
      <c r="X236" s="178">
        <f t="shared" si="194"/>
        <v>0</v>
      </c>
      <c r="Y236" s="142">
        <v>0</v>
      </c>
      <c r="Z236" s="142">
        <f t="shared" si="195"/>
        <v>0</v>
      </c>
      <c r="AA236" s="142">
        <v>0</v>
      </c>
      <c r="AB236" s="142">
        <f t="shared" si="196"/>
        <v>0</v>
      </c>
      <c r="AC236" s="142">
        <v>0</v>
      </c>
      <c r="AD236" s="143">
        <f t="shared" si="197"/>
        <v>0</v>
      </c>
      <c r="AR236" s="17" t="s">
        <v>182</v>
      </c>
      <c r="AT236" s="17" t="s">
        <v>179</v>
      </c>
      <c r="AU236" s="17" t="s">
        <v>153</v>
      </c>
      <c r="AY236" s="17" t="s">
        <v>149</v>
      </c>
      <c r="BE236" s="144">
        <f t="shared" si="198"/>
        <v>0</v>
      </c>
      <c r="BF236" s="144">
        <f t="shared" si="199"/>
        <v>0</v>
      </c>
      <c r="BG236" s="144">
        <f t="shared" si="200"/>
        <v>0</v>
      </c>
      <c r="BH236" s="144">
        <f t="shared" si="201"/>
        <v>0</v>
      </c>
      <c r="BI236" s="144">
        <f t="shared" si="202"/>
        <v>0</v>
      </c>
      <c r="BJ236" s="17" t="s">
        <v>83</v>
      </c>
      <c r="BK236" s="144">
        <f t="shared" si="203"/>
        <v>0</v>
      </c>
      <c r="BL236" s="17" t="s">
        <v>172</v>
      </c>
      <c r="BM236" s="17" t="s">
        <v>291</v>
      </c>
    </row>
    <row r="237" spans="2:65" s="1" customFormat="1" ht="26.25" customHeight="1" x14ac:dyDescent="0.3">
      <c r="B237" s="134"/>
      <c r="C237" s="146">
        <v>90</v>
      </c>
      <c r="D237" s="146" t="s">
        <v>179</v>
      </c>
      <c r="E237" s="160" t="s">
        <v>430</v>
      </c>
      <c r="F237" s="236" t="s">
        <v>414</v>
      </c>
      <c r="G237" s="236"/>
      <c r="H237" s="236"/>
      <c r="I237" s="236"/>
      <c r="J237" s="161" t="s">
        <v>159</v>
      </c>
      <c r="K237" s="171">
        <v>11</v>
      </c>
      <c r="L237" s="172"/>
      <c r="M237" s="231"/>
      <c r="N237" s="231"/>
      <c r="O237" s="232"/>
      <c r="P237" s="233">
        <f t="shared" si="204"/>
        <v>0</v>
      </c>
      <c r="Q237" s="233"/>
      <c r="R237" s="140"/>
      <c r="T237" s="141" t="s">
        <v>5</v>
      </c>
      <c r="U237" s="40" t="s">
        <v>39</v>
      </c>
      <c r="V237" s="178">
        <f t="shared" si="192"/>
        <v>0</v>
      </c>
      <c r="W237" s="178">
        <f t="shared" si="193"/>
        <v>0</v>
      </c>
      <c r="X237" s="178">
        <f t="shared" si="194"/>
        <v>0</v>
      </c>
      <c r="Y237" s="142">
        <v>0</v>
      </c>
      <c r="Z237" s="142">
        <f t="shared" si="195"/>
        <v>0</v>
      </c>
      <c r="AA237" s="142">
        <v>0</v>
      </c>
      <c r="AB237" s="142">
        <f t="shared" si="196"/>
        <v>0</v>
      </c>
      <c r="AC237" s="142">
        <v>0</v>
      </c>
      <c r="AD237" s="143">
        <f t="shared" si="197"/>
        <v>0</v>
      </c>
      <c r="AR237" s="17" t="s">
        <v>182</v>
      </c>
      <c r="AT237" s="17" t="s">
        <v>179</v>
      </c>
      <c r="AU237" s="17" t="s">
        <v>153</v>
      </c>
      <c r="AY237" s="17" t="s">
        <v>149</v>
      </c>
      <c r="BE237" s="144">
        <f t="shared" si="198"/>
        <v>0</v>
      </c>
      <c r="BF237" s="144">
        <f t="shared" si="199"/>
        <v>0</v>
      </c>
      <c r="BG237" s="144">
        <f t="shared" si="200"/>
        <v>0</v>
      </c>
      <c r="BH237" s="144">
        <f t="shared" si="201"/>
        <v>0</v>
      </c>
      <c r="BI237" s="144">
        <f t="shared" si="202"/>
        <v>0</v>
      </c>
      <c r="BJ237" s="17" t="s">
        <v>83</v>
      </c>
      <c r="BK237" s="144">
        <f t="shared" si="203"/>
        <v>0</v>
      </c>
      <c r="BL237" s="17" t="s">
        <v>172</v>
      </c>
      <c r="BM237" s="17" t="s">
        <v>292</v>
      </c>
    </row>
    <row r="238" spans="2:65" s="1" customFormat="1" ht="26.25" customHeight="1" x14ac:dyDescent="0.3">
      <c r="B238" s="134"/>
      <c r="C238" s="146">
        <v>91</v>
      </c>
      <c r="D238" s="146" t="s">
        <v>179</v>
      </c>
      <c r="E238" s="160" t="s">
        <v>430</v>
      </c>
      <c r="F238" s="236" t="s">
        <v>415</v>
      </c>
      <c r="G238" s="236"/>
      <c r="H238" s="236"/>
      <c r="I238" s="236"/>
      <c r="J238" s="161" t="s">
        <v>159</v>
      </c>
      <c r="K238" s="171">
        <v>6</v>
      </c>
      <c r="L238" s="172"/>
      <c r="M238" s="231"/>
      <c r="N238" s="231"/>
      <c r="O238" s="232"/>
      <c r="P238" s="233">
        <f t="shared" si="204"/>
        <v>0</v>
      </c>
      <c r="Q238" s="233"/>
      <c r="R238" s="140"/>
      <c r="T238" s="141" t="s">
        <v>5</v>
      </c>
      <c r="U238" s="40" t="s">
        <v>39</v>
      </c>
      <c r="V238" s="178">
        <f t="shared" si="192"/>
        <v>0</v>
      </c>
      <c r="W238" s="178">
        <f t="shared" si="193"/>
        <v>0</v>
      </c>
      <c r="X238" s="178">
        <f t="shared" si="194"/>
        <v>0</v>
      </c>
      <c r="Y238" s="142">
        <v>0</v>
      </c>
      <c r="Z238" s="142">
        <f t="shared" si="195"/>
        <v>0</v>
      </c>
      <c r="AA238" s="142">
        <v>0</v>
      </c>
      <c r="AB238" s="142">
        <f t="shared" si="196"/>
        <v>0</v>
      </c>
      <c r="AC238" s="142">
        <v>0</v>
      </c>
      <c r="AD238" s="143">
        <f t="shared" si="197"/>
        <v>0</v>
      </c>
      <c r="AR238" s="17" t="s">
        <v>172</v>
      </c>
      <c r="AT238" s="17" t="s">
        <v>150</v>
      </c>
      <c r="AU238" s="17" t="s">
        <v>153</v>
      </c>
      <c r="AY238" s="17" t="s">
        <v>149</v>
      </c>
      <c r="BE238" s="144">
        <f t="shared" ref="BE238" si="210">IF(U238="základní",P238,0)</f>
        <v>0</v>
      </c>
      <c r="BF238" s="144">
        <f t="shared" ref="BF238" si="211">IF(U238="snížená",P238,0)</f>
        <v>0</v>
      </c>
      <c r="BG238" s="144">
        <f t="shared" ref="BG238" si="212">IF(U238="zákl. přenesená",P238,0)</f>
        <v>0</v>
      </c>
      <c r="BH238" s="144">
        <f t="shared" ref="BH238" si="213">IF(U238="sníž. přenesená",P238,0)</f>
        <v>0</v>
      </c>
      <c r="BI238" s="144">
        <f t="shared" ref="BI238" si="214">IF(U238="nulová",P238,0)</f>
        <v>0</v>
      </c>
      <c r="BJ238" s="17" t="s">
        <v>83</v>
      </c>
      <c r="BK238" s="144">
        <f t="shared" si="203"/>
        <v>0</v>
      </c>
      <c r="BL238" s="17" t="s">
        <v>172</v>
      </c>
      <c r="BM238" s="17" t="s">
        <v>285</v>
      </c>
    </row>
    <row r="239" spans="2:65" s="9" customFormat="1" ht="22.35" customHeight="1" x14ac:dyDescent="0.35">
      <c r="B239" s="122"/>
      <c r="C239" s="123"/>
      <c r="D239" s="162" t="s">
        <v>460</v>
      </c>
      <c r="E239" s="133"/>
      <c r="F239" s="133"/>
      <c r="G239" s="133"/>
      <c r="H239" s="133"/>
      <c r="I239" s="133"/>
      <c r="J239" s="133"/>
      <c r="K239" s="133"/>
      <c r="L239" s="133"/>
      <c r="M239" s="237">
        <f>BK239</f>
        <v>0</v>
      </c>
      <c r="N239" s="238"/>
      <c r="O239" s="238"/>
      <c r="P239" s="238"/>
      <c r="Q239" s="238"/>
      <c r="R239" s="125"/>
      <c r="T239" s="126"/>
      <c r="U239" s="123"/>
      <c r="V239" s="123"/>
      <c r="W239" s="179">
        <f>SUM(W240:W244)</f>
        <v>0</v>
      </c>
      <c r="X239" s="179">
        <f>SUM(X240:X244)</f>
        <v>0</v>
      </c>
      <c r="Y239" s="123"/>
      <c r="Z239" s="179">
        <f>SUM(Z240:Z244)</f>
        <v>0</v>
      </c>
      <c r="AA239" s="123"/>
      <c r="AB239" s="179">
        <f>SUM(AB240:AB244)</f>
        <v>0</v>
      </c>
      <c r="AC239" s="123"/>
      <c r="AD239" s="179">
        <f>SUM(AD240:AD244)</f>
        <v>0</v>
      </c>
      <c r="AR239" s="130" t="s">
        <v>94</v>
      </c>
      <c r="AT239" s="131" t="s">
        <v>75</v>
      </c>
      <c r="AU239" s="131" t="s">
        <v>94</v>
      </c>
      <c r="AY239" s="130" t="s">
        <v>149</v>
      </c>
      <c r="BK239" s="179">
        <f>SUM(BK240:BK244)</f>
        <v>0</v>
      </c>
    </row>
    <row r="240" spans="2:65" s="1" customFormat="1" ht="16.5" customHeight="1" x14ac:dyDescent="0.3">
      <c r="B240" s="134"/>
      <c r="C240" s="135">
        <v>92</v>
      </c>
      <c r="D240" s="135" t="s">
        <v>150</v>
      </c>
      <c r="E240" s="159" t="s">
        <v>286</v>
      </c>
      <c r="F240" s="235" t="s">
        <v>461</v>
      </c>
      <c r="G240" s="234"/>
      <c r="H240" s="234"/>
      <c r="I240" s="234"/>
      <c r="J240" s="137" t="s">
        <v>159</v>
      </c>
      <c r="K240" s="138">
        <v>1</v>
      </c>
      <c r="L240" s="176"/>
      <c r="M240" s="233"/>
      <c r="N240" s="233"/>
      <c r="O240" s="233"/>
      <c r="P240" s="233">
        <f t="shared" ref="P240" si="215">ROUND(V240*K240,2)</f>
        <v>0</v>
      </c>
      <c r="Q240" s="233"/>
      <c r="R240" s="140"/>
      <c r="T240" s="141" t="s">
        <v>5</v>
      </c>
      <c r="U240" s="40" t="s">
        <v>39</v>
      </c>
      <c r="V240" s="178">
        <f t="shared" ref="V240:V244" si="216">L240+M240</f>
        <v>0</v>
      </c>
      <c r="W240" s="178">
        <f t="shared" ref="W240:W244" si="217">ROUND(L240*K240,2)</f>
        <v>0</v>
      </c>
      <c r="X240" s="178">
        <f t="shared" ref="X240:X244" si="218">ROUND(M240*K240,2)</f>
        <v>0</v>
      </c>
      <c r="Y240" s="142">
        <v>0</v>
      </c>
      <c r="Z240" s="142">
        <f t="shared" ref="Z240:Z244" si="219">Y240*K240</f>
        <v>0</v>
      </c>
      <c r="AA240" s="142">
        <v>0</v>
      </c>
      <c r="AB240" s="142">
        <f t="shared" ref="AB240:AB244" si="220">AA240*K240</f>
        <v>0</v>
      </c>
      <c r="AC240" s="142">
        <v>0</v>
      </c>
      <c r="AD240" s="143">
        <f t="shared" ref="AD240:AD244" si="221">AC240*K240</f>
        <v>0</v>
      </c>
      <c r="AR240" s="17" t="s">
        <v>172</v>
      </c>
      <c r="AT240" s="17" t="s">
        <v>150</v>
      </c>
      <c r="AU240" s="17" t="s">
        <v>153</v>
      </c>
      <c r="AY240" s="17" t="s">
        <v>149</v>
      </c>
      <c r="BE240" s="144">
        <f>IF(U240="základní",P240,0)</f>
        <v>0</v>
      </c>
      <c r="BF240" s="144">
        <f>IF(U240="snížená",P240,0)</f>
        <v>0</v>
      </c>
      <c r="BG240" s="144">
        <f>IF(U240="zákl. přenesená",P240,0)</f>
        <v>0</v>
      </c>
      <c r="BH240" s="144">
        <f>IF(U240="sníž. přenesená",P240,0)</f>
        <v>0</v>
      </c>
      <c r="BI240" s="144">
        <f>IF(U240="nulová",P240,0)</f>
        <v>0</v>
      </c>
      <c r="BJ240" s="17" t="s">
        <v>83</v>
      </c>
      <c r="BK240" s="144">
        <f t="shared" ref="BK240:BK244" si="222">ROUND(V240*K240,2)</f>
        <v>0</v>
      </c>
      <c r="BL240" s="17" t="s">
        <v>172</v>
      </c>
      <c r="BM240" s="17" t="s">
        <v>282</v>
      </c>
    </row>
    <row r="241" spans="2:65" s="1" customFormat="1" ht="16.5" customHeight="1" x14ac:dyDescent="0.3">
      <c r="B241" s="134"/>
      <c r="C241" s="135">
        <v>93</v>
      </c>
      <c r="D241" s="135" t="s">
        <v>150</v>
      </c>
      <c r="E241" s="159" t="s">
        <v>264</v>
      </c>
      <c r="F241" s="234" t="s">
        <v>283</v>
      </c>
      <c r="G241" s="234"/>
      <c r="H241" s="234"/>
      <c r="I241" s="234"/>
      <c r="J241" s="137" t="s">
        <v>159</v>
      </c>
      <c r="K241" s="138">
        <v>1</v>
      </c>
      <c r="L241" s="176"/>
      <c r="M241" s="233"/>
      <c r="N241" s="233"/>
      <c r="O241" s="233"/>
      <c r="P241" s="233">
        <f>ROUND(V241*K241,2)</f>
        <v>0</v>
      </c>
      <c r="Q241" s="233"/>
      <c r="R241" s="140"/>
      <c r="T241" s="141" t="s">
        <v>5</v>
      </c>
      <c r="U241" s="40" t="s">
        <v>39</v>
      </c>
      <c r="V241" s="178">
        <f t="shared" si="216"/>
        <v>0</v>
      </c>
      <c r="W241" s="178">
        <f t="shared" si="217"/>
        <v>0</v>
      </c>
      <c r="X241" s="178">
        <f t="shared" si="218"/>
        <v>0</v>
      </c>
      <c r="Y241" s="142">
        <v>0</v>
      </c>
      <c r="Z241" s="142">
        <f t="shared" si="219"/>
        <v>0</v>
      </c>
      <c r="AA241" s="142">
        <v>0</v>
      </c>
      <c r="AB241" s="142">
        <f t="shared" si="220"/>
        <v>0</v>
      </c>
      <c r="AC241" s="142">
        <v>0</v>
      </c>
      <c r="AD241" s="143">
        <f t="shared" si="221"/>
        <v>0</v>
      </c>
      <c r="AR241" s="17" t="s">
        <v>172</v>
      </c>
      <c r="AT241" s="17" t="s">
        <v>150</v>
      </c>
      <c r="AU241" s="17" t="s">
        <v>153</v>
      </c>
      <c r="AY241" s="17" t="s">
        <v>149</v>
      </c>
      <c r="BE241" s="144">
        <f>IF(U241="základní",P241,0)</f>
        <v>0</v>
      </c>
      <c r="BF241" s="144">
        <f>IF(U241="snížená",P241,0)</f>
        <v>0</v>
      </c>
      <c r="BG241" s="144">
        <f>IF(U241="zákl. přenesená",P241,0)</f>
        <v>0</v>
      </c>
      <c r="BH241" s="144">
        <f>IF(U241="sníž. přenesená",P241,0)</f>
        <v>0</v>
      </c>
      <c r="BI241" s="144">
        <f>IF(U241="nulová",P241,0)</f>
        <v>0</v>
      </c>
      <c r="BJ241" s="17" t="s">
        <v>83</v>
      </c>
      <c r="BK241" s="144">
        <f t="shared" si="222"/>
        <v>0</v>
      </c>
      <c r="BL241" s="17" t="s">
        <v>172</v>
      </c>
      <c r="BM241" s="17" t="s">
        <v>284</v>
      </c>
    </row>
    <row r="242" spans="2:65" s="1" customFormat="1" ht="26.25" customHeight="1" x14ac:dyDescent="0.3">
      <c r="B242" s="134"/>
      <c r="C242" s="146">
        <v>94</v>
      </c>
      <c r="D242" s="146" t="s">
        <v>179</v>
      </c>
      <c r="E242" s="160" t="s">
        <v>430</v>
      </c>
      <c r="F242" s="236" t="s">
        <v>462</v>
      </c>
      <c r="G242" s="230"/>
      <c r="H242" s="230"/>
      <c r="I242" s="230"/>
      <c r="J242" s="148" t="s">
        <v>159</v>
      </c>
      <c r="K242" s="149">
        <v>1</v>
      </c>
      <c r="L242" s="150"/>
      <c r="M242" s="231"/>
      <c r="N242" s="231"/>
      <c r="O242" s="232"/>
      <c r="P242" s="233">
        <f t="shared" ref="P242:P244" si="223">ROUND(V242*K242,2)</f>
        <v>0</v>
      </c>
      <c r="Q242" s="233"/>
      <c r="R242" s="140"/>
      <c r="T242" s="141" t="s">
        <v>5</v>
      </c>
      <c r="U242" s="40" t="s">
        <v>39</v>
      </c>
      <c r="V242" s="178">
        <f t="shared" si="216"/>
        <v>0</v>
      </c>
      <c r="W242" s="178">
        <f t="shared" si="217"/>
        <v>0</v>
      </c>
      <c r="X242" s="178">
        <f t="shared" si="218"/>
        <v>0</v>
      </c>
      <c r="Y242" s="142">
        <v>0</v>
      </c>
      <c r="Z242" s="142">
        <f t="shared" si="219"/>
        <v>0</v>
      </c>
      <c r="AA242" s="142">
        <v>0</v>
      </c>
      <c r="AB242" s="142">
        <f t="shared" si="220"/>
        <v>0</v>
      </c>
      <c r="AC242" s="142">
        <v>0</v>
      </c>
      <c r="AD242" s="143">
        <f t="shared" si="221"/>
        <v>0</v>
      </c>
      <c r="AR242" s="17" t="s">
        <v>182</v>
      </c>
      <c r="AT242" s="17" t="s">
        <v>179</v>
      </c>
      <c r="AU242" s="17" t="s">
        <v>153</v>
      </c>
      <c r="AY242" s="17" t="s">
        <v>149</v>
      </c>
      <c r="BE242" s="144">
        <f t="shared" ref="BE242:BE244" si="224">IF(U242="základní",P242,0)</f>
        <v>0</v>
      </c>
      <c r="BF242" s="144">
        <f t="shared" ref="BF242:BF244" si="225">IF(U242="snížená",P242,0)</f>
        <v>0</v>
      </c>
      <c r="BG242" s="144">
        <f t="shared" ref="BG242:BG244" si="226">IF(U242="zákl. přenesená",P242,0)</f>
        <v>0</v>
      </c>
      <c r="BH242" s="144">
        <f t="shared" ref="BH242:BH244" si="227">IF(U242="sníž. přenesená",P242,0)</f>
        <v>0</v>
      </c>
      <c r="BI242" s="144">
        <f t="shared" ref="BI242:BI244" si="228">IF(U242="nulová",P242,0)</f>
        <v>0</v>
      </c>
      <c r="BJ242" s="17" t="s">
        <v>83</v>
      </c>
      <c r="BK242" s="144">
        <f t="shared" si="222"/>
        <v>0</v>
      </c>
      <c r="BL242" s="17" t="s">
        <v>172</v>
      </c>
      <c r="BM242" s="17" t="s">
        <v>289</v>
      </c>
    </row>
    <row r="243" spans="2:65" s="1" customFormat="1" ht="26.25" customHeight="1" x14ac:dyDescent="0.3">
      <c r="B243" s="134"/>
      <c r="C243" s="146">
        <v>95</v>
      </c>
      <c r="D243" s="146" t="s">
        <v>179</v>
      </c>
      <c r="E243" s="160" t="s">
        <v>430</v>
      </c>
      <c r="F243" s="236" t="s">
        <v>419</v>
      </c>
      <c r="G243" s="236"/>
      <c r="H243" s="236"/>
      <c r="I243" s="236"/>
      <c r="J243" s="161" t="s">
        <v>159</v>
      </c>
      <c r="K243" s="171">
        <v>1</v>
      </c>
      <c r="L243" s="172"/>
      <c r="M243" s="231"/>
      <c r="N243" s="231"/>
      <c r="O243" s="232"/>
      <c r="P243" s="233">
        <f t="shared" si="223"/>
        <v>0</v>
      </c>
      <c r="Q243" s="233"/>
      <c r="R243" s="140"/>
      <c r="T243" s="141" t="s">
        <v>5</v>
      </c>
      <c r="U243" s="40" t="s">
        <v>39</v>
      </c>
      <c r="V243" s="178">
        <f t="shared" si="216"/>
        <v>0</v>
      </c>
      <c r="W243" s="178">
        <f t="shared" si="217"/>
        <v>0</v>
      </c>
      <c r="X243" s="178">
        <f t="shared" si="218"/>
        <v>0</v>
      </c>
      <c r="Y243" s="142">
        <v>0</v>
      </c>
      <c r="Z243" s="142">
        <f t="shared" si="219"/>
        <v>0</v>
      </c>
      <c r="AA243" s="142">
        <v>0</v>
      </c>
      <c r="AB243" s="142">
        <f t="shared" si="220"/>
        <v>0</v>
      </c>
      <c r="AC243" s="142">
        <v>0</v>
      </c>
      <c r="AD243" s="143">
        <f t="shared" si="221"/>
        <v>0</v>
      </c>
      <c r="AR243" s="17" t="s">
        <v>182</v>
      </c>
      <c r="AT243" s="17" t="s">
        <v>179</v>
      </c>
      <c r="AU243" s="17" t="s">
        <v>153</v>
      </c>
      <c r="AY243" s="17" t="s">
        <v>149</v>
      </c>
      <c r="BE243" s="144">
        <f t="shared" si="224"/>
        <v>0</v>
      </c>
      <c r="BF243" s="144">
        <f t="shared" si="225"/>
        <v>0</v>
      </c>
      <c r="BG243" s="144">
        <f t="shared" si="226"/>
        <v>0</v>
      </c>
      <c r="BH243" s="144">
        <f t="shared" si="227"/>
        <v>0</v>
      </c>
      <c r="BI243" s="144">
        <f t="shared" si="228"/>
        <v>0</v>
      </c>
      <c r="BJ243" s="17" t="s">
        <v>83</v>
      </c>
      <c r="BK243" s="144">
        <f t="shared" si="222"/>
        <v>0</v>
      </c>
      <c r="BL243" s="17" t="s">
        <v>172</v>
      </c>
      <c r="BM243" s="17" t="s">
        <v>289</v>
      </c>
    </row>
    <row r="244" spans="2:65" s="1" customFormat="1" ht="26.25" customHeight="1" x14ac:dyDescent="0.3">
      <c r="B244" s="134"/>
      <c r="C244" s="146">
        <v>96</v>
      </c>
      <c r="D244" s="146" t="s">
        <v>179</v>
      </c>
      <c r="E244" s="160" t="s">
        <v>430</v>
      </c>
      <c r="F244" s="236" t="s">
        <v>414</v>
      </c>
      <c r="G244" s="236"/>
      <c r="H244" s="236"/>
      <c r="I244" s="236"/>
      <c r="J244" s="161" t="s">
        <v>159</v>
      </c>
      <c r="K244" s="171">
        <v>5</v>
      </c>
      <c r="L244" s="172"/>
      <c r="M244" s="231"/>
      <c r="N244" s="231"/>
      <c r="O244" s="232"/>
      <c r="P244" s="233">
        <f t="shared" si="223"/>
        <v>0</v>
      </c>
      <c r="Q244" s="233"/>
      <c r="R244" s="140"/>
      <c r="T244" s="141" t="s">
        <v>5</v>
      </c>
      <c r="U244" s="40" t="s">
        <v>39</v>
      </c>
      <c r="V244" s="178">
        <f t="shared" si="216"/>
        <v>0</v>
      </c>
      <c r="W244" s="178">
        <f t="shared" si="217"/>
        <v>0</v>
      </c>
      <c r="X244" s="178">
        <f t="shared" si="218"/>
        <v>0</v>
      </c>
      <c r="Y244" s="142">
        <v>0</v>
      </c>
      <c r="Z244" s="142">
        <f t="shared" si="219"/>
        <v>0</v>
      </c>
      <c r="AA244" s="142">
        <v>0</v>
      </c>
      <c r="AB244" s="142">
        <f t="shared" si="220"/>
        <v>0</v>
      </c>
      <c r="AC244" s="142">
        <v>0</v>
      </c>
      <c r="AD244" s="143">
        <f t="shared" si="221"/>
        <v>0</v>
      </c>
      <c r="AR244" s="17" t="s">
        <v>182</v>
      </c>
      <c r="AT244" s="17" t="s">
        <v>179</v>
      </c>
      <c r="AU244" s="17" t="s">
        <v>153</v>
      </c>
      <c r="AY244" s="17" t="s">
        <v>149</v>
      </c>
      <c r="BE244" s="144">
        <f t="shared" si="224"/>
        <v>0</v>
      </c>
      <c r="BF244" s="144">
        <f t="shared" si="225"/>
        <v>0</v>
      </c>
      <c r="BG244" s="144">
        <f t="shared" si="226"/>
        <v>0</v>
      </c>
      <c r="BH244" s="144">
        <f t="shared" si="227"/>
        <v>0</v>
      </c>
      <c r="BI244" s="144">
        <f t="shared" si="228"/>
        <v>0</v>
      </c>
      <c r="BJ244" s="17" t="s">
        <v>83</v>
      </c>
      <c r="BK244" s="144">
        <f t="shared" si="222"/>
        <v>0</v>
      </c>
      <c r="BL244" s="17" t="s">
        <v>172</v>
      </c>
      <c r="BM244" s="17" t="s">
        <v>289</v>
      </c>
    </row>
    <row r="245" spans="2:65" s="9" customFormat="1" ht="26.25" customHeight="1" x14ac:dyDescent="0.35">
      <c r="B245" s="122"/>
      <c r="C245" s="123"/>
      <c r="D245" s="162" t="s">
        <v>463</v>
      </c>
      <c r="E245" s="133"/>
      <c r="F245" s="133"/>
      <c r="G245" s="133"/>
      <c r="H245" s="133"/>
      <c r="I245" s="133"/>
      <c r="J245" s="133"/>
      <c r="K245" s="133"/>
      <c r="L245" s="133"/>
      <c r="M245" s="237">
        <f>BK245</f>
        <v>0</v>
      </c>
      <c r="N245" s="238"/>
      <c r="O245" s="238"/>
      <c r="P245" s="238"/>
      <c r="Q245" s="238"/>
      <c r="R245" s="125"/>
      <c r="T245" s="126"/>
      <c r="U245" s="123"/>
      <c r="V245" s="123"/>
      <c r="W245" s="179">
        <f>SUM(W246:W250)</f>
        <v>0</v>
      </c>
      <c r="X245" s="179">
        <f>SUM(X246:X250)</f>
        <v>0</v>
      </c>
      <c r="Y245" s="123"/>
      <c r="Z245" s="179">
        <f>SUM(Z246:Z250)</f>
        <v>0</v>
      </c>
      <c r="AA245" s="123"/>
      <c r="AB245" s="179">
        <f>SUM(AB246:AB250)</f>
        <v>0</v>
      </c>
      <c r="AC245" s="123"/>
      <c r="AD245" s="179">
        <f>SUM(AD246:AD250)</f>
        <v>0</v>
      </c>
      <c r="AR245" s="130" t="s">
        <v>94</v>
      </c>
      <c r="AT245" s="131" t="s">
        <v>75</v>
      </c>
      <c r="AU245" s="131" t="s">
        <v>94</v>
      </c>
      <c r="AY245" s="130" t="s">
        <v>149</v>
      </c>
      <c r="BK245" s="179">
        <f>SUM(BK246:BK250)</f>
        <v>0</v>
      </c>
    </row>
    <row r="246" spans="2:65" s="1" customFormat="1" ht="16.5" customHeight="1" x14ac:dyDescent="0.3">
      <c r="B246" s="134"/>
      <c r="C246" s="135">
        <v>97</v>
      </c>
      <c r="D246" s="135" t="s">
        <v>150</v>
      </c>
      <c r="E246" s="159" t="s">
        <v>286</v>
      </c>
      <c r="F246" s="235" t="s">
        <v>464</v>
      </c>
      <c r="G246" s="234"/>
      <c r="H246" s="234"/>
      <c r="I246" s="234"/>
      <c r="J246" s="137" t="s">
        <v>159</v>
      </c>
      <c r="K246" s="138">
        <v>1</v>
      </c>
      <c r="L246" s="176"/>
      <c r="M246" s="233"/>
      <c r="N246" s="233"/>
      <c r="O246" s="233"/>
      <c r="P246" s="233">
        <f t="shared" ref="P246" si="229">ROUND(V246*K246,2)</f>
        <v>0</v>
      </c>
      <c r="Q246" s="233"/>
      <c r="R246" s="140"/>
      <c r="T246" s="141" t="s">
        <v>5</v>
      </c>
      <c r="U246" s="40" t="s">
        <v>39</v>
      </c>
      <c r="V246" s="178">
        <f t="shared" ref="V246:V250" si="230">L246+M246</f>
        <v>0</v>
      </c>
      <c r="W246" s="178">
        <f t="shared" ref="W246:W250" si="231">ROUND(L246*K246,2)</f>
        <v>0</v>
      </c>
      <c r="X246" s="178">
        <f t="shared" ref="X246:X250" si="232">ROUND(M246*K246,2)</f>
        <v>0</v>
      </c>
      <c r="Y246" s="142">
        <v>0</v>
      </c>
      <c r="Z246" s="142">
        <f t="shared" ref="Z246:Z250" si="233">Y246*K246</f>
        <v>0</v>
      </c>
      <c r="AA246" s="142">
        <v>0</v>
      </c>
      <c r="AB246" s="142">
        <f t="shared" ref="AB246:AB250" si="234">AA246*K246</f>
        <v>0</v>
      </c>
      <c r="AC246" s="142">
        <v>0</v>
      </c>
      <c r="AD246" s="143">
        <f t="shared" ref="AD246:AD258" si="235">AC246*K246</f>
        <v>0</v>
      </c>
      <c r="AR246" s="17" t="s">
        <v>172</v>
      </c>
      <c r="AT246" s="17" t="s">
        <v>150</v>
      </c>
      <c r="AU246" s="17" t="s">
        <v>153</v>
      </c>
      <c r="AY246" s="17" t="s">
        <v>149</v>
      </c>
      <c r="BE246" s="144">
        <f>IF(U246="základní",P246,0)</f>
        <v>0</v>
      </c>
      <c r="BF246" s="144">
        <f>IF(U246="snížená",P246,0)</f>
        <v>0</v>
      </c>
      <c r="BG246" s="144">
        <f>IF(U246="zákl. přenesená",P246,0)</f>
        <v>0</v>
      </c>
      <c r="BH246" s="144">
        <f>IF(U246="sníž. přenesená",P246,0)</f>
        <v>0</v>
      </c>
      <c r="BI246" s="144">
        <f>IF(U246="nulová",P246,0)</f>
        <v>0</v>
      </c>
      <c r="BJ246" s="17" t="s">
        <v>83</v>
      </c>
      <c r="BK246" s="144">
        <f t="shared" ref="BK246:BK250" si="236">ROUND(V246*K246,2)</f>
        <v>0</v>
      </c>
      <c r="BL246" s="17" t="s">
        <v>172</v>
      </c>
      <c r="BM246" s="17" t="s">
        <v>282</v>
      </c>
    </row>
    <row r="247" spans="2:65" s="1" customFormat="1" ht="16.5" customHeight="1" x14ac:dyDescent="0.3">
      <c r="B247" s="134"/>
      <c r="C247" s="135">
        <v>98</v>
      </c>
      <c r="D247" s="135" t="s">
        <v>150</v>
      </c>
      <c r="E247" s="159" t="s">
        <v>264</v>
      </c>
      <c r="F247" s="234" t="s">
        <v>283</v>
      </c>
      <c r="G247" s="234"/>
      <c r="H247" s="234"/>
      <c r="I247" s="234"/>
      <c r="J247" s="137" t="s">
        <v>159</v>
      </c>
      <c r="K247" s="138">
        <v>1</v>
      </c>
      <c r="L247" s="176"/>
      <c r="M247" s="233"/>
      <c r="N247" s="233"/>
      <c r="O247" s="233"/>
      <c r="P247" s="233">
        <f>ROUND(V247*K247,2)</f>
        <v>0</v>
      </c>
      <c r="Q247" s="233"/>
      <c r="R247" s="140"/>
      <c r="T247" s="141" t="s">
        <v>5</v>
      </c>
      <c r="U247" s="40" t="s">
        <v>39</v>
      </c>
      <c r="V247" s="178">
        <f t="shared" si="230"/>
        <v>0</v>
      </c>
      <c r="W247" s="178">
        <f t="shared" si="231"/>
        <v>0</v>
      </c>
      <c r="X247" s="178">
        <f t="shared" si="232"/>
        <v>0</v>
      </c>
      <c r="Y247" s="142">
        <v>0</v>
      </c>
      <c r="Z247" s="142">
        <f t="shared" si="233"/>
        <v>0</v>
      </c>
      <c r="AA247" s="142">
        <v>0</v>
      </c>
      <c r="AB247" s="142">
        <f t="shared" si="234"/>
        <v>0</v>
      </c>
      <c r="AC247" s="142">
        <v>0</v>
      </c>
      <c r="AD247" s="143">
        <f t="shared" si="235"/>
        <v>0</v>
      </c>
      <c r="AR247" s="17" t="s">
        <v>172</v>
      </c>
      <c r="AT247" s="17" t="s">
        <v>150</v>
      </c>
      <c r="AU247" s="17" t="s">
        <v>153</v>
      </c>
      <c r="AY247" s="17" t="s">
        <v>149</v>
      </c>
      <c r="BE247" s="144">
        <f>IF(U247="základní",P247,0)</f>
        <v>0</v>
      </c>
      <c r="BF247" s="144">
        <f>IF(U247="snížená",P247,0)</f>
        <v>0</v>
      </c>
      <c r="BG247" s="144">
        <f>IF(U247="zákl. přenesená",P247,0)</f>
        <v>0</v>
      </c>
      <c r="BH247" s="144">
        <f>IF(U247="sníž. přenesená",P247,0)</f>
        <v>0</v>
      </c>
      <c r="BI247" s="144">
        <f>IF(U247="nulová",P247,0)</f>
        <v>0</v>
      </c>
      <c r="BJ247" s="17" t="s">
        <v>83</v>
      </c>
      <c r="BK247" s="144">
        <f t="shared" si="236"/>
        <v>0</v>
      </c>
      <c r="BL247" s="17" t="s">
        <v>172</v>
      </c>
      <c r="BM247" s="17" t="s">
        <v>284</v>
      </c>
    </row>
    <row r="248" spans="2:65" s="1" customFormat="1" ht="29.25" customHeight="1" x14ac:dyDescent="0.3">
      <c r="B248" s="134"/>
      <c r="C248" s="146">
        <v>99</v>
      </c>
      <c r="D248" s="146" t="s">
        <v>179</v>
      </c>
      <c r="E248" s="160" t="s">
        <v>430</v>
      </c>
      <c r="F248" s="236" t="s">
        <v>462</v>
      </c>
      <c r="G248" s="230"/>
      <c r="H248" s="230"/>
      <c r="I248" s="230"/>
      <c r="J248" s="148" t="s">
        <v>159</v>
      </c>
      <c r="K248" s="149">
        <v>1</v>
      </c>
      <c r="L248" s="150"/>
      <c r="M248" s="231"/>
      <c r="N248" s="231"/>
      <c r="O248" s="232"/>
      <c r="P248" s="233">
        <f t="shared" ref="P248:P250" si="237">ROUND(V248*K248,2)</f>
        <v>0</v>
      </c>
      <c r="Q248" s="233"/>
      <c r="R248" s="140"/>
      <c r="T248" s="141" t="s">
        <v>5</v>
      </c>
      <c r="U248" s="40" t="s">
        <v>39</v>
      </c>
      <c r="V248" s="178">
        <f t="shared" si="230"/>
        <v>0</v>
      </c>
      <c r="W248" s="178">
        <f t="shared" si="231"/>
        <v>0</v>
      </c>
      <c r="X248" s="178">
        <f t="shared" si="232"/>
        <v>0</v>
      </c>
      <c r="Y248" s="142">
        <v>0</v>
      </c>
      <c r="Z248" s="142">
        <f t="shared" si="233"/>
        <v>0</v>
      </c>
      <c r="AA248" s="142">
        <v>0</v>
      </c>
      <c r="AB248" s="142">
        <f t="shared" si="234"/>
        <v>0</v>
      </c>
      <c r="AC248" s="142">
        <v>0</v>
      </c>
      <c r="AD248" s="143">
        <f t="shared" si="235"/>
        <v>0</v>
      </c>
      <c r="AR248" s="17" t="s">
        <v>182</v>
      </c>
      <c r="AT248" s="17" t="s">
        <v>179</v>
      </c>
      <c r="AU248" s="17" t="s">
        <v>153</v>
      </c>
      <c r="AY248" s="17" t="s">
        <v>149</v>
      </c>
      <c r="BE248" s="144">
        <f t="shared" ref="BE248:BE250" si="238">IF(U248="základní",P248,0)</f>
        <v>0</v>
      </c>
      <c r="BF248" s="144">
        <f t="shared" ref="BF248:BF250" si="239">IF(U248="snížená",P248,0)</f>
        <v>0</v>
      </c>
      <c r="BG248" s="144">
        <f t="shared" ref="BG248:BG250" si="240">IF(U248="zákl. přenesená",P248,0)</f>
        <v>0</v>
      </c>
      <c r="BH248" s="144">
        <f t="shared" ref="BH248:BH250" si="241">IF(U248="sníž. přenesená",P248,0)</f>
        <v>0</v>
      </c>
      <c r="BI248" s="144">
        <f t="shared" ref="BI248:BI250" si="242">IF(U248="nulová",P248,0)</f>
        <v>0</v>
      </c>
      <c r="BJ248" s="17" t="s">
        <v>83</v>
      </c>
      <c r="BK248" s="144">
        <f t="shared" si="236"/>
        <v>0</v>
      </c>
      <c r="BL248" s="17" t="s">
        <v>172</v>
      </c>
      <c r="BM248" s="17" t="s">
        <v>289</v>
      </c>
    </row>
    <row r="249" spans="2:65" s="1" customFormat="1" ht="29.25" customHeight="1" x14ac:dyDescent="0.3">
      <c r="B249" s="134"/>
      <c r="C249" s="146">
        <v>100</v>
      </c>
      <c r="D249" s="146" t="s">
        <v>179</v>
      </c>
      <c r="E249" s="160" t="s">
        <v>430</v>
      </c>
      <c r="F249" s="236" t="s">
        <v>419</v>
      </c>
      <c r="G249" s="236"/>
      <c r="H249" s="236"/>
      <c r="I249" s="236"/>
      <c r="J249" s="161" t="s">
        <v>159</v>
      </c>
      <c r="K249" s="171">
        <v>1</v>
      </c>
      <c r="L249" s="172"/>
      <c r="M249" s="231"/>
      <c r="N249" s="231"/>
      <c r="O249" s="232"/>
      <c r="P249" s="233">
        <f t="shared" si="237"/>
        <v>0</v>
      </c>
      <c r="Q249" s="233"/>
      <c r="R249" s="140"/>
      <c r="T249" s="141" t="s">
        <v>5</v>
      </c>
      <c r="U249" s="40" t="s">
        <v>39</v>
      </c>
      <c r="V249" s="178">
        <f t="shared" si="230"/>
        <v>0</v>
      </c>
      <c r="W249" s="178">
        <f t="shared" si="231"/>
        <v>0</v>
      </c>
      <c r="X249" s="178">
        <f t="shared" si="232"/>
        <v>0</v>
      </c>
      <c r="Y249" s="142">
        <v>0</v>
      </c>
      <c r="Z249" s="142">
        <f t="shared" si="233"/>
        <v>0</v>
      </c>
      <c r="AA249" s="142">
        <v>0</v>
      </c>
      <c r="AB249" s="142">
        <f t="shared" si="234"/>
        <v>0</v>
      </c>
      <c r="AC249" s="142">
        <v>0</v>
      </c>
      <c r="AD249" s="143">
        <f t="shared" si="235"/>
        <v>0</v>
      </c>
      <c r="AR249" s="17" t="s">
        <v>182</v>
      </c>
      <c r="AT249" s="17" t="s">
        <v>179</v>
      </c>
      <c r="AU249" s="17" t="s">
        <v>153</v>
      </c>
      <c r="AY249" s="17" t="s">
        <v>149</v>
      </c>
      <c r="BE249" s="144">
        <f t="shared" si="238"/>
        <v>0</v>
      </c>
      <c r="BF249" s="144">
        <f t="shared" si="239"/>
        <v>0</v>
      </c>
      <c r="BG249" s="144">
        <f t="shared" si="240"/>
        <v>0</v>
      </c>
      <c r="BH249" s="144">
        <f t="shared" si="241"/>
        <v>0</v>
      </c>
      <c r="BI249" s="144">
        <f t="shared" si="242"/>
        <v>0</v>
      </c>
      <c r="BJ249" s="17" t="s">
        <v>83</v>
      </c>
      <c r="BK249" s="144">
        <f t="shared" si="236"/>
        <v>0</v>
      </c>
      <c r="BL249" s="17" t="s">
        <v>172</v>
      </c>
      <c r="BM249" s="17" t="s">
        <v>289</v>
      </c>
    </row>
    <row r="250" spans="2:65" s="1" customFormat="1" ht="29.25" customHeight="1" x14ac:dyDescent="0.3">
      <c r="B250" s="134"/>
      <c r="C250" s="146">
        <v>101</v>
      </c>
      <c r="D250" s="146" t="s">
        <v>179</v>
      </c>
      <c r="E250" s="160" t="s">
        <v>430</v>
      </c>
      <c r="F250" s="236" t="s">
        <v>414</v>
      </c>
      <c r="G250" s="236"/>
      <c r="H250" s="236"/>
      <c r="I250" s="236"/>
      <c r="J250" s="161" t="s">
        <v>159</v>
      </c>
      <c r="K250" s="171">
        <v>2</v>
      </c>
      <c r="L250" s="172"/>
      <c r="M250" s="231"/>
      <c r="N250" s="231"/>
      <c r="O250" s="232"/>
      <c r="P250" s="233">
        <f t="shared" si="237"/>
        <v>0</v>
      </c>
      <c r="Q250" s="233"/>
      <c r="R250" s="140"/>
      <c r="T250" s="141" t="s">
        <v>5</v>
      </c>
      <c r="U250" s="40" t="s">
        <v>39</v>
      </c>
      <c r="V250" s="178">
        <f t="shared" si="230"/>
        <v>0</v>
      </c>
      <c r="W250" s="178">
        <f t="shared" si="231"/>
        <v>0</v>
      </c>
      <c r="X250" s="178">
        <f t="shared" si="232"/>
        <v>0</v>
      </c>
      <c r="Y250" s="142">
        <v>0</v>
      </c>
      <c r="Z250" s="142">
        <f t="shared" si="233"/>
        <v>0</v>
      </c>
      <c r="AA250" s="142">
        <v>0</v>
      </c>
      <c r="AB250" s="142">
        <f t="shared" si="234"/>
        <v>0</v>
      </c>
      <c r="AC250" s="142">
        <v>0</v>
      </c>
      <c r="AD250" s="143">
        <f t="shared" si="235"/>
        <v>0</v>
      </c>
      <c r="AR250" s="17" t="s">
        <v>182</v>
      </c>
      <c r="AT250" s="17" t="s">
        <v>179</v>
      </c>
      <c r="AU250" s="17" t="s">
        <v>153</v>
      </c>
      <c r="AY250" s="17" t="s">
        <v>149</v>
      </c>
      <c r="BE250" s="144">
        <f t="shared" si="238"/>
        <v>0</v>
      </c>
      <c r="BF250" s="144">
        <f t="shared" si="239"/>
        <v>0</v>
      </c>
      <c r="BG250" s="144">
        <f t="shared" si="240"/>
        <v>0</v>
      </c>
      <c r="BH250" s="144">
        <f t="shared" si="241"/>
        <v>0</v>
      </c>
      <c r="BI250" s="144">
        <f t="shared" si="242"/>
        <v>0</v>
      </c>
      <c r="BJ250" s="17" t="s">
        <v>83</v>
      </c>
      <c r="BK250" s="144">
        <f t="shared" si="236"/>
        <v>0</v>
      </c>
      <c r="BL250" s="17" t="s">
        <v>172</v>
      </c>
      <c r="BM250" s="17" t="s">
        <v>289</v>
      </c>
    </row>
    <row r="251" spans="2:65" s="9" customFormat="1" ht="22.35" customHeight="1" x14ac:dyDescent="0.35">
      <c r="B251" s="122"/>
      <c r="C251" s="123"/>
      <c r="D251" s="162" t="s">
        <v>465</v>
      </c>
      <c r="E251" s="133"/>
      <c r="F251" s="133"/>
      <c r="G251" s="133"/>
      <c r="H251" s="133"/>
      <c r="I251" s="133"/>
      <c r="J251" s="133"/>
      <c r="K251" s="133"/>
      <c r="L251" s="133"/>
      <c r="M251" s="237">
        <f>BK251</f>
        <v>0</v>
      </c>
      <c r="N251" s="238"/>
      <c r="O251" s="238"/>
      <c r="P251" s="238"/>
      <c r="Q251" s="238"/>
      <c r="R251" s="125"/>
      <c r="T251" s="126"/>
      <c r="U251" s="123"/>
      <c r="V251" s="123"/>
      <c r="W251" s="179">
        <f>SUM(W252:W258)</f>
        <v>0</v>
      </c>
      <c r="X251" s="179">
        <f>SUM(X252:X258)</f>
        <v>0</v>
      </c>
      <c r="Y251" s="123"/>
      <c r="Z251" s="179">
        <f>SUM(Z252:Z258)</f>
        <v>0</v>
      </c>
      <c r="AA251" s="123"/>
      <c r="AB251" s="179">
        <f>SUM(AB252:AB258)</f>
        <v>0</v>
      </c>
      <c r="AC251" s="123"/>
      <c r="AD251" s="179">
        <f>SUM(AD252:AD258)</f>
        <v>0</v>
      </c>
      <c r="AR251" s="130" t="s">
        <v>94</v>
      </c>
      <c r="AT251" s="131" t="s">
        <v>75</v>
      </c>
      <c r="AU251" s="131" t="s">
        <v>94</v>
      </c>
      <c r="AY251" s="130" t="s">
        <v>149</v>
      </c>
      <c r="BK251" s="179">
        <f>SUM(BK252:BK258)</f>
        <v>0</v>
      </c>
    </row>
    <row r="252" spans="2:65" s="1" customFormat="1" ht="16.5" customHeight="1" x14ac:dyDescent="0.3">
      <c r="B252" s="134"/>
      <c r="C252" s="135">
        <v>102</v>
      </c>
      <c r="D252" s="135" t="s">
        <v>150</v>
      </c>
      <c r="E252" s="159" t="s">
        <v>286</v>
      </c>
      <c r="F252" s="235" t="s">
        <v>461</v>
      </c>
      <c r="G252" s="234"/>
      <c r="H252" s="234"/>
      <c r="I252" s="234"/>
      <c r="J252" s="137" t="s">
        <v>159</v>
      </c>
      <c r="K252" s="138">
        <v>1</v>
      </c>
      <c r="L252" s="176"/>
      <c r="M252" s="233"/>
      <c r="N252" s="233"/>
      <c r="O252" s="233"/>
      <c r="P252" s="233">
        <f t="shared" ref="P252" si="243">ROUND(V252*K252,2)</f>
        <v>0</v>
      </c>
      <c r="Q252" s="233"/>
      <c r="R252" s="140"/>
      <c r="T252" s="141" t="s">
        <v>5</v>
      </c>
      <c r="U252" s="40" t="s">
        <v>39</v>
      </c>
      <c r="V252" s="178">
        <f t="shared" ref="V252:V258" si="244">L252+M252</f>
        <v>0</v>
      </c>
      <c r="W252" s="178">
        <f t="shared" ref="W252:W258" si="245">ROUND(L252*K252,2)</f>
        <v>0</v>
      </c>
      <c r="X252" s="178">
        <f t="shared" ref="X252:X258" si="246">ROUND(M252*K252,2)</f>
        <v>0</v>
      </c>
      <c r="Y252" s="142">
        <v>0</v>
      </c>
      <c r="Z252" s="142">
        <f t="shared" ref="Z252:Z258" si="247">Y252*K252</f>
        <v>0</v>
      </c>
      <c r="AA252" s="142">
        <v>0</v>
      </c>
      <c r="AB252" s="142">
        <f t="shared" ref="AB252:AB258" si="248">AA252*K252</f>
        <v>0</v>
      </c>
      <c r="AC252" s="142">
        <v>0</v>
      </c>
      <c r="AD252" s="143">
        <f t="shared" si="235"/>
        <v>0</v>
      </c>
      <c r="AR252" s="17" t="s">
        <v>172</v>
      </c>
      <c r="AT252" s="17" t="s">
        <v>150</v>
      </c>
      <c r="AU252" s="17" t="s">
        <v>153</v>
      </c>
      <c r="AY252" s="17" t="s">
        <v>149</v>
      </c>
      <c r="BE252" s="144">
        <f>IF(U252="základní",P252,0)</f>
        <v>0</v>
      </c>
      <c r="BF252" s="144">
        <f>IF(U252="snížená",P252,0)</f>
        <v>0</v>
      </c>
      <c r="BG252" s="144">
        <f>IF(U252="zákl. přenesená",P252,0)</f>
        <v>0</v>
      </c>
      <c r="BH252" s="144">
        <f>IF(U252="sníž. přenesená",P252,0)</f>
        <v>0</v>
      </c>
      <c r="BI252" s="144">
        <f>IF(U252="nulová",P252,0)</f>
        <v>0</v>
      </c>
      <c r="BJ252" s="17" t="s">
        <v>83</v>
      </c>
      <c r="BK252" s="144">
        <f t="shared" ref="BK252:BK258" si="249">ROUND(V252*K252,2)</f>
        <v>0</v>
      </c>
      <c r="BL252" s="17" t="s">
        <v>172</v>
      </c>
      <c r="BM252" s="17" t="s">
        <v>282</v>
      </c>
    </row>
    <row r="253" spans="2:65" s="1" customFormat="1" ht="16.5" customHeight="1" x14ac:dyDescent="0.3">
      <c r="B253" s="134"/>
      <c r="C253" s="135">
        <v>103</v>
      </c>
      <c r="D253" s="135" t="s">
        <v>150</v>
      </c>
      <c r="E253" s="159" t="s">
        <v>264</v>
      </c>
      <c r="F253" s="234" t="s">
        <v>283</v>
      </c>
      <c r="G253" s="234"/>
      <c r="H253" s="234"/>
      <c r="I253" s="234"/>
      <c r="J253" s="137" t="s">
        <v>159</v>
      </c>
      <c r="K253" s="138">
        <v>1</v>
      </c>
      <c r="L253" s="176"/>
      <c r="M253" s="233"/>
      <c r="N253" s="233"/>
      <c r="O253" s="233"/>
      <c r="P253" s="233">
        <f>ROUND(V253*K253,2)</f>
        <v>0</v>
      </c>
      <c r="Q253" s="233"/>
      <c r="R253" s="140"/>
      <c r="T253" s="141" t="s">
        <v>5</v>
      </c>
      <c r="U253" s="40" t="s">
        <v>39</v>
      </c>
      <c r="V253" s="178">
        <f t="shared" si="244"/>
        <v>0</v>
      </c>
      <c r="W253" s="178">
        <f t="shared" si="245"/>
        <v>0</v>
      </c>
      <c r="X253" s="178">
        <f t="shared" si="246"/>
        <v>0</v>
      </c>
      <c r="Y253" s="142">
        <v>0</v>
      </c>
      <c r="Z253" s="142">
        <f t="shared" si="247"/>
        <v>0</v>
      </c>
      <c r="AA253" s="142">
        <v>0</v>
      </c>
      <c r="AB253" s="142">
        <f t="shared" si="248"/>
        <v>0</v>
      </c>
      <c r="AC253" s="142">
        <v>0</v>
      </c>
      <c r="AD253" s="143">
        <f t="shared" si="235"/>
        <v>0</v>
      </c>
      <c r="AR253" s="17" t="s">
        <v>172</v>
      </c>
      <c r="AT253" s="17" t="s">
        <v>150</v>
      </c>
      <c r="AU253" s="17" t="s">
        <v>153</v>
      </c>
      <c r="AY253" s="17" t="s">
        <v>149</v>
      </c>
      <c r="BE253" s="144">
        <f>IF(U253="základní",P253,0)</f>
        <v>0</v>
      </c>
      <c r="BF253" s="144">
        <f>IF(U253="snížená",P253,0)</f>
        <v>0</v>
      </c>
      <c r="BG253" s="144">
        <f>IF(U253="zákl. přenesená",P253,0)</f>
        <v>0</v>
      </c>
      <c r="BH253" s="144">
        <f>IF(U253="sníž. přenesená",P253,0)</f>
        <v>0</v>
      </c>
      <c r="BI253" s="144">
        <f>IF(U253="nulová",P253,0)</f>
        <v>0</v>
      </c>
      <c r="BJ253" s="17" t="s">
        <v>83</v>
      </c>
      <c r="BK253" s="144">
        <f t="shared" si="249"/>
        <v>0</v>
      </c>
      <c r="BL253" s="17" t="s">
        <v>172</v>
      </c>
      <c r="BM253" s="17" t="s">
        <v>284</v>
      </c>
    </row>
    <row r="254" spans="2:65" s="1" customFormat="1" ht="29.25" customHeight="1" x14ac:dyDescent="0.3">
      <c r="B254" s="134"/>
      <c r="C254" s="146">
        <v>104</v>
      </c>
      <c r="D254" s="146" t="s">
        <v>179</v>
      </c>
      <c r="E254" s="160" t="s">
        <v>430</v>
      </c>
      <c r="F254" s="236" t="s">
        <v>462</v>
      </c>
      <c r="G254" s="230"/>
      <c r="H254" s="230"/>
      <c r="I254" s="230"/>
      <c r="J254" s="148" t="s">
        <v>159</v>
      </c>
      <c r="K254" s="149">
        <v>1</v>
      </c>
      <c r="L254" s="150"/>
      <c r="M254" s="231"/>
      <c r="N254" s="231"/>
      <c r="O254" s="232"/>
      <c r="P254" s="233">
        <f t="shared" ref="P254:P258" si="250">ROUND(V254*K254,2)</f>
        <v>0</v>
      </c>
      <c r="Q254" s="233"/>
      <c r="R254" s="140"/>
      <c r="T254" s="141" t="s">
        <v>5</v>
      </c>
      <c r="U254" s="40" t="s">
        <v>39</v>
      </c>
      <c r="V254" s="178">
        <f t="shared" si="244"/>
        <v>0</v>
      </c>
      <c r="W254" s="178">
        <f t="shared" si="245"/>
        <v>0</v>
      </c>
      <c r="X254" s="178">
        <f t="shared" si="246"/>
        <v>0</v>
      </c>
      <c r="Y254" s="142">
        <v>0</v>
      </c>
      <c r="Z254" s="142">
        <f t="shared" si="247"/>
        <v>0</v>
      </c>
      <c r="AA254" s="142">
        <v>0</v>
      </c>
      <c r="AB254" s="142">
        <f t="shared" si="248"/>
        <v>0</v>
      </c>
      <c r="AC254" s="142">
        <v>0</v>
      </c>
      <c r="AD254" s="143">
        <f t="shared" si="235"/>
        <v>0</v>
      </c>
      <c r="AR254" s="17" t="s">
        <v>182</v>
      </c>
      <c r="AT254" s="17" t="s">
        <v>179</v>
      </c>
      <c r="AU254" s="17" t="s">
        <v>153</v>
      </c>
      <c r="AY254" s="17" t="s">
        <v>149</v>
      </c>
      <c r="BE254" s="144">
        <f t="shared" ref="BE254:BE258" si="251">IF(U254="základní",P254,0)</f>
        <v>0</v>
      </c>
      <c r="BF254" s="144">
        <f t="shared" ref="BF254:BF258" si="252">IF(U254="snížená",P254,0)</f>
        <v>0</v>
      </c>
      <c r="BG254" s="144">
        <f t="shared" ref="BG254:BG258" si="253">IF(U254="zákl. přenesená",P254,0)</f>
        <v>0</v>
      </c>
      <c r="BH254" s="144">
        <f t="shared" ref="BH254:BH258" si="254">IF(U254="sníž. přenesená",P254,0)</f>
        <v>0</v>
      </c>
      <c r="BI254" s="144">
        <f t="shared" ref="BI254:BI258" si="255">IF(U254="nulová",P254,0)</f>
        <v>0</v>
      </c>
      <c r="BJ254" s="17" t="s">
        <v>83</v>
      </c>
      <c r="BK254" s="144">
        <f t="shared" si="249"/>
        <v>0</v>
      </c>
      <c r="BL254" s="17" t="s">
        <v>172</v>
      </c>
      <c r="BM254" s="17" t="s">
        <v>289</v>
      </c>
    </row>
    <row r="255" spans="2:65" s="1" customFormat="1" ht="29.25" customHeight="1" x14ac:dyDescent="0.3">
      <c r="B255" s="134"/>
      <c r="C255" s="146">
        <v>105</v>
      </c>
      <c r="D255" s="146" t="s">
        <v>179</v>
      </c>
      <c r="E255" s="160" t="s">
        <v>430</v>
      </c>
      <c r="F255" s="236" t="s">
        <v>419</v>
      </c>
      <c r="G255" s="236"/>
      <c r="H255" s="236"/>
      <c r="I255" s="236"/>
      <c r="J255" s="161" t="s">
        <v>159</v>
      </c>
      <c r="K255" s="171">
        <v>3</v>
      </c>
      <c r="L255" s="172"/>
      <c r="M255" s="231"/>
      <c r="N255" s="231"/>
      <c r="O255" s="232"/>
      <c r="P255" s="233">
        <f t="shared" si="250"/>
        <v>0</v>
      </c>
      <c r="Q255" s="233"/>
      <c r="R255" s="140"/>
      <c r="T255" s="141" t="s">
        <v>5</v>
      </c>
      <c r="U255" s="40" t="s">
        <v>39</v>
      </c>
      <c r="V255" s="178">
        <f t="shared" si="244"/>
        <v>0</v>
      </c>
      <c r="W255" s="178">
        <f t="shared" si="245"/>
        <v>0</v>
      </c>
      <c r="X255" s="178">
        <f t="shared" si="246"/>
        <v>0</v>
      </c>
      <c r="Y255" s="142">
        <v>0</v>
      </c>
      <c r="Z255" s="142">
        <f t="shared" si="247"/>
        <v>0</v>
      </c>
      <c r="AA255" s="142">
        <v>0</v>
      </c>
      <c r="AB255" s="142">
        <f t="shared" si="248"/>
        <v>0</v>
      </c>
      <c r="AC255" s="142">
        <v>0</v>
      </c>
      <c r="AD255" s="143">
        <f t="shared" si="235"/>
        <v>0</v>
      </c>
      <c r="AR255" s="17" t="s">
        <v>182</v>
      </c>
      <c r="AT255" s="17" t="s">
        <v>179</v>
      </c>
      <c r="AU255" s="17" t="s">
        <v>153</v>
      </c>
      <c r="AY255" s="17" t="s">
        <v>149</v>
      </c>
      <c r="BE255" s="144">
        <f t="shared" si="251"/>
        <v>0</v>
      </c>
      <c r="BF255" s="144">
        <f t="shared" si="252"/>
        <v>0</v>
      </c>
      <c r="BG255" s="144">
        <f t="shared" si="253"/>
        <v>0</v>
      </c>
      <c r="BH255" s="144">
        <f t="shared" si="254"/>
        <v>0</v>
      </c>
      <c r="BI255" s="144">
        <f t="shared" si="255"/>
        <v>0</v>
      </c>
      <c r="BJ255" s="17" t="s">
        <v>83</v>
      </c>
      <c r="BK255" s="144">
        <f t="shared" si="249"/>
        <v>0</v>
      </c>
      <c r="BL255" s="17" t="s">
        <v>172</v>
      </c>
      <c r="BM255" s="17" t="s">
        <v>289</v>
      </c>
    </row>
    <row r="256" spans="2:65" s="1" customFormat="1" ht="29.25" customHeight="1" x14ac:dyDescent="0.3">
      <c r="B256" s="134"/>
      <c r="C256" s="146">
        <v>106</v>
      </c>
      <c r="D256" s="146" t="s">
        <v>179</v>
      </c>
      <c r="E256" s="160" t="s">
        <v>430</v>
      </c>
      <c r="F256" s="236" t="s">
        <v>414</v>
      </c>
      <c r="G256" s="236"/>
      <c r="H256" s="236"/>
      <c r="I256" s="236"/>
      <c r="J256" s="161" t="s">
        <v>159</v>
      </c>
      <c r="K256" s="171">
        <v>2</v>
      </c>
      <c r="L256" s="172"/>
      <c r="M256" s="231"/>
      <c r="N256" s="231"/>
      <c r="O256" s="232"/>
      <c r="P256" s="233">
        <f t="shared" si="250"/>
        <v>0</v>
      </c>
      <c r="Q256" s="233"/>
      <c r="R256" s="140"/>
      <c r="T256" s="141" t="s">
        <v>5</v>
      </c>
      <c r="U256" s="40" t="s">
        <v>39</v>
      </c>
      <c r="V256" s="178">
        <f t="shared" si="244"/>
        <v>0</v>
      </c>
      <c r="W256" s="178">
        <f t="shared" si="245"/>
        <v>0</v>
      </c>
      <c r="X256" s="178">
        <f t="shared" si="246"/>
        <v>0</v>
      </c>
      <c r="Y256" s="142">
        <v>0</v>
      </c>
      <c r="Z256" s="142">
        <f t="shared" si="247"/>
        <v>0</v>
      </c>
      <c r="AA256" s="142">
        <v>0</v>
      </c>
      <c r="AB256" s="142">
        <f t="shared" si="248"/>
        <v>0</v>
      </c>
      <c r="AC256" s="142">
        <v>0</v>
      </c>
      <c r="AD256" s="143">
        <f t="shared" si="235"/>
        <v>0</v>
      </c>
      <c r="AR256" s="17" t="s">
        <v>182</v>
      </c>
      <c r="AT256" s="17" t="s">
        <v>179</v>
      </c>
      <c r="AU256" s="17" t="s">
        <v>153</v>
      </c>
      <c r="AY256" s="17" t="s">
        <v>149</v>
      </c>
      <c r="BE256" s="144">
        <f t="shared" si="251"/>
        <v>0</v>
      </c>
      <c r="BF256" s="144">
        <f t="shared" si="252"/>
        <v>0</v>
      </c>
      <c r="BG256" s="144">
        <f t="shared" si="253"/>
        <v>0</v>
      </c>
      <c r="BH256" s="144">
        <f t="shared" si="254"/>
        <v>0</v>
      </c>
      <c r="BI256" s="144">
        <f t="shared" si="255"/>
        <v>0</v>
      </c>
      <c r="BJ256" s="17" t="s">
        <v>83</v>
      </c>
      <c r="BK256" s="144">
        <f t="shared" si="249"/>
        <v>0</v>
      </c>
      <c r="BL256" s="17" t="s">
        <v>172</v>
      </c>
      <c r="BM256" s="17" t="s">
        <v>289</v>
      </c>
    </row>
    <row r="257" spans="2:65" s="1" customFormat="1" ht="29.25" customHeight="1" x14ac:dyDescent="0.3">
      <c r="B257" s="134"/>
      <c r="C257" s="146">
        <v>107</v>
      </c>
      <c r="D257" s="146" t="s">
        <v>179</v>
      </c>
      <c r="E257" s="160" t="s">
        <v>430</v>
      </c>
      <c r="F257" s="236" t="s">
        <v>466</v>
      </c>
      <c r="G257" s="236"/>
      <c r="H257" s="236"/>
      <c r="I257" s="236"/>
      <c r="J257" s="161" t="s">
        <v>159</v>
      </c>
      <c r="K257" s="171">
        <v>2</v>
      </c>
      <c r="L257" s="172"/>
      <c r="M257" s="231"/>
      <c r="N257" s="231"/>
      <c r="O257" s="232"/>
      <c r="P257" s="233">
        <f t="shared" si="250"/>
        <v>0</v>
      </c>
      <c r="Q257" s="233"/>
      <c r="R257" s="140"/>
      <c r="T257" s="141" t="s">
        <v>5</v>
      </c>
      <c r="U257" s="40" t="s">
        <v>39</v>
      </c>
      <c r="V257" s="178">
        <f t="shared" si="244"/>
        <v>0</v>
      </c>
      <c r="W257" s="178">
        <f t="shared" si="245"/>
        <v>0</v>
      </c>
      <c r="X257" s="178">
        <f t="shared" si="246"/>
        <v>0</v>
      </c>
      <c r="Y257" s="142">
        <v>0</v>
      </c>
      <c r="Z257" s="142">
        <f t="shared" si="247"/>
        <v>0</v>
      </c>
      <c r="AA257" s="142">
        <v>0</v>
      </c>
      <c r="AB257" s="142">
        <f t="shared" si="248"/>
        <v>0</v>
      </c>
      <c r="AC257" s="142">
        <v>0</v>
      </c>
      <c r="AD257" s="143">
        <f t="shared" si="235"/>
        <v>0</v>
      </c>
      <c r="AR257" s="17" t="s">
        <v>182</v>
      </c>
      <c r="AT257" s="17" t="s">
        <v>179</v>
      </c>
      <c r="AU257" s="17" t="s">
        <v>153</v>
      </c>
      <c r="AY257" s="17" t="s">
        <v>149</v>
      </c>
      <c r="BE257" s="144">
        <f t="shared" si="251"/>
        <v>0</v>
      </c>
      <c r="BF257" s="144">
        <f t="shared" si="252"/>
        <v>0</v>
      </c>
      <c r="BG257" s="144">
        <f t="shared" si="253"/>
        <v>0</v>
      </c>
      <c r="BH257" s="144">
        <f t="shared" si="254"/>
        <v>0</v>
      </c>
      <c r="BI257" s="144">
        <f t="shared" si="255"/>
        <v>0</v>
      </c>
      <c r="BJ257" s="17" t="s">
        <v>83</v>
      </c>
      <c r="BK257" s="144">
        <f t="shared" si="249"/>
        <v>0</v>
      </c>
      <c r="BL257" s="17" t="s">
        <v>172</v>
      </c>
      <c r="BM257" s="17" t="s">
        <v>289</v>
      </c>
    </row>
    <row r="258" spans="2:65" s="1" customFormat="1" ht="29.25" customHeight="1" x14ac:dyDescent="0.3">
      <c r="B258" s="134"/>
      <c r="C258" s="146">
        <v>108</v>
      </c>
      <c r="D258" s="146" t="s">
        <v>179</v>
      </c>
      <c r="E258" s="160" t="s">
        <v>430</v>
      </c>
      <c r="F258" s="236" t="s">
        <v>419</v>
      </c>
      <c r="G258" s="236"/>
      <c r="H258" s="236"/>
      <c r="I258" s="236"/>
      <c r="J258" s="161" t="s">
        <v>159</v>
      </c>
      <c r="K258" s="171">
        <v>1</v>
      </c>
      <c r="L258" s="172"/>
      <c r="M258" s="231"/>
      <c r="N258" s="231"/>
      <c r="O258" s="232"/>
      <c r="P258" s="233">
        <f t="shared" si="250"/>
        <v>0</v>
      </c>
      <c r="Q258" s="233"/>
      <c r="R258" s="140"/>
      <c r="T258" s="141" t="s">
        <v>5</v>
      </c>
      <c r="U258" s="40" t="s">
        <v>39</v>
      </c>
      <c r="V258" s="178">
        <f t="shared" si="244"/>
        <v>0</v>
      </c>
      <c r="W258" s="178">
        <f t="shared" si="245"/>
        <v>0</v>
      </c>
      <c r="X258" s="178">
        <f t="shared" si="246"/>
        <v>0</v>
      </c>
      <c r="Y258" s="142">
        <v>0</v>
      </c>
      <c r="Z258" s="142">
        <f t="shared" si="247"/>
        <v>0</v>
      </c>
      <c r="AA258" s="142">
        <v>0</v>
      </c>
      <c r="AB258" s="142">
        <f t="shared" si="248"/>
        <v>0</v>
      </c>
      <c r="AC258" s="142">
        <v>0</v>
      </c>
      <c r="AD258" s="143">
        <f t="shared" si="235"/>
        <v>0</v>
      </c>
      <c r="AR258" s="17" t="s">
        <v>182</v>
      </c>
      <c r="AT258" s="17" t="s">
        <v>179</v>
      </c>
      <c r="AU258" s="17" t="s">
        <v>153</v>
      </c>
      <c r="AY258" s="17" t="s">
        <v>149</v>
      </c>
      <c r="BE258" s="144">
        <f t="shared" si="251"/>
        <v>0</v>
      </c>
      <c r="BF258" s="144">
        <f t="shared" si="252"/>
        <v>0</v>
      </c>
      <c r="BG258" s="144">
        <f t="shared" si="253"/>
        <v>0</v>
      </c>
      <c r="BH258" s="144">
        <f t="shared" si="254"/>
        <v>0</v>
      </c>
      <c r="BI258" s="144">
        <f t="shared" si="255"/>
        <v>0</v>
      </c>
      <c r="BJ258" s="17" t="s">
        <v>83</v>
      </c>
      <c r="BK258" s="144">
        <f t="shared" si="249"/>
        <v>0</v>
      </c>
      <c r="BL258" s="17" t="s">
        <v>172</v>
      </c>
      <c r="BM258" s="17" t="s">
        <v>289</v>
      </c>
    </row>
    <row r="259" spans="2:65" s="1" customFormat="1" ht="21" customHeight="1" x14ac:dyDescent="0.35">
      <c r="B259" s="134"/>
      <c r="C259" s="182"/>
      <c r="D259" s="109" t="s">
        <v>120</v>
      </c>
      <c r="E259" s="183"/>
      <c r="F259" s="184"/>
      <c r="G259" s="184"/>
      <c r="H259" s="184"/>
      <c r="I259" s="184"/>
      <c r="J259" s="185"/>
      <c r="K259" s="186"/>
      <c r="L259" s="187"/>
      <c r="M259" s="239">
        <f>BK259</f>
        <v>0</v>
      </c>
      <c r="N259" s="240"/>
      <c r="O259" s="240"/>
      <c r="P259" s="240"/>
      <c r="Q259" s="240"/>
      <c r="R259" s="140"/>
      <c r="T259" s="175"/>
      <c r="U259" s="40"/>
      <c r="V259" s="178"/>
      <c r="W259" s="178"/>
      <c r="X259" s="178"/>
      <c r="Y259" s="142"/>
      <c r="Z259" s="142"/>
      <c r="AA259" s="142"/>
      <c r="AB259" s="142"/>
      <c r="AC259" s="142"/>
      <c r="AD259" s="143"/>
      <c r="AR259" s="17"/>
      <c r="AT259" s="17"/>
      <c r="AU259" s="131" t="s">
        <v>83</v>
      </c>
      <c r="AV259" s="9"/>
      <c r="AW259" s="9"/>
      <c r="AX259" s="9"/>
      <c r="AY259" s="130" t="s">
        <v>149</v>
      </c>
      <c r="BE259" s="144"/>
      <c r="BF259" s="144"/>
      <c r="BG259" s="144"/>
      <c r="BH259" s="144"/>
      <c r="BI259" s="144"/>
      <c r="BJ259" s="17"/>
      <c r="BK259" s="132">
        <f>BK260</f>
        <v>0</v>
      </c>
      <c r="BL259" s="17"/>
      <c r="BM259" s="17"/>
    </row>
    <row r="260" spans="2:65" s="9" customFormat="1" ht="19.95" customHeight="1" x14ac:dyDescent="0.35">
      <c r="B260" s="122"/>
      <c r="C260" s="123"/>
      <c r="D260" s="133" t="s">
        <v>121</v>
      </c>
      <c r="E260" s="133"/>
      <c r="F260" s="133"/>
      <c r="G260" s="133"/>
      <c r="H260" s="133"/>
      <c r="I260" s="133"/>
      <c r="J260" s="133"/>
      <c r="K260" s="133"/>
      <c r="L260" s="133"/>
      <c r="M260" s="279">
        <f>BK260</f>
        <v>0</v>
      </c>
      <c r="N260" s="280"/>
      <c r="O260" s="280"/>
      <c r="P260" s="280"/>
      <c r="Q260" s="280"/>
      <c r="R260" s="125"/>
      <c r="T260" s="126"/>
      <c r="U260" s="123"/>
      <c r="V260" s="123"/>
      <c r="W260" s="127">
        <f>SUM(W261:W266)</f>
        <v>0</v>
      </c>
      <c r="X260" s="179">
        <f>SUM(X261:X266)</f>
        <v>0</v>
      </c>
      <c r="Y260" s="123"/>
      <c r="Z260" s="179">
        <f>SUM(Z261:Z266)</f>
        <v>171.11320000000001</v>
      </c>
      <c r="AA260" s="123"/>
      <c r="AB260" s="179">
        <f>SUM(AB261:AB266)</f>
        <v>1.9800000000000004E-3</v>
      </c>
      <c r="AC260" s="123"/>
      <c r="AD260" s="179">
        <f>SUM(AD261:AD266)</f>
        <v>0</v>
      </c>
      <c r="AR260" s="130" t="s">
        <v>153</v>
      </c>
      <c r="AT260" s="131" t="s">
        <v>75</v>
      </c>
      <c r="AU260" s="131">
        <v>2</v>
      </c>
      <c r="AY260" s="130" t="s">
        <v>149</v>
      </c>
      <c r="BK260" s="132">
        <f>SUM(BK261:BK266)</f>
        <v>0</v>
      </c>
    </row>
    <row r="261" spans="2:65" s="1" customFormat="1" ht="25.5" customHeight="1" x14ac:dyDescent="0.3">
      <c r="B261" s="134"/>
      <c r="C261" s="135">
        <v>109</v>
      </c>
      <c r="D261" s="135" t="s">
        <v>150</v>
      </c>
      <c r="E261" s="136" t="s">
        <v>296</v>
      </c>
      <c r="F261" s="234" t="s">
        <v>297</v>
      </c>
      <c r="G261" s="234"/>
      <c r="H261" s="234"/>
      <c r="I261" s="234"/>
      <c r="J261" s="137" t="s">
        <v>295</v>
      </c>
      <c r="K261" s="138">
        <v>0.2</v>
      </c>
      <c r="L261" s="139"/>
      <c r="M261" s="233"/>
      <c r="N261" s="233"/>
      <c r="O261" s="233"/>
      <c r="P261" s="233">
        <f t="shared" ref="P261:P266" si="256">ROUND(V261*K261,2)</f>
        <v>0</v>
      </c>
      <c r="Q261" s="233"/>
      <c r="R261" s="140"/>
      <c r="T261" s="141" t="s">
        <v>5</v>
      </c>
      <c r="U261" s="40" t="s">
        <v>39</v>
      </c>
      <c r="V261" s="178">
        <f t="shared" ref="V261:V266" si="257">L261+M261</f>
        <v>0</v>
      </c>
      <c r="W261" s="178">
        <f t="shared" ref="W261:W266" si="258">ROUND(L261*K261,2)</f>
        <v>0</v>
      </c>
      <c r="X261" s="178">
        <f t="shared" ref="X261:X266" si="259">ROUND(M261*K261,2)</f>
        <v>0</v>
      </c>
      <c r="Y261" s="142">
        <v>4.6959999999999997</v>
      </c>
      <c r="Z261" s="142">
        <f t="shared" ref="Z261:Z266" si="260">Y261*K261</f>
        <v>0.93920000000000003</v>
      </c>
      <c r="AA261" s="142">
        <v>9.9000000000000008E-3</v>
      </c>
      <c r="AB261" s="142">
        <f t="shared" ref="AB261:AB266" si="261">AA261*K261</f>
        <v>1.9800000000000004E-3</v>
      </c>
      <c r="AC261" s="142">
        <v>0</v>
      </c>
      <c r="AD261" s="143">
        <f t="shared" ref="AD261:AD266" si="262">AC261*K261</f>
        <v>0</v>
      </c>
      <c r="AR261" s="17" t="s">
        <v>252</v>
      </c>
      <c r="AT261" s="17" t="s">
        <v>150</v>
      </c>
      <c r="AU261" s="17" t="s">
        <v>94</v>
      </c>
      <c r="AY261" s="17" t="s">
        <v>149</v>
      </c>
      <c r="BE261" s="144">
        <f t="shared" ref="BE261:BE266" si="263">IF(U261="základní",P261,0)</f>
        <v>0</v>
      </c>
      <c r="BF261" s="144">
        <f t="shared" ref="BF261:BF266" si="264">IF(U261="snížená",P261,0)</f>
        <v>0</v>
      </c>
      <c r="BG261" s="144">
        <f t="shared" ref="BG261:BG266" si="265">IF(U261="zákl. přenesená",P261,0)</f>
        <v>0</v>
      </c>
      <c r="BH261" s="144">
        <f t="shared" ref="BH261:BH266" si="266">IF(U261="sníž. přenesená",P261,0)</f>
        <v>0</v>
      </c>
      <c r="BI261" s="144">
        <f t="shared" ref="BI261:BI266" si="267">IF(U261="nulová",P261,0)</f>
        <v>0</v>
      </c>
      <c r="BJ261" s="17" t="s">
        <v>83</v>
      </c>
      <c r="BK261" s="144">
        <f t="shared" ref="BK261:BK266" si="268">ROUND(V261*K261,2)</f>
        <v>0</v>
      </c>
      <c r="BL261" s="17" t="s">
        <v>252</v>
      </c>
      <c r="BM261" s="17" t="s">
        <v>298</v>
      </c>
    </row>
    <row r="262" spans="2:65" s="1" customFormat="1" ht="25.5" customHeight="1" x14ac:dyDescent="0.3">
      <c r="B262" s="134"/>
      <c r="C262" s="135">
        <v>110</v>
      </c>
      <c r="D262" s="135" t="s">
        <v>150</v>
      </c>
      <c r="E262" s="136" t="s">
        <v>299</v>
      </c>
      <c r="F262" s="234" t="s">
        <v>300</v>
      </c>
      <c r="G262" s="234"/>
      <c r="H262" s="234"/>
      <c r="I262" s="234"/>
      <c r="J262" s="137" t="s">
        <v>159</v>
      </c>
      <c r="K262" s="138">
        <v>12</v>
      </c>
      <c r="L262" s="139"/>
      <c r="M262" s="233"/>
      <c r="N262" s="233"/>
      <c r="O262" s="233"/>
      <c r="P262" s="233">
        <f t="shared" si="256"/>
        <v>0</v>
      </c>
      <c r="Q262" s="233"/>
      <c r="R262" s="140"/>
      <c r="T262" s="141" t="s">
        <v>5</v>
      </c>
      <c r="U262" s="40" t="s">
        <v>39</v>
      </c>
      <c r="V262" s="178">
        <f t="shared" si="257"/>
        <v>0</v>
      </c>
      <c r="W262" s="178">
        <f t="shared" si="258"/>
        <v>0</v>
      </c>
      <c r="X262" s="178">
        <f t="shared" si="259"/>
        <v>0</v>
      </c>
      <c r="Y262" s="142">
        <v>0.81299999999999994</v>
      </c>
      <c r="Z262" s="142">
        <f t="shared" si="260"/>
        <v>9.7560000000000002</v>
      </c>
      <c r="AA262" s="142">
        <v>0</v>
      </c>
      <c r="AB262" s="142">
        <f t="shared" si="261"/>
        <v>0</v>
      </c>
      <c r="AC262" s="142">
        <v>0</v>
      </c>
      <c r="AD262" s="143">
        <f t="shared" si="262"/>
        <v>0</v>
      </c>
      <c r="AR262" s="17" t="s">
        <v>252</v>
      </c>
      <c r="AT262" s="17" t="s">
        <v>150</v>
      </c>
      <c r="AU262" s="17" t="s">
        <v>94</v>
      </c>
      <c r="AY262" s="17" t="s">
        <v>149</v>
      </c>
      <c r="BE262" s="144">
        <f t="shared" si="263"/>
        <v>0</v>
      </c>
      <c r="BF262" s="144">
        <f t="shared" si="264"/>
        <v>0</v>
      </c>
      <c r="BG262" s="144">
        <f t="shared" si="265"/>
        <v>0</v>
      </c>
      <c r="BH262" s="144">
        <f t="shared" si="266"/>
        <v>0</v>
      </c>
      <c r="BI262" s="144">
        <f t="shared" si="267"/>
        <v>0</v>
      </c>
      <c r="BJ262" s="17" t="s">
        <v>83</v>
      </c>
      <c r="BK262" s="144">
        <f t="shared" si="268"/>
        <v>0</v>
      </c>
      <c r="BL262" s="17" t="s">
        <v>252</v>
      </c>
      <c r="BM262" s="17" t="s">
        <v>301</v>
      </c>
    </row>
    <row r="263" spans="2:65" s="1" customFormat="1" ht="25.5" customHeight="1" x14ac:dyDescent="0.3">
      <c r="B263" s="134"/>
      <c r="C263" s="135">
        <v>111</v>
      </c>
      <c r="D263" s="135" t="s">
        <v>150</v>
      </c>
      <c r="E263" s="136" t="s">
        <v>302</v>
      </c>
      <c r="F263" s="234" t="s">
        <v>303</v>
      </c>
      <c r="G263" s="234"/>
      <c r="H263" s="234"/>
      <c r="I263" s="234"/>
      <c r="J263" s="137" t="s">
        <v>159</v>
      </c>
      <c r="K263" s="138">
        <v>170</v>
      </c>
      <c r="L263" s="139"/>
      <c r="M263" s="233"/>
      <c r="N263" s="233"/>
      <c r="O263" s="233"/>
      <c r="P263" s="233">
        <f t="shared" si="256"/>
        <v>0</v>
      </c>
      <c r="Q263" s="233"/>
      <c r="R263" s="140"/>
      <c r="T263" s="141" t="s">
        <v>5</v>
      </c>
      <c r="U263" s="40" t="s">
        <v>39</v>
      </c>
      <c r="V263" s="178">
        <f t="shared" si="257"/>
        <v>0</v>
      </c>
      <c r="W263" s="178">
        <f t="shared" si="258"/>
        <v>0</v>
      </c>
      <c r="X263" s="178">
        <f t="shared" si="259"/>
        <v>0</v>
      </c>
      <c r="Y263" s="142">
        <v>0.152</v>
      </c>
      <c r="Z263" s="142">
        <f t="shared" si="260"/>
        <v>25.84</v>
      </c>
      <c r="AA263" s="142">
        <v>0</v>
      </c>
      <c r="AB263" s="142">
        <f t="shared" si="261"/>
        <v>0</v>
      </c>
      <c r="AC263" s="142">
        <v>0</v>
      </c>
      <c r="AD263" s="143">
        <f t="shared" si="262"/>
        <v>0</v>
      </c>
      <c r="AR263" s="17" t="s">
        <v>252</v>
      </c>
      <c r="AT263" s="17" t="s">
        <v>150</v>
      </c>
      <c r="AU263" s="17" t="s">
        <v>94</v>
      </c>
      <c r="AY263" s="17" t="s">
        <v>149</v>
      </c>
      <c r="BE263" s="144">
        <f t="shared" si="263"/>
        <v>0</v>
      </c>
      <c r="BF263" s="144">
        <f t="shared" si="264"/>
        <v>0</v>
      </c>
      <c r="BG263" s="144">
        <f t="shared" si="265"/>
        <v>0</v>
      </c>
      <c r="BH263" s="144">
        <f t="shared" si="266"/>
        <v>0</v>
      </c>
      <c r="BI263" s="144">
        <f t="shared" si="267"/>
        <v>0</v>
      </c>
      <c r="BJ263" s="17" t="s">
        <v>83</v>
      </c>
      <c r="BK263" s="144">
        <f t="shared" si="268"/>
        <v>0</v>
      </c>
      <c r="BL263" s="17" t="s">
        <v>252</v>
      </c>
      <c r="BM263" s="17" t="s">
        <v>304</v>
      </c>
    </row>
    <row r="264" spans="2:65" s="1" customFormat="1" ht="38.25" customHeight="1" x14ac:dyDescent="0.3">
      <c r="B264" s="134"/>
      <c r="C264" s="135">
        <v>112</v>
      </c>
      <c r="D264" s="135" t="s">
        <v>150</v>
      </c>
      <c r="E264" s="136" t="s">
        <v>305</v>
      </c>
      <c r="F264" s="234" t="s">
        <v>306</v>
      </c>
      <c r="G264" s="234"/>
      <c r="H264" s="234"/>
      <c r="I264" s="234"/>
      <c r="J264" s="137" t="s">
        <v>177</v>
      </c>
      <c r="K264" s="138">
        <v>536</v>
      </c>
      <c r="L264" s="139"/>
      <c r="M264" s="233"/>
      <c r="N264" s="233"/>
      <c r="O264" s="233"/>
      <c r="P264" s="233">
        <f t="shared" si="256"/>
        <v>0</v>
      </c>
      <c r="Q264" s="233"/>
      <c r="R264" s="140"/>
      <c r="T264" s="141" t="s">
        <v>5</v>
      </c>
      <c r="U264" s="40" t="s">
        <v>39</v>
      </c>
      <c r="V264" s="178">
        <f t="shared" si="257"/>
        <v>0</v>
      </c>
      <c r="W264" s="178">
        <f t="shared" si="258"/>
        <v>0</v>
      </c>
      <c r="X264" s="178">
        <f t="shared" si="259"/>
        <v>0</v>
      </c>
      <c r="Y264" s="142">
        <v>0.23</v>
      </c>
      <c r="Z264" s="142">
        <f t="shared" si="260"/>
        <v>123.28</v>
      </c>
      <c r="AA264" s="142">
        <v>0</v>
      </c>
      <c r="AB264" s="142">
        <f t="shared" si="261"/>
        <v>0</v>
      </c>
      <c r="AC264" s="142">
        <v>0</v>
      </c>
      <c r="AD264" s="143">
        <f t="shared" si="262"/>
        <v>0</v>
      </c>
      <c r="AR264" s="17" t="s">
        <v>252</v>
      </c>
      <c r="AT264" s="17" t="s">
        <v>150</v>
      </c>
      <c r="AU264" s="17" t="s">
        <v>94</v>
      </c>
      <c r="AY264" s="17" t="s">
        <v>149</v>
      </c>
      <c r="BE264" s="144">
        <f t="shared" si="263"/>
        <v>0</v>
      </c>
      <c r="BF264" s="144">
        <f t="shared" si="264"/>
        <v>0</v>
      </c>
      <c r="BG264" s="144">
        <f t="shared" si="265"/>
        <v>0</v>
      </c>
      <c r="BH264" s="144">
        <f t="shared" si="266"/>
        <v>0</v>
      </c>
      <c r="BI264" s="144">
        <f t="shared" si="267"/>
        <v>0</v>
      </c>
      <c r="BJ264" s="17" t="s">
        <v>83</v>
      </c>
      <c r="BK264" s="144">
        <f t="shared" si="268"/>
        <v>0</v>
      </c>
      <c r="BL264" s="17" t="s">
        <v>252</v>
      </c>
      <c r="BM264" s="17" t="s">
        <v>307</v>
      </c>
    </row>
    <row r="265" spans="2:65" s="1" customFormat="1" ht="38.25" customHeight="1" x14ac:dyDescent="0.3">
      <c r="B265" s="134"/>
      <c r="C265" s="135">
        <v>113</v>
      </c>
      <c r="D265" s="135" t="s">
        <v>150</v>
      </c>
      <c r="E265" s="136" t="s">
        <v>308</v>
      </c>
      <c r="F265" s="234" t="s">
        <v>309</v>
      </c>
      <c r="G265" s="234"/>
      <c r="H265" s="234"/>
      <c r="I265" s="234"/>
      <c r="J265" s="137" t="s">
        <v>177</v>
      </c>
      <c r="K265" s="138">
        <v>42</v>
      </c>
      <c r="L265" s="139"/>
      <c r="M265" s="233"/>
      <c r="N265" s="233"/>
      <c r="O265" s="233"/>
      <c r="P265" s="233">
        <f t="shared" si="256"/>
        <v>0</v>
      </c>
      <c r="Q265" s="233"/>
      <c r="R265" s="140"/>
      <c r="T265" s="141" t="s">
        <v>5</v>
      </c>
      <c r="U265" s="40" t="s">
        <v>39</v>
      </c>
      <c r="V265" s="178">
        <f t="shared" si="257"/>
        <v>0</v>
      </c>
      <c r="W265" s="178">
        <f t="shared" si="258"/>
        <v>0</v>
      </c>
      <c r="X265" s="178">
        <f t="shared" si="259"/>
        <v>0</v>
      </c>
      <c r="Y265" s="142">
        <v>0.26900000000000002</v>
      </c>
      <c r="Z265" s="142">
        <f t="shared" si="260"/>
        <v>11.298</v>
      </c>
      <c r="AA265" s="142">
        <v>0</v>
      </c>
      <c r="AB265" s="142">
        <f t="shared" si="261"/>
        <v>0</v>
      </c>
      <c r="AC265" s="142">
        <v>0</v>
      </c>
      <c r="AD265" s="143">
        <f t="shared" si="262"/>
        <v>0</v>
      </c>
      <c r="AR265" s="17" t="s">
        <v>252</v>
      </c>
      <c r="AT265" s="17" t="s">
        <v>150</v>
      </c>
      <c r="AU265" s="17" t="s">
        <v>94</v>
      </c>
      <c r="AY265" s="17" t="s">
        <v>149</v>
      </c>
      <c r="BE265" s="144">
        <f t="shared" si="263"/>
        <v>0</v>
      </c>
      <c r="BF265" s="144">
        <f t="shared" si="264"/>
        <v>0</v>
      </c>
      <c r="BG265" s="144">
        <f t="shared" si="265"/>
        <v>0</v>
      </c>
      <c r="BH265" s="144">
        <f t="shared" si="266"/>
        <v>0</v>
      </c>
      <c r="BI265" s="144">
        <f t="shared" si="267"/>
        <v>0</v>
      </c>
      <c r="BJ265" s="17" t="s">
        <v>83</v>
      </c>
      <c r="BK265" s="144">
        <f t="shared" si="268"/>
        <v>0</v>
      </c>
      <c r="BL265" s="17" t="s">
        <v>252</v>
      </c>
      <c r="BM265" s="17" t="s">
        <v>310</v>
      </c>
    </row>
    <row r="266" spans="2:65" s="1" customFormat="1" ht="16.5" customHeight="1" x14ac:dyDescent="0.3">
      <c r="B266" s="134"/>
      <c r="C266" s="135">
        <v>114</v>
      </c>
      <c r="D266" s="135" t="s">
        <v>150</v>
      </c>
      <c r="E266" s="136" t="s">
        <v>311</v>
      </c>
      <c r="F266" s="234" t="s">
        <v>312</v>
      </c>
      <c r="G266" s="234"/>
      <c r="H266" s="234"/>
      <c r="I266" s="234"/>
      <c r="J266" s="137" t="s">
        <v>270</v>
      </c>
      <c r="K266" s="138">
        <v>3985</v>
      </c>
      <c r="L266" s="139"/>
      <c r="M266" s="233"/>
      <c r="N266" s="233"/>
      <c r="O266" s="233"/>
      <c r="P266" s="233">
        <f t="shared" si="256"/>
        <v>0</v>
      </c>
      <c r="Q266" s="233"/>
      <c r="R266" s="140"/>
      <c r="T266" s="141" t="s">
        <v>5</v>
      </c>
      <c r="U266" s="40" t="s">
        <v>39</v>
      </c>
      <c r="V266" s="178">
        <f t="shared" si="257"/>
        <v>0</v>
      </c>
      <c r="W266" s="178">
        <f t="shared" si="258"/>
        <v>0</v>
      </c>
      <c r="X266" s="178">
        <f t="shared" si="259"/>
        <v>0</v>
      </c>
      <c r="Y266" s="142">
        <v>0</v>
      </c>
      <c r="Z266" s="142">
        <f t="shared" si="260"/>
        <v>0</v>
      </c>
      <c r="AA266" s="142">
        <v>0</v>
      </c>
      <c r="AB266" s="142">
        <f t="shared" si="261"/>
        <v>0</v>
      </c>
      <c r="AC266" s="142">
        <v>0</v>
      </c>
      <c r="AD266" s="143">
        <f t="shared" si="262"/>
        <v>0</v>
      </c>
      <c r="AR266" s="17" t="s">
        <v>252</v>
      </c>
      <c r="AT266" s="17" t="s">
        <v>150</v>
      </c>
      <c r="AU266" s="17" t="s">
        <v>94</v>
      </c>
      <c r="AY266" s="17" t="s">
        <v>149</v>
      </c>
      <c r="BE266" s="144">
        <f t="shared" si="263"/>
        <v>0</v>
      </c>
      <c r="BF266" s="144">
        <f t="shared" si="264"/>
        <v>0</v>
      </c>
      <c r="BG266" s="144">
        <f t="shared" si="265"/>
        <v>0</v>
      </c>
      <c r="BH266" s="144">
        <f t="shared" si="266"/>
        <v>0</v>
      </c>
      <c r="BI266" s="144">
        <f t="shared" si="267"/>
        <v>0</v>
      </c>
      <c r="BJ266" s="17" t="s">
        <v>83</v>
      </c>
      <c r="BK266" s="144">
        <f t="shared" si="268"/>
        <v>0</v>
      </c>
      <c r="BL266" s="17" t="s">
        <v>252</v>
      </c>
      <c r="BM266" s="17" t="s">
        <v>313</v>
      </c>
    </row>
    <row r="267" spans="2:65" s="9" customFormat="1" ht="37.35" customHeight="1" x14ac:dyDescent="0.35">
      <c r="B267" s="122"/>
      <c r="C267" s="123"/>
      <c r="D267" s="124" t="s">
        <v>122</v>
      </c>
      <c r="E267" s="124"/>
      <c r="F267" s="124"/>
      <c r="G267" s="124"/>
      <c r="H267" s="124"/>
      <c r="I267" s="124"/>
      <c r="J267" s="124"/>
      <c r="K267" s="124"/>
      <c r="L267" s="124"/>
      <c r="M267" s="286">
        <f>BK267</f>
        <v>0</v>
      </c>
      <c r="N267" s="287"/>
      <c r="O267" s="287"/>
      <c r="P267" s="287"/>
      <c r="Q267" s="287"/>
      <c r="R267" s="125"/>
      <c r="T267" s="126"/>
      <c r="U267" s="123"/>
      <c r="V267" s="123"/>
      <c r="W267" s="127">
        <f>SUM(W268:W272)</f>
        <v>0</v>
      </c>
      <c r="X267" s="179">
        <f>SUM(X268:X272)</f>
        <v>0</v>
      </c>
      <c r="Y267" s="123"/>
      <c r="Z267" s="179">
        <f>SUM(Z268:Z272)</f>
        <v>0</v>
      </c>
      <c r="AA267" s="123"/>
      <c r="AB267" s="179">
        <f>SUM(AB268:AB272)</f>
        <v>0</v>
      </c>
      <c r="AC267" s="123"/>
      <c r="AD267" s="179">
        <f>SUM(AD268:AD272)</f>
        <v>0</v>
      </c>
      <c r="AR267" s="130" t="s">
        <v>152</v>
      </c>
      <c r="AT267" s="131" t="s">
        <v>75</v>
      </c>
      <c r="AU267" s="131">
        <v>1</v>
      </c>
      <c r="AY267" s="130" t="s">
        <v>149</v>
      </c>
      <c r="BK267" s="132">
        <f>SUM(BK268:BK272)</f>
        <v>0</v>
      </c>
    </row>
    <row r="268" spans="2:65" s="1" customFormat="1" ht="25.5" customHeight="1" x14ac:dyDescent="0.3">
      <c r="B268" s="134"/>
      <c r="C268" s="135">
        <v>115</v>
      </c>
      <c r="D268" s="135" t="s">
        <v>150</v>
      </c>
      <c r="E268" s="136" t="s">
        <v>314</v>
      </c>
      <c r="F268" s="234" t="s">
        <v>315</v>
      </c>
      <c r="G268" s="234"/>
      <c r="H268" s="234"/>
      <c r="I268" s="234"/>
      <c r="J268" s="137" t="s">
        <v>169</v>
      </c>
      <c r="K268" s="138">
        <v>42</v>
      </c>
      <c r="L268" s="139"/>
      <c r="M268" s="233"/>
      <c r="N268" s="233"/>
      <c r="O268" s="233"/>
      <c r="P268" s="233">
        <f>ROUND(V268*K268,2)</f>
        <v>0</v>
      </c>
      <c r="Q268" s="233"/>
      <c r="R268" s="140"/>
      <c r="T268" s="141" t="s">
        <v>5</v>
      </c>
      <c r="U268" s="40" t="s">
        <v>39</v>
      </c>
      <c r="V268" s="178">
        <f t="shared" ref="V268:V272" si="269">L268+M268</f>
        <v>0</v>
      </c>
      <c r="W268" s="178">
        <f t="shared" ref="W268:W272" si="270">ROUND(L268*K268,2)</f>
        <v>0</v>
      </c>
      <c r="X268" s="178">
        <f t="shared" ref="X268:X272" si="271">ROUND(M268*K268,2)</f>
        <v>0</v>
      </c>
      <c r="Y268" s="142">
        <v>0</v>
      </c>
      <c r="Z268" s="142">
        <f t="shared" ref="Z268:Z272" si="272">Y268*K268</f>
        <v>0</v>
      </c>
      <c r="AA268" s="142">
        <v>0</v>
      </c>
      <c r="AB268" s="142">
        <f t="shared" ref="AB268:AB272" si="273">AA268*K268</f>
        <v>0</v>
      </c>
      <c r="AC268" s="142">
        <v>0</v>
      </c>
      <c r="AD268" s="143">
        <f t="shared" ref="AD268:AD272" si="274">AC268*K268</f>
        <v>0</v>
      </c>
      <c r="AR268" s="17" t="s">
        <v>316</v>
      </c>
      <c r="AT268" s="17" t="s">
        <v>150</v>
      </c>
      <c r="AU268" s="17" t="s">
        <v>83</v>
      </c>
      <c r="AY268" s="17" t="s">
        <v>149</v>
      </c>
      <c r="BE268" s="144">
        <f>IF(U268="základní",P268,0)</f>
        <v>0</v>
      </c>
      <c r="BF268" s="144">
        <f>IF(U268="snížená",P268,0)</f>
        <v>0</v>
      </c>
      <c r="BG268" s="144">
        <f>IF(U268="zákl. přenesená",P268,0)</f>
        <v>0</v>
      </c>
      <c r="BH268" s="144">
        <f>IF(U268="sníž. přenesená",P268,0)</f>
        <v>0</v>
      </c>
      <c r="BI268" s="144">
        <f>IF(U268="nulová",P268,0)</f>
        <v>0</v>
      </c>
      <c r="BJ268" s="17" t="s">
        <v>83</v>
      </c>
      <c r="BK268" s="144">
        <f t="shared" ref="BK268:BK272" si="275">ROUND(V268*K268,2)</f>
        <v>0</v>
      </c>
      <c r="BL268" s="17" t="s">
        <v>316</v>
      </c>
      <c r="BM268" s="17" t="s">
        <v>317</v>
      </c>
    </row>
    <row r="269" spans="2:65" s="1" customFormat="1" ht="25.5" customHeight="1" x14ac:dyDescent="0.3">
      <c r="B269" s="134"/>
      <c r="C269" s="135">
        <v>116</v>
      </c>
      <c r="D269" s="135" t="s">
        <v>150</v>
      </c>
      <c r="E269" s="136" t="s">
        <v>318</v>
      </c>
      <c r="F269" s="234" t="s">
        <v>319</v>
      </c>
      <c r="G269" s="234"/>
      <c r="H269" s="234"/>
      <c r="I269" s="234"/>
      <c r="J269" s="137" t="s">
        <v>169</v>
      </c>
      <c r="K269" s="138">
        <v>8</v>
      </c>
      <c r="L269" s="139"/>
      <c r="M269" s="233"/>
      <c r="N269" s="233"/>
      <c r="O269" s="233"/>
      <c r="P269" s="233">
        <f>ROUND(V269*K269,2)</f>
        <v>0</v>
      </c>
      <c r="Q269" s="233"/>
      <c r="R269" s="140"/>
      <c r="T269" s="141" t="s">
        <v>5</v>
      </c>
      <c r="U269" s="40" t="s">
        <v>39</v>
      </c>
      <c r="V269" s="178">
        <f t="shared" si="269"/>
        <v>0</v>
      </c>
      <c r="W269" s="178">
        <f t="shared" si="270"/>
        <v>0</v>
      </c>
      <c r="X269" s="178">
        <f t="shared" si="271"/>
        <v>0</v>
      </c>
      <c r="Y269" s="142">
        <v>0</v>
      </c>
      <c r="Z269" s="142">
        <f t="shared" si="272"/>
        <v>0</v>
      </c>
      <c r="AA269" s="142">
        <v>0</v>
      </c>
      <c r="AB269" s="142">
        <f t="shared" si="273"/>
        <v>0</v>
      </c>
      <c r="AC269" s="142">
        <v>0</v>
      </c>
      <c r="AD269" s="143">
        <f t="shared" si="274"/>
        <v>0</v>
      </c>
      <c r="AR269" s="17" t="s">
        <v>316</v>
      </c>
      <c r="AT269" s="17" t="s">
        <v>150</v>
      </c>
      <c r="AU269" s="17" t="s">
        <v>83</v>
      </c>
      <c r="AY269" s="17" t="s">
        <v>149</v>
      </c>
      <c r="BE269" s="144">
        <f>IF(U269="základní",P269,0)</f>
        <v>0</v>
      </c>
      <c r="BF269" s="144">
        <f>IF(U269="snížená",P269,0)</f>
        <v>0</v>
      </c>
      <c r="BG269" s="144">
        <f>IF(U269="zákl. přenesená",P269,0)</f>
        <v>0</v>
      </c>
      <c r="BH269" s="144">
        <f>IF(U269="sníž. přenesená",P269,0)</f>
        <v>0</v>
      </c>
      <c r="BI269" s="144">
        <f>IF(U269="nulová",P269,0)</f>
        <v>0</v>
      </c>
      <c r="BJ269" s="17" t="s">
        <v>83</v>
      </c>
      <c r="BK269" s="144">
        <f t="shared" si="275"/>
        <v>0</v>
      </c>
      <c r="BL269" s="17" t="s">
        <v>316</v>
      </c>
      <c r="BM269" s="17" t="s">
        <v>320</v>
      </c>
    </row>
    <row r="270" spans="2:65" s="1" customFormat="1" ht="25.5" customHeight="1" x14ac:dyDescent="0.3">
      <c r="B270" s="134"/>
      <c r="C270" s="135">
        <v>117</v>
      </c>
      <c r="D270" s="135" t="s">
        <v>150</v>
      </c>
      <c r="E270" s="136" t="s">
        <v>321</v>
      </c>
      <c r="F270" s="234" t="s">
        <v>322</v>
      </c>
      <c r="G270" s="234"/>
      <c r="H270" s="234"/>
      <c r="I270" s="234"/>
      <c r="J270" s="137" t="s">
        <v>169</v>
      </c>
      <c r="K270" s="138">
        <v>24</v>
      </c>
      <c r="L270" s="139"/>
      <c r="M270" s="233"/>
      <c r="N270" s="233"/>
      <c r="O270" s="233"/>
      <c r="P270" s="233">
        <f>ROUND(V270*K270,2)</f>
        <v>0</v>
      </c>
      <c r="Q270" s="233"/>
      <c r="R270" s="140"/>
      <c r="T270" s="141" t="s">
        <v>5</v>
      </c>
      <c r="U270" s="40" t="s">
        <v>39</v>
      </c>
      <c r="V270" s="178">
        <f t="shared" si="269"/>
        <v>0</v>
      </c>
      <c r="W270" s="178">
        <f t="shared" si="270"/>
        <v>0</v>
      </c>
      <c r="X270" s="178">
        <f t="shared" si="271"/>
        <v>0</v>
      </c>
      <c r="Y270" s="142">
        <v>0</v>
      </c>
      <c r="Z270" s="142">
        <f t="shared" si="272"/>
        <v>0</v>
      </c>
      <c r="AA270" s="142">
        <v>0</v>
      </c>
      <c r="AB270" s="142">
        <f t="shared" si="273"/>
        <v>0</v>
      </c>
      <c r="AC270" s="142">
        <v>0</v>
      </c>
      <c r="AD270" s="143">
        <f t="shared" si="274"/>
        <v>0</v>
      </c>
      <c r="AR270" s="17" t="s">
        <v>316</v>
      </c>
      <c r="AT270" s="17" t="s">
        <v>150</v>
      </c>
      <c r="AU270" s="17" t="s">
        <v>83</v>
      </c>
      <c r="AY270" s="17" t="s">
        <v>149</v>
      </c>
      <c r="BE270" s="144">
        <f>IF(U270="základní",P270,0)</f>
        <v>0</v>
      </c>
      <c r="BF270" s="144">
        <f>IF(U270="snížená",P270,0)</f>
        <v>0</v>
      </c>
      <c r="BG270" s="144">
        <f>IF(U270="zákl. přenesená",P270,0)</f>
        <v>0</v>
      </c>
      <c r="BH270" s="144">
        <f>IF(U270="sníž. přenesená",P270,0)</f>
        <v>0</v>
      </c>
      <c r="BI270" s="144">
        <f>IF(U270="nulová",P270,0)</f>
        <v>0</v>
      </c>
      <c r="BJ270" s="17" t="s">
        <v>83</v>
      </c>
      <c r="BK270" s="144">
        <f t="shared" si="275"/>
        <v>0</v>
      </c>
      <c r="BL270" s="17" t="s">
        <v>316</v>
      </c>
      <c r="BM270" s="17" t="s">
        <v>323</v>
      </c>
    </row>
    <row r="271" spans="2:65" s="1" customFormat="1" ht="25.5" customHeight="1" x14ac:dyDescent="0.3">
      <c r="B271" s="134"/>
      <c r="C271" s="135">
        <v>118</v>
      </c>
      <c r="D271" s="135" t="s">
        <v>150</v>
      </c>
      <c r="E271" s="136" t="s">
        <v>324</v>
      </c>
      <c r="F271" s="234" t="s">
        <v>325</v>
      </c>
      <c r="G271" s="234"/>
      <c r="H271" s="234"/>
      <c r="I271" s="234"/>
      <c r="J271" s="137" t="s">
        <v>169</v>
      </c>
      <c r="K271" s="138">
        <v>12</v>
      </c>
      <c r="L271" s="139"/>
      <c r="M271" s="233"/>
      <c r="N271" s="233"/>
      <c r="O271" s="233"/>
      <c r="P271" s="233">
        <f>ROUND(V271*K271,2)</f>
        <v>0</v>
      </c>
      <c r="Q271" s="233"/>
      <c r="R271" s="140"/>
      <c r="T271" s="141" t="s">
        <v>5</v>
      </c>
      <c r="U271" s="40" t="s">
        <v>39</v>
      </c>
      <c r="V271" s="178">
        <f t="shared" si="269"/>
        <v>0</v>
      </c>
      <c r="W271" s="178">
        <f t="shared" si="270"/>
        <v>0</v>
      </c>
      <c r="X271" s="178">
        <f t="shared" si="271"/>
        <v>0</v>
      </c>
      <c r="Y271" s="142">
        <v>0</v>
      </c>
      <c r="Z271" s="142">
        <f t="shared" si="272"/>
        <v>0</v>
      </c>
      <c r="AA271" s="142">
        <v>0</v>
      </c>
      <c r="AB271" s="142">
        <f t="shared" si="273"/>
        <v>0</v>
      </c>
      <c r="AC271" s="142">
        <v>0</v>
      </c>
      <c r="AD271" s="143">
        <f t="shared" si="274"/>
        <v>0</v>
      </c>
      <c r="AR271" s="17" t="s">
        <v>316</v>
      </c>
      <c r="AT271" s="17" t="s">
        <v>150</v>
      </c>
      <c r="AU271" s="17" t="s">
        <v>83</v>
      </c>
      <c r="AY271" s="17" t="s">
        <v>149</v>
      </c>
      <c r="BE271" s="144">
        <f>IF(U271="základní",P271,0)</f>
        <v>0</v>
      </c>
      <c r="BF271" s="144">
        <f>IF(U271="snížená",P271,0)</f>
        <v>0</v>
      </c>
      <c r="BG271" s="144">
        <f>IF(U271="zákl. přenesená",P271,0)</f>
        <v>0</v>
      </c>
      <c r="BH271" s="144">
        <f>IF(U271="sníž. přenesená",P271,0)</f>
        <v>0</v>
      </c>
      <c r="BI271" s="144">
        <f>IF(U271="nulová",P271,0)</f>
        <v>0</v>
      </c>
      <c r="BJ271" s="17" t="s">
        <v>83</v>
      </c>
      <c r="BK271" s="144">
        <f t="shared" si="275"/>
        <v>0</v>
      </c>
      <c r="BL271" s="17" t="s">
        <v>316</v>
      </c>
      <c r="BM271" s="17" t="s">
        <v>326</v>
      </c>
    </row>
    <row r="272" spans="2:65" s="1" customFormat="1" ht="16.5" customHeight="1" x14ac:dyDescent="0.3">
      <c r="B272" s="134"/>
      <c r="C272" s="135">
        <v>119</v>
      </c>
      <c r="D272" s="135" t="s">
        <v>150</v>
      </c>
      <c r="E272" s="136" t="s">
        <v>327</v>
      </c>
      <c r="F272" s="234" t="s">
        <v>328</v>
      </c>
      <c r="G272" s="234"/>
      <c r="H272" s="234"/>
      <c r="I272" s="234"/>
      <c r="J272" s="137" t="s">
        <v>169</v>
      </c>
      <c r="K272" s="138">
        <v>40</v>
      </c>
      <c r="L272" s="139"/>
      <c r="M272" s="233"/>
      <c r="N272" s="233"/>
      <c r="O272" s="233"/>
      <c r="P272" s="233">
        <f>ROUND(V272*K272,2)</f>
        <v>0</v>
      </c>
      <c r="Q272" s="233"/>
      <c r="R272" s="140"/>
      <c r="T272" s="141" t="s">
        <v>5</v>
      </c>
      <c r="U272" s="40" t="s">
        <v>39</v>
      </c>
      <c r="V272" s="178">
        <f t="shared" si="269"/>
        <v>0</v>
      </c>
      <c r="W272" s="178">
        <f t="shared" si="270"/>
        <v>0</v>
      </c>
      <c r="X272" s="178">
        <f t="shared" si="271"/>
        <v>0</v>
      </c>
      <c r="Y272" s="142">
        <v>0</v>
      </c>
      <c r="Z272" s="142">
        <f t="shared" si="272"/>
        <v>0</v>
      </c>
      <c r="AA272" s="142">
        <v>0</v>
      </c>
      <c r="AB272" s="142">
        <f t="shared" si="273"/>
        <v>0</v>
      </c>
      <c r="AC272" s="142">
        <v>0</v>
      </c>
      <c r="AD272" s="143">
        <f t="shared" si="274"/>
        <v>0</v>
      </c>
      <c r="AR272" s="17" t="s">
        <v>316</v>
      </c>
      <c r="AT272" s="17" t="s">
        <v>150</v>
      </c>
      <c r="AU272" s="17" t="s">
        <v>83</v>
      </c>
      <c r="AY272" s="17" t="s">
        <v>149</v>
      </c>
      <c r="BE272" s="144">
        <f>IF(U272="základní",P272,0)</f>
        <v>0</v>
      </c>
      <c r="BF272" s="144">
        <f>IF(U272="snížená",P272,0)</f>
        <v>0</v>
      </c>
      <c r="BG272" s="144">
        <f>IF(U272="zákl. přenesená",P272,0)</f>
        <v>0</v>
      </c>
      <c r="BH272" s="144">
        <f>IF(U272="sníž. přenesená",P272,0)</f>
        <v>0</v>
      </c>
      <c r="BI272" s="144">
        <f>IF(U272="nulová",P272,0)</f>
        <v>0</v>
      </c>
      <c r="BJ272" s="17" t="s">
        <v>83</v>
      </c>
      <c r="BK272" s="144">
        <f t="shared" si="275"/>
        <v>0</v>
      </c>
      <c r="BL272" s="17" t="s">
        <v>316</v>
      </c>
      <c r="BM272" s="17" t="s">
        <v>329</v>
      </c>
    </row>
    <row r="273" spans="2:65" s="9" customFormat="1" ht="37.35" customHeight="1" x14ac:dyDescent="0.35">
      <c r="B273" s="122"/>
      <c r="C273" s="123"/>
      <c r="D273" s="124" t="s">
        <v>123</v>
      </c>
      <c r="E273" s="124"/>
      <c r="F273" s="124"/>
      <c r="G273" s="124"/>
      <c r="H273" s="124"/>
      <c r="I273" s="124"/>
      <c r="J273" s="124"/>
      <c r="K273" s="124"/>
      <c r="L273" s="124"/>
      <c r="M273" s="239">
        <f>BK273</f>
        <v>0</v>
      </c>
      <c r="N273" s="240"/>
      <c r="O273" s="240"/>
      <c r="P273" s="240"/>
      <c r="Q273" s="240"/>
      <c r="R273" s="125"/>
      <c r="T273" s="126"/>
      <c r="U273" s="123"/>
      <c r="V273" s="123"/>
      <c r="W273" s="127">
        <f>W274+W276+W279+W281+W283</f>
        <v>0</v>
      </c>
      <c r="X273" s="179">
        <f>X274+X276+X279+X281+X283</f>
        <v>0</v>
      </c>
      <c r="Y273" s="123"/>
      <c r="Z273" s="179">
        <f>Z274+Z276+Z279+Z281+Z283</f>
        <v>0</v>
      </c>
      <c r="AA273" s="123"/>
      <c r="AB273" s="179">
        <f>AB274+AB276+AB279+AB281+AB283</f>
        <v>0</v>
      </c>
      <c r="AC273" s="123"/>
      <c r="AD273" s="179">
        <f>AD274+AD276+AD279+AD281+AD283</f>
        <v>0</v>
      </c>
      <c r="AR273" s="130" t="s">
        <v>161</v>
      </c>
      <c r="AT273" s="131" t="s">
        <v>75</v>
      </c>
      <c r="AU273" s="131" t="s">
        <v>76</v>
      </c>
      <c r="AY273" s="130" t="s">
        <v>149</v>
      </c>
      <c r="BK273" s="132">
        <f>BK274+BK276+BK279+BK281+BK283</f>
        <v>0</v>
      </c>
    </row>
    <row r="274" spans="2:65" s="9" customFormat="1" ht="19.95" customHeight="1" x14ac:dyDescent="0.35">
      <c r="B274" s="122"/>
      <c r="C274" s="123"/>
      <c r="D274" s="133" t="s">
        <v>124</v>
      </c>
      <c r="E274" s="133"/>
      <c r="F274" s="133"/>
      <c r="G274" s="133"/>
      <c r="H274" s="133"/>
      <c r="I274" s="133"/>
      <c r="J274" s="133"/>
      <c r="K274" s="133"/>
      <c r="L274" s="133"/>
      <c r="M274" s="279">
        <f>BK274</f>
        <v>0</v>
      </c>
      <c r="N274" s="280"/>
      <c r="O274" s="280"/>
      <c r="P274" s="280"/>
      <c r="Q274" s="280"/>
      <c r="R274" s="125"/>
      <c r="T274" s="126"/>
      <c r="U274" s="123"/>
      <c r="V274" s="123"/>
      <c r="W274" s="180">
        <f>SUM(W275)</f>
        <v>0</v>
      </c>
      <c r="X274" s="180">
        <f>SUM(X275)</f>
        <v>0</v>
      </c>
      <c r="Y274" s="123"/>
      <c r="Z274" s="180">
        <f>SUM(Z275)</f>
        <v>0</v>
      </c>
      <c r="AA274" s="123"/>
      <c r="AB274" s="180">
        <f>SUM(AB275)</f>
        <v>0</v>
      </c>
      <c r="AC274" s="123"/>
      <c r="AD274" s="180">
        <f>SUM(AD275)</f>
        <v>0</v>
      </c>
      <c r="AR274" s="130" t="s">
        <v>161</v>
      </c>
      <c r="AT274" s="131" t="s">
        <v>75</v>
      </c>
      <c r="AU274" s="131" t="s">
        <v>83</v>
      </c>
      <c r="AY274" s="130" t="s">
        <v>149</v>
      </c>
      <c r="BK274" s="132">
        <f>SUM(BK275:BK275)</f>
        <v>0</v>
      </c>
    </row>
    <row r="275" spans="2:65" s="1" customFormat="1" ht="16.5" customHeight="1" x14ac:dyDescent="0.3">
      <c r="B275" s="134"/>
      <c r="C275" s="135">
        <v>120</v>
      </c>
      <c r="D275" s="135" t="s">
        <v>150</v>
      </c>
      <c r="E275" s="136" t="s">
        <v>331</v>
      </c>
      <c r="F275" s="234" t="s">
        <v>332</v>
      </c>
      <c r="G275" s="234"/>
      <c r="H275" s="234"/>
      <c r="I275" s="234"/>
      <c r="J275" s="137" t="s">
        <v>267</v>
      </c>
      <c r="K275" s="138">
        <v>1</v>
      </c>
      <c r="L275" s="139"/>
      <c r="M275" s="233"/>
      <c r="N275" s="233"/>
      <c r="O275" s="233"/>
      <c r="P275" s="233">
        <f>ROUND(V275*K275,2)</f>
        <v>0</v>
      </c>
      <c r="Q275" s="233"/>
      <c r="R275" s="140"/>
      <c r="T275" s="141" t="s">
        <v>5</v>
      </c>
      <c r="U275" s="40" t="s">
        <v>39</v>
      </c>
      <c r="V275" s="178">
        <f t="shared" ref="V275" si="276">L275+M275</f>
        <v>0</v>
      </c>
      <c r="W275" s="178">
        <f t="shared" ref="W275" si="277">ROUND(L275*K275,2)</f>
        <v>0</v>
      </c>
      <c r="X275" s="178">
        <f t="shared" ref="X275" si="278">ROUND(M275*K275,2)</f>
        <v>0</v>
      </c>
      <c r="Y275" s="142">
        <v>0</v>
      </c>
      <c r="Z275" s="142">
        <f t="shared" ref="Z275" si="279">Y275*K275</f>
        <v>0</v>
      </c>
      <c r="AA275" s="142">
        <v>0</v>
      </c>
      <c r="AB275" s="142">
        <f t="shared" ref="AB275" si="280">AA275*K275</f>
        <v>0</v>
      </c>
      <c r="AC275" s="142">
        <v>0</v>
      </c>
      <c r="AD275" s="143">
        <f t="shared" ref="AD275" si="281">AC275*K275</f>
        <v>0</v>
      </c>
      <c r="AR275" s="17" t="s">
        <v>330</v>
      </c>
      <c r="AT275" s="17" t="s">
        <v>150</v>
      </c>
      <c r="AU275" s="17" t="s">
        <v>94</v>
      </c>
      <c r="AY275" s="17" t="s">
        <v>149</v>
      </c>
      <c r="BE275" s="144">
        <f>IF(U275="základní",P275,0)</f>
        <v>0</v>
      </c>
      <c r="BF275" s="144">
        <f>IF(U275="snížená",P275,0)</f>
        <v>0</v>
      </c>
      <c r="BG275" s="144">
        <f>IF(U275="zákl. přenesená",P275,0)</f>
        <v>0</v>
      </c>
      <c r="BH275" s="144">
        <f>IF(U275="sníž. přenesená",P275,0)</f>
        <v>0</v>
      </c>
      <c r="BI275" s="144">
        <f>IF(U275="nulová",P275,0)</f>
        <v>0</v>
      </c>
      <c r="BJ275" s="17" t="s">
        <v>83</v>
      </c>
      <c r="BK275" s="144">
        <f t="shared" ref="BK275" si="282">ROUND(V275*K275,2)</f>
        <v>0</v>
      </c>
      <c r="BL275" s="17" t="s">
        <v>330</v>
      </c>
      <c r="BM275" s="17" t="s">
        <v>333</v>
      </c>
    </row>
    <row r="276" spans="2:65" s="9" customFormat="1" ht="29.85" customHeight="1" x14ac:dyDescent="0.35">
      <c r="B276" s="122"/>
      <c r="C276" s="123"/>
      <c r="D276" s="133" t="s">
        <v>125</v>
      </c>
      <c r="E276" s="133"/>
      <c r="F276" s="133"/>
      <c r="G276" s="133"/>
      <c r="H276" s="133"/>
      <c r="I276" s="133"/>
      <c r="J276" s="133"/>
      <c r="K276" s="133"/>
      <c r="L276" s="133"/>
      <c r="M276" s="237">
        <f>BK276</f>
        <v>0</v>
      </c>
      <c r="N276" s="238"/>
      <c r="O276" s="238"/>
      <c r="P276" s="238"/>
      <c r="Q276" s="238"/>
      <c r="R276" s="125"/>
      <c r="T276" s="126"/>
      <c r="U276" s="123"/>
      <c r="V276" s="123"/>
      <c r="W276" s="127">
        <f>SUM(W277:W278)</f>
        <v>0</v>
      </c>
      <c r="X276" s="180">
        <f>SUM(X277:X278)</f>
        <v>0</v>
      </c>
      <c r="Y276" s="123"/>
      <c r="Z276" s="180">
        <f>SUM(Z277:Z278)</f>
        <v>0</v>
      </c>
      <c r="AA276" s="123"/>
      <c r="AB276" s="180">
        <f>SUM(AB277:AB278)</f>
        <v>0</v>
      </c>
      <c r="AC276" s="123"/>
      <c r="AD276" s="180">
        <f>SUM(AD277:AD278)</f>
        <v>0</v>
      </c>
      <c r="AR276" s="130" t="s">
        <v>161</v>
      </c>
      <c r="AT276" s="131" t="s">
        <v>75</v>
      </c>
      <c r="AU276" s="131" t="s">
        <v>83</v>
      </c>
      <c r="AY276" s="130" t="s">
        <v>149</v>
      </c>
      <c r="BK276" s="132">
        <f>SUM(BK277:BK278)</f>
        <v>0</v>
      </c>
    </row>
    <row r="277" spans="2:65" s="1" customFormat="1" ht="16.5" customHeight="1" x14ac:dyDescent="0.3">
      <c r="B277" s="134"/>
      <c r="C277" s="135">
        <v>121</v>
      </c>
      <c r="D277" s="135" t="s">
        <v>150</v>
      </c>
      <c r="E277" s="136" t="s">
        <v>334</v>
      </c>
      <c r="F277" s="234" t="s">
        <v>335</v>
      </c>
      <c r="G277" s="234"/>
      <c r="H277" s="234"/>
      <c r="I277" s="234"/>
      <c r="J277" s="137" t="s">
        <v>267</v>
      </c>
      <c r="K277" s="138">
        <v>1</v>
      </c>
      <c r="L277" s="139"/>
      <c r="M277" s="233"/>
      <c r="N277" s="233"/>
      <c r="O277" s="233"/>
      <c r="P277" s="233">
        <f>ROUND(V277*K277,2)</f>
        <v>0</v>
      </c>
      <c r="Q277" s="233"/>
      <c r="R277" s="140"/>
      <c r="T277" s="141" t="s">
        <v>5</v>
      </c>
      <c r="U277" s="40" t="s">
        <v>39</v>
      </c>
      <c r="V277" s="178">
        <f>L277+M277</f>
        <v>0</v>
      </c>
      <c r="W277" s="178">
        <f>ROUND(L277*K277,2)</f>
        <v>0</v>
      </c>
      <c r="X277" s="178">
        <f>ROUND(M277*K277,2)</f>
        <v>0</v>
      </c>
      <c r="Y277" s="142">
        <v>0</v>
      </c>
      <c r="Z277" s="142">
        <f>Y277*K277</f>
        <v>0</v>
      </c>
      <c r="AA277" s="142">
        <v>0</v>
      </c>
      <c r="AB277" s="142">
        <f>AA277*K277</f>
        <v>0</v>
      </c>
      <c r="AC277" s="142">
        <v>0</v>
      </c>
      <c r="AD277" s="143">
        <f t="shared" ref="AD277" si="283">AC277*K277</f>
        <v>0</v>
      </c>
      <c r="AR277" s="17" t="s">
        <v>330</v>
      </c>
      <c r="AT277" s="17" t="s">
        <v>150</v>
      </c>
      <c r="AU277" s="17" t="s">
        <v>94</v>
      </c>
      <c r="AY277" s="17" t="s">
        <v>149</v>
      </c>
      <c r="BE277" s="144">
        <f>IF(U277="základní",P277,0)</f>
        <v>0</v>
      </c>
      <c r="BF277" s="144">
        <f>IF(U277="snížená",P277,0)</f>
        <v>0</v>
      </c>
      <c r="BG277" s="144">
        <f>IF(U277="zákl. přenesená",P277,0)</f>
        <v>0</v>
      </c>
      <c r="BH277" s="144">
        <f>IF(U277="sníž. přenesená",P277,0)</f>
        <v>0</v>
      </c>
      <c r="BI277" s="144">
        <f>IF(U277="nulová",P277,0)</f>
        <v>0</v>
      </c>
      <c r="BJ277" s="17" t="s">
        <v>83</v>
      </c>
      <c r="BK277" s="144">
        <f>ROUND(V277*K277,2)</f>
        <v>0</v>
      </c>
      <c r="BL277" s="17" t="s">
        <v>330</v>
      </c>
      <c r="BM277" s="17" t="s">
        <v>336</v>
      </c>
    </row>
    <row r="278" spans="2:65" s="1" customFormat="1" ht="16.5" customHeight="1" x14ac:dyDescent="0.3">
      <c r="B278" s="31"/>
      <c r="C278" s="166"/>
      <c r="D278" s="32"/>
      <c r="E278" s="32"/>
      <c r="F278" s="281" t="s">
        <v>337</v>
      </c>
      <c r="G278" s="282"/>
      <c r="H278" s="282"/>
      <c r="I278" s="282"/>
      <c r="J278" s="32"/>
      <c r="K278" s="32"/>
      <c r="L278" s="32"/>
      <c r="M278" s="32"/>
      <c r="N278" s="32"/>
      <c r="O278" s="32"/>
      <c r="P278" s="32"/>
      <c r="Q278" s="32"/>
      <c r="R278" s="33"/>
      <c r="T278" s="145"/>
      <c r="U278" s="32"/>
      <c r="V278" s="32"/>
      <c r="W278" s="32"/>
      <c r="X278" s="32"/>
      <c r="Y278" s="32"/>
      <c r="Z278" s="32"/>
      <c r="AA278" s="32"/>
      <c r="AB278" s="32"/>
      <c r="AC278" s="32"/>
      <c r="AD278" s="70"/>
      <c r="AT278" s="17" t="s">
        <v>174</v>
      </c>
      <c r="AU278" s="17" t="s">
        <v>94</v>
      </c>
    </row>
    <row r="279" spans="2:65" s="9" customFormat="1" ht="29.85" customHeight="1" x14ac:dyDescent="0.35">
      <c r="B279" s="122"/>
      <c r="C279" s="123"/>
      <c r="D279" s="133" t="s">
        <v>126</v>
      </c>
      <c r="E279" s="133"/>
      <c r="F279" s="133"/>
      <c r="G279" s="133"/>
      <c r="H279" s="133"/>
      <c r="I279" s="133"/>
      <c r="J279" s="133"/>
      <c r="K279" s="133"/>
      <c r="L279" s="133"/>
      <c r="M279" s="279">
        <f>BK279</f>
        <v>0</v>
      </c>
      <c r="N279" s="280"/>
      <c r="O279" s="280"/>
      <c r="P279" s="280"/>
      <c r="Q279" s="280"/>
      <c r="R279" s="125"/>
      <c r="T279" s="126"/>
      <c r="U279" s="123"/>
      <c r="V279" s="123"/>
      <c r="W279" s="180">
        <f>SUM(W280)</f>
        <v>0</v>
      </c>
      <c r="X279" s="180">
        <f>SUM(X280)</f>
        <v>0</v>
      </c>
      <c r="Y279" s="123"/>
      <c r="Z279" s="180">
        <f>SUM(Z280)</f>
        <v>0</v>
      </c>
      <c r="AA279" s="123"/>
      <c r="AB279" s="180">
        <f>SUM(AB280)</f>
        <v>0</v>
      </c>
      <c r="AC279" s="123"/>
      <c r="AD279" s="180">
        <f>SUM(AD280)</f>
        <v>0</v>
      </c>
      <c r="AR279" s="130" t="s">
        <v>161</v>
      </c>
      <c r="AT279" s="131" t="s">
        <v>75</v>
      </c>
      <c r="AU279" s="131" t="s">
        <v>83</v>
      </c>
      <c r="AY279" s="130" t="s">
        <v>149</v>
      </c>
      <c r="BK279" s="132">
        <f>BK280</f>
        <v>0</v>
      </c>
    </row>
    <row r="280" spans="2:65" s="1" customFormat="1" ht="16.5" customHeight="1" x14ac:dyDescent="0.3">
      <c r="B280" s="134"/>
      <c r="C280" s="135">
        <v>122</v>
      </c>
      <c r="D280" s="135" t="s">
        <v>150</v>
      </c>
      <c r="E280" s="136" t="s">
        <v>338</v>
      </c>
      <c r="F280" s="234" t="s">
        <v>339</v>
      </c>
      <c r="G280" s="234"/>
      <c r="H280" s="234"/>
      <c r="I280" s="234"/>
      <c r="J280" s="137" t="s">
        <v>267</v>
      </c>
      <c r="K280" s="138">
        <v>25</v>
      </c>
      <c r="L280" s="139"/>
      <c r="M280" s="233"/>
      <c r="N280" s="233"/>
      <c r="O280" s="233"/>
      <c r="P280" s="233">
        <f>ROUND(V280*K280,2)</f>
        <v>0</v>
      </c>
      <c r="Q280" s="233"/>
      <c r="R280" s="140"/>
      <c r="T280" s="141" t="s">
        <v>5</v>
      </c>
      <c r="U280" s="40" t="s">
        <v>39</v>
      </c>
      <c r="V280" s="178">
        <f>L280+M280</f>
        <v>0</v>
      </c>
      <c r="W280" s="178">
        <f>ROUND(L280*K280,2)</f>
        <v>0</v>
      </c>
      <c r="X280" s="178">
        <f>ROUND(M280*K280,2)</f>
        <v>0</v>
      </c>
      <c r="Y280" s="142">
        <v>0</v>
      </c>
      <c r="Z280" s="142">
        <f>Y280*K280</f>
        <v>0</v>
      </c>
      <c r="AA280" s="142">
        <v>0</v>
      </c>
      <c r="AB280" s="142">
        <f>AA280*K280</f>
        <v>0</v>
      </c>
      <c r="AC280" s="142">
        <v>0</v>
      </c>
      <c r="AD280" s="143">
        <f t="shared" ref="AD280" si="284">AC280*K280</f>
        <v>0</v>
      </c>
      <c r="AR280" s="17" t="s">
        <v>330</v>
      </c>
      <c r="AT280" s="17" t="s">
        <v>150</v>
      </c>
      <c r="AU280" s="17" t="s">
        <v>94</v>
      </c>
      <c r="AY280" s="17" t="s">
        <v>149</v>
      </c>
      <c r="BE280" s="144">
        <f>IF(U280="základní",P280,0)</f>
        <v>0</v>
      </c>
      <c r="BF280" s="144">
        <f>IF(U280="snížená",P280,0)</f>
        <v>0</v>
      </c>
      <c r="BG280" s="144">
        <f>IF(U280="zákl. přenesená",P280,0)</f>
        <v>0</v>
      </c>
      <c r="BH280" s="144">
        <f>IF(U280="sníž. přenesená",P280,0)</f>
        <v>0</v>
      </c>
      <c r="BI280" s="144">
        <f>IF(U280="nulová",P280,0)</f>
        <v>0</v>
      </c>
      <c r="BJ280" s="17" t="s">
        <v>83</v>
      </c>
      <c r="BK280" s="144">
        <f>ROUND(V280*K280,2)</f>
        <v>0</v>
      </c>
      <c r="BL280" s="17" t="s">
        <v>330</v>
      </c>
      <c r="BM280" s="17" t="s">
        <v>340</v>
      </c>
    </row>
    <row r="281" spans="2:65" s="9" customFormat="1" ht="29.85" customHeight="1" x14ac:dyDescent="0.35">
      <c r="B281" s="122"/>
      <c r="C281" s="123"/>
      <c r="D281" s="133" t="s">
        <v>127</v>
      </c>
      <c r="E281" s="133"/>
      <c r="F281" s="133"/>
      <c r="G281" s="133"/>
      <c r="H281" s="133"/>
      <c r="I281" s="133"/>
      <c r="J281" s="133"/>
      <c r="K281" s="133"/>
      <c r="L281" s="133"/>
      <c r="M281" s="237">
        <f>BK281</f>
        <v>0</v>
      </c>
      <c r="N281" s="238"/>
      <c r="O281" s="238"/>
      <c r="P281" s="238"/>
      <c r="Q281" s="238"/>
      <c r="R281" s="125"/>
      <c r="T281" s="126"/>
      <c r="U281" s="123"/>
      <c r="V281" s="123"/>
      <c r="W281" s="179">
        <f>SUM(W282)</f>
        <v>0</v>
      </c>
      <c r="X281" s="180">
        <f>SUM(X282)</f>
        <v>0</v>
      </c>
      <c r="Y281" s="123"/>
      <c r="Z281" s="180">
        <f>SUM(Z282)</f>
        <v>0</v>
      </c>
      <c r="AA281" s="123"/>
      <c r="AB281" s="180">
        <f>SUM(AB282)</f>
        <v>0</v>
      </c>
      <c r="AC281" s="123"/>
      <c r="AD281" s="180">
        <f>SUM(AD282)</f>
        <v>0</v>
      </c>
      <c r="AR281" s="130" t="s">
        <v>161</v>
      </c>
      <c r="AT281" s="131" t="s">
        <v>75</v>
      </c>
      <c r="AU281" s="131" t="s">
        <v>83</v>
      </c>
      <c r="AY281" s="130" t="s">
        <v>149</v>
      </c>
      <c r="BK281" s="132">
        <f>BK282</f>
        <v>0</v>
      </c>
    </row>
    <row r="282" spans="2:65" s="1" customFormat="1" ht="16.5" customHeight="1" x14ac:dyDescent="0.3">
      <c r="B282" s="134"/>
      <c r="C282" s="135">
        <v>123</v>
      </c>
      <c r="D282" s="135" t="s">
        <v>150</v>
      </c>
      <c r="E282" s="136" t="s">
        <v>341</v>
      </c>
      <c r="F282" s="234" t="s">
        <v>342</v>
      </c>
      <c r="G282" s="234"/>
      <c r="H282" s="234"/>
      <c r="I282" s="234"/>
      <c r="J282" s="137" t="s">
        <v>343</v>
      </c>
      <c r="K282" s="138">
        <v>44</v>
      </c>
      <c r="L282" s="139"/>
      <c r="M282" s="233"/>
      <c r="N282" s="233"/>
      <c r="O282" s="233"/>
      <c r="P282" s="233">
        <f>ROUND(V282*K282,2)</f>
        <v>0</v>
      </c>
      <c r="Q282" s="233"/>
      <c r="R282" s="140"/>
      <c r="T282" s="141" t="s">
        <v>5</v>
      </c>
      <c r="U282" s="40" t="s">
        <v>39</v>
      </c>
      <c r="V282" s="178">
        <f>L282+M282</f>
        <v>0</v>
      </c>
      <c r="W282" s="178">
        <f>ROUND(L282*K282,2)</f>
        <v>0</v>
      </c>
      <c r="X282" s="178">
        <f>ROUND(M282*K282,2)</f>
        <v>0</v>
      </c>
      <c r="Y282" s="142">
        <v>0</v>
      </c>
      <c r="Z282" s="142">
        <f>Y282*K282</f>
        <v>0</v>
      </c>
      <c r="AA282" s="142">
        <v>0</v>
      </c>
      <c r="AB282" s="142">
        <f>AA282*K282</f>
        <v>0</v>
      </c>
      <c r="AC282" s="142">
        <v>0</v>
      </c>
      <c r="AD282" s="143">
        <f t="shared" ref="AD282" si="285">AC282*K282</f>
        <v>0</v>
      </c>
      <c r="AR282" s="17" t="s">
        <v>330</v>
      </c>
      <c r="AT282" s="17" t="s">
        <v>150</v>
      </c>
      <c r="AU282" s="17" t="s">
        <v>94</v>
      </c>
      <c r="AY282" s="17" t="s">
        <v>149</v>
      </c>
      <c r="BE282" s="144">
        <f>IF(U282="základní",P282,0)</f>
        <v>0</v>
      </c>
      <c r="BF282" s="144">
        <f>IF(U282="snížená",P282,0)</f>
        <v>0</v>
      </c>
      <c r="BG282" s="144">
        <f>IF(U282="zákl. přenesená",P282,0)</f>
        <v>0</v>
      </c>
      <c r="BH282" s="144">
        <f>IF(U282="sníž. přenesená",P282,0)</f>
        <v>0</v>
      </c>
      <c r="BI282" s="144">
        <f>IF(U282="nulová",P282,0)</f>
        <v>0</v>
      </c>
      <c r="BJ282" s="17" t="s">
        <v>83</v>
      </c>
      <c r="BK282" s="144">
        <f>ROUND(V282*K282,2)</f>
        <v>0</v>
      </c>
      <c r="BL282" s="17" t="s">
        <v>330</v>
      </c>
      <c r="BM282" s="17" t="s">
        <v>344</v>
      </c>
    </row>
    <row r="283" spans="2:65" s="9" customFormat="1" ht="29.85" customHeight="1" x14ac:dyDescent="0.35">
      <c r="B283" s="122"/>
      <c r="C283" s="123"/>
      <c r="D283" s="133" t="s">
        <v>128</v>
      </c>
      <c r="E283" s="133"/>
      <c r="F283" s="133"/>
      <c r="G283" s="133"/>
      <c r="H283" s="133"/>
      <c r="I283" s="133"/>
      <c r="J283" s="133"/>
      <c r="K283" s="133"/>
      <c r="L283" s="133"/>
      <c r="M283" s="237">
        <f>BK283</f>
        <v>0</v>
      </c>
      <c r="N283" s="238"/>
      <c r="O283" s="238"/>
      <c r="P283" s="238"/>
      <c r="Q283" s="238"/>
      <c r="R283" s="125"/>
      <c r="T283" s="126"/>
      <c r="U283" s="123"/>
      <c r="V283" s="123"/>
      <c r="W283" s="127">
        <f>SUM(W284:W287)</f>
        <v>0</v>
      </c>
      <c r="X283" s="180">
        <f>SUM(X284:X287)</f>
        <v>0</v>
      </c>
      <c r="Y283" s="123"/>
      <c r="Z283" s="180">
        <f>SUM(Z284:Z287)</f>
        <v>0</v>
      </c>
      <c r="AA283" s="123"/>
      <c r="AB283" s="180">
        <f>SUM(AB284:AB287)</f>
        <v>0</v>
      </c>
      <c r="AC283" s="123"/>
      <c r="AD283" s="180">
        <f>SUM(AD284:AD287)</f>
        <v>0</v>
      </c>
      <c r="AR283" s="130" t="s">
        <v>161</v>
      </c>
      <c r="AT283" s="131" t="s">
        <v>75</v>
      </c>
      <c r="AU283" s="131" t="s">
        <v>83</v>
      </c>
      <c r="AY283" s="130" t="s">
        <v>149</v>
      </c>
      <c r="BK283" s="132">
        <f>BK284+SUM(BK285:BK287)</f>
        <v>0</v>
      </c>
    </row>
    <row r="284" spans="2:65" s="1" customFormat="1" ht="25.5" customHeight="1" x14ac:dyDescent="0.3">
      <c r="B284" s="134"/>
      <c r="C284" s="135">
        <v>124</v>
      </c>
      <c r="D284" s="135" t="s">
        <v>150</v>
      </c>
      <c r="E284" s="136" t="s">
        <v>345</v>
      </c>
      <c r="F284" s="234" t="s">
        <v>346</v>
      </c>
      <c r="G284" s="234"/>
      <c r="H284" s="234"/>
      <c r="I284" s="234"/>
      <c r="J284" s="137" t="s">
        <v>267</v>
      </c>
      <c r="K284" s="138">
        <v>1</v>
      </c>
      <c r="L284" s="139"/>
      <c r="M284" s="233"/>
      <c r="N284" s="233"/>
      <c r="O284" s="233"/>
      <c r="P284" s="233">
        <f>ROUND(V284*K284,2)</f>
        <v>0</v>
      </c>
      <c r="Q284" s="233"/>
      <c r="R284" s="140"/>
      <c r="T284" s="141" t="s">
        <v>5</v>
      </c>
      <c r="U284" s="40" t="s">
        <v>39</v>
      </c>
      <c r="V284" s="178">
        <f>L284+M284</f>
        <v>0</v>
      </c>
      <c r="W284" s="178">
        <f>ROUND(L284*K284,2)</f>
        <v>0</v>
      </c>
      <c r="X284" s="178">
        <f>ROUND(M284*K284,2)</f>
        <v>0</v>
      </c>
      <c r="Y284" s="142">
        <v>0</v>
      </c>
      <c r="Z284" s="142">
        <f>Y284*K284</f>
        <v>0</v>
      </c>
      <c r="AA284" s="142">
        <v>0</v>
      </c>
      <c r="AB284" s="142">
        <f>AA284*K284</f>
        <v>0</v>
      </c>
      <c r="AC284" s="142">
        <v>0</v>
      </c>
      <c r="AD284" s="143">
        <f t="shared" ref="AD284:AD287" si="286">AC284*K284</f>
        <v>0</v>
      </c>
      <c r="AR284" s="17" t="s">
        <v>330</v>
      </c>
      <c r="AT284" s="17" t="s">
        <v>150</v>
      </c>
      <c r="AU284" s="17" t="s">
        <v>94</v>
      </c>
      <c r="AY284" s="17" t="s">
        <v>149</v>
      </c>
      <c r="BE284" s="144">
        <f>IF(U284="základní",P284,0)</f>
        <v>0</v>
      </c>
      <c r="BF284" s="144">
        <f>IF(U284="snížená",P284,0)</f>
        <v>0</v>
      </c>
      <c r="BG284" s="144">
        <f>IF(U284="zákl. přenesená",P284,0)</f>
        <v>0</v>
      </c>
      <c r="BH284" s="144">
        <f>IF(U284="sníž. přenesená",P284,0)</f>
        <v>0</v>
      </c>
      <c r="BI284" s="144">
        <f>IF(U284="nulová",P284,0)</f>
        <v>0</v>
      </c>
      <c r="BJ284" s="17" t="s">
        <v>83</v>
      </c>
      <c r="BK284" s="144">
        <f>ROUND(V284*K284,2)</f>
        <v>0</v>
      </c>
      <c r="BL284" s="17" t="s">
        <v>330</v>
      </c>
      <c r="BM284" s="17" t="s">
        <v>347</v>
      </c>
    </row>
    <row r="285" spans="2:65" s="1" customFormat="1" ht="63.75" customHeight="1" x14ac:dyDescent="0.3">
      <c r="B285" s="134"/>
      <c r="C285" s="135">
        <v>125</v>
      </c>
      <c r="D285" s="135" t="s">
        <v>150</v>
      </c>
      <c r="E285" s="136" t="s">
        <v>348</v>
      </c>
      <c r="F285" s="234" t="s">
        <v>349</v>
      </c>
      <c r="G285" s="234"/>
      <c r="H285" s="234"/>
      <c r="I285" s="234"/>
      <c r="J285" s="137" t="s">
        <v>267</v>
      </c>
      <c r="K285" s="138">
        <v>1</v>
      </c>
      <c r="L285" s="139"/>
      <c r="M285" s="233"/>
      <c r="N285" s="233"/>
      <c r="O285" s="233"/>
      <c r="P285" s="233">
        <f>ROUND(V285*K285,2)</f>
        <v>0</v>
      </c>
      <c r="Q285" s="233"/>
      <c r="R285" s="140"/>
      <c r="T285" s="141" t="s">
        <v>5</v>
      </c>
      <c r="U285" s="40" t="s">
        <v>39</v>
      </c>
      <c r="V285" s="178">
        <f>L285+M285</f>
        <v>0</v>
      </c>
      <c r="W285" s="178">
        <f t="shared" ref="W285:W287" si="287">ROUND(L285*K285,2)</f>
        <v>0</v>
      </c>
      <c r="X285" s="178">
        <f t="shared" ref="X285:X287" si="288">ROUND(M285*K285,2)</f>
        <v>0</v>
      </c>
      <c r="Y285" s="142">
        <v>0</v>
      </c>
      <c r="Z285" s="142">
        <f t="shared" ref="Z285:Z287" si="289">Y285*K285</f>
        <v>0</v>
      </c>
      <c r="AA285" s="142">
        <v>0</v>
      </c>
      <c r="AB285" s="142">
        <f t="shared" ref="AB285:AB287" si="290">AA285*K285</f>
        <v>0</v>
      </c>
      <c r="AC285" s="142">
        <v>0</v>
      </c>
      <c r="AD285" s="143">
        <f t="shared" si="286"/>
        <v>0</v>
      </c>
      <c r="AR285" s="17" t="s">
        <v>330</v>
      </c>
      <c r="AT285" s="17" t="s">
        <v>150</v>
      </c>
      <c r="AU285" s="17" t="s">
        <v>94</v>
      </c>
      <c r="AY285" s="17" t="s">
        <v>149</v>
      </c>
      <c r="BE285" s="144">
        <f>IF(U285="základní",P285,0)</f>
        <v>0</v>
      </c>
      <c r="BF285" s="144">
        <f>IF(U285="snížená",P285,0)</f>
        <v>0</v>
      </c>
      <c r="BG285" s="144">
        <f>IF(U285="zákl. přenesená",P285,0)</f>
        <v>0</v>
      </c>
      <c r="BH285" s="144">
        <f>IF(U285="sníž. přenesená",P285,0)</f>
        <v>0</v>
      </c>
      <c r="BI285" s="144">
        <f>IF(U285="nulová",P285,0)</f>
        <v>0</v>
      </c>
      <c r="BJ285" s="17" t="s">
        <v>83</v>
      </c>
      <c r="BK285" s="144">
        <f>ROUND(V285*K285,2)</f>
        <v>0</v>
      </c>
      <c r="BL285" s="17" t="s">
        <v>330</v>
      </c>
      <c r="BM285" s="17" t="s">
        <v>350</v>
      </c>
    </row>
    <row r="286" spans="2:65" s="1" customFormat="1" ht="16.5" customHeight="1" x14ac:dyDescent="0.3">
      <c r="B286" s="134"/>
      <c r="C286" s="135">
        <v>126</v>
      </c>
      <c r="D286" s="135" t="s">
        <v>150</v>
      </c>
      <c r="E286" s="136" t="s">
        <v>351</v>
      </c>
      <c r="F286" s="234" t="s">
        <v>352</v>
      </c>
      <c r="G286" s="234"/>
      <c r="H286" s="234"/>
      <c r="I286" s="234"/>
      <c r="J286" s="137" t="s">
        <v>267</v>
      </c>
      <c r="K286" s="138">
        <v>2</v>
      </c>
      <c r="L286" s="139"/>
      <c r="M286" s="233"/>
      <c r="N286" s="233"/>
      <c r="O286" s="233"/>
      <c r="P286" s="233">
        <f>ROUND(V286*K286,2)</f>
        <v>0</v>
      </c>
      <c r="Q286" s="233"/>
      <c r="R286" s="140"/>
      <c r="T286" s="141" t="s">
        <v>5</v>
      </c>
      <c r="U286" s="40" t="s">
        <v>39</v>
      </c>
      <c r="V286" s="178">
        <f t="shared" ref="V286:V287" si="291">L286+M286</f>
        <v>0</v>
      </c>
      <c r="W286" s="178">
        <f t="shared" si="287"/>
        <v>0</v>
      </c>
      <c r="X286" s="178">
        <f t="shared" si="288"/>
        <v>0</v>
      </c>
      <c r="Y286" s="142">
        <v>0</v>
      </c>
      <c r="Z286" s="142">
        <f t="shared" si="289"/>
        <v>0</v>
      </c>
      <c r="AA286" s="142">
        <v>0</v>
      </c>
      <c r="AB286" s="142">
        <f t="shared" si="290"/>
        <v>0</v>
      </c>
      <c r="AC286" s="142">
        <v>0</v>
      </c>
      <c r="AD286" s="143">
        <f t="shared" si="286"/>
        <v>0</v>
      </c>
      <c r="AR286" s="17" t="s">
        <v>330</v>
      </c>
      <c r="AT286" s="17" t="s">
        <v>150</v>
      </c>
      <c r="AU286" s="17" t="s">
        <v>94</v>
      </c>
      <c r="AY286" s="17" t="s">
        <v>149</v>
      </c>
      <c r="BE286" s="144">
        <f>IF(U286="základní",P286,0)</f>
        <v>0</v>
      </c>
      <c r="BF286" s="144">
        <f>IF(U286="snížená",P286,0)</f>
        <v>0</v>
      </c>
      <c r="BG286" s="144">
        <f>IF(U286="zákl. přenesená",P286,0)</f>
        <v>0</v>
      </c>
      <c r="BH286" s="144">
        <f>IF(U286="sníž. přenesená",P286,0)</f>
        <v>0</v>
      </c>
      <c r="BI286" s="144">
        <f>IF(U286="nulová",P286,0)</f>
        <v>0</v>
      </c>
      <c r="BJ286" s="17" t="s">
        <v>83</v>
      </c>
      <c r="BK286" s="144">
        <f t="shared" ref="BK286:BK287" si="292">ROUND(V286*K286,2)</f>
        <v>0</v>
      </c>
      <c r="BL286" s="17" t="s">
        <v>330</v>
      </c>
      <c r="BM286" s="17" t="s">
        <v>353</v>
      </c>
    </row>
    <row r="287" spans="2:65" s="1" customFormat="1" ht="16.5" customHeight="1" x14ac:dyDescent="0.3">
      <c r="B287" s="134"/>
      <c r="C287" s="135">
        <v>127</v>
      </c>
      <c r="D287" s="135" t="s">
        <v>150</v>
      </c>
      <c r="E287" s="136" t="s">
        <v>354</v>
      </c>
      <c r="F287" s="234" t="s">
        <v>355</v>
      </c>
      <c r="G287" s="234"/>
      <c r="H287" s="234"/>
      <c r="I287" s="234"/>
      <c r="J287" s="137" t="s">
        <v>267</v>
      </c>
      <c r="K287" s="138">
        <v>1</v>
      </c>
      <c r="L287" s="139"/>
      <c r="M287" s="233"/>
      <c r="N287" s="233"/>
      <c r="O287" s="233"/>
      <c r="P287" s="233">
        <f>ROUND(V287*K287,2)</f>
        <v>0</v>
      </c>
      <c r="Q287" s="233"/>
      <c r="R287" s="140"/>
      <c r="T287" s="141" t="s">
        <v>5</v>
      </c>
      <c r="U287" s="40" t="s">
        <v>39</v>
      </c>
      <c r="V287" s="178">
        <f t="shared" si="291"/>
        <v>0</v>
      </c>
      <c r="W287" s="178">
        <f t="shared" si="287"/>
        <v>0</v>
      </c>
      <c r="X287" s="178">
        <f t="shared" si="288"/>
        <v>0</v>
      </c>
      <c r="Y287" s="142">
        <v>0</v>
      </c>
      <c r="Z287" s="142">
        <f t="shared" si="289"/>
        <v>0</v>
      </c>
      <c r="AA287" s="142">
        <v>0</v>
      </c>
      <c r="AB287" s="142">
        <f t="shared" si="290"/>
        <v>0</v>
      </c>
      <c r="AC287" s="142">
        <v>0</v>
      </c>
      <c r="AD287" s="143">
        <f t="shared" si="286"/>
        <v>0</v>
      </c>
      <c r="AR287" s="17" t="s">
        <v>330</v>
      </c>
      <c r="AT287" s="17" t="s">
        <v>150</v>
      </c>
      <c r="AU287" s="17" t="s">
        <v>94</v>
      </c>
      <c r="AY287" s="17" t="s">
        <v>149</v>
      </c>
      <c r="BE287" s="144">
        <f>IF(U287="základní",P287,0)</f>
        <v>0</v>
      </c>
      <c r="BF287" s="144">
        <f>IF(U287="snížená",P287,0)</f>
        <v>0</v>
      </c>
      <c r="BG287" s="144">
        <f>IF(U287="zákl. přenesená",P287,0)</f>
        <v>0</v>
      </c>
      <c r="BH287" s="144">
        <f>IF(U287="sníž. přenesená",P287,0)</f>
        <v>0</v>
      </c>
      <c r="BI287" s="144">
        <f>IF(U287="nulová",P287,0)</f>
        <v>0</v>
      </c>
      <c r="BJ287" s="17" t="s">
        <v>83</v>
      </c>
      <c r="BK287" s="144">
        <f t="shared" si="292"/>
        <v>0</v>
      </c>
      <c r="BL287" s="17" t="s">
        <v>330</v>
      </c>
      <c r="BM287" s="17" t="s">
        <v>356</v>
      </c>
    </row>
    <row r="288" spans="2:65" s="9" customFormat="1" ht="22.35" customHeight="1" x14ac:dyDescent="0.35">
      <c r="B288" s="122"/>
      <c r="C288" s="123"/>
      <c r="D288" s="133" t="s">
        <v>129</v>
      </c>
      <c r="E288" s="133"/>
      <c r="F288" s="133"/>
      <c r="G288" s="133"/>
      <c r="H288" s="133"/>
      <c r="I288" s="133"/>
      <c r="J288" s="133"/>
      <c r="K288" s="133"/>
      <c r="L288" s="133"/>
      <c r="M288" s="237"/>
      <c r="N288" s="238"/>
      <c r="O288" s="238"/>
      <c r="P288" s="238"/>
      <c r="Q288" s="238"/>
      <c r="R288" s="125"/>
      <c r="T288" s="126"/>
      <c r="U288" s="123"/>
      <c r="V288" s="123"/>
      <c r="W288" s="127">
        <f>SUM(W289:W295)</f>
        <v>0</v>
      </c>
      <c r="X288" s="179">
        <f>SUM(X289:X295)</f>
        <v>0</v>
      </c>
      <c r="Y288" s="123"/>
      <c r="Z288" s="179">
        <f>SUM(Z289:Z295)</f>
        <v>0</v>
      </c>
      <c r="AA288" s="123"/>
      <c r="AB288" s="179">
        <f>SUM(AB289:AB295)</f>
        <v>0</v>
      </c>
      <c r="AC288" s="123"/>
      <c r="AD288" s="179">
        <f>SUM(AD289:AD295)</f>
        <v>0</v>
      </c>
      <c r="AR288" s="130" t="s">
        <v>161</v>
      </c>
      <c r="AT288" s="131" t="s">
        <v>75</v>
      </c>
      <c r="AU288" s="131" t="s">
        <v>94</v>
      </c>
      <c r="AY288" s="130" t="s">
        <v>149</v>
      </c>
      <c r="BK288" s="132">
        <f>SUM(BK289:BK295)</f>
        <v>0</v>
      </c>
    </row>
    <row r="289" spans="2:65" s="1" customFormat="1" ht="76.5" customHeight="1" x14ac:dyDescent="0.3">
      <c r="B289" s="134"/>
      <c r="C289" s="135">
        <v>128</v>
      </c>
      <c r="D289" s="135" t="s">
        <v>150</v>
      </c>
      <c r="E289" s="136" t="s">
        <v>357</v>
      </c>
      <c r="F289" s="234" t="s">
        <v>358</v>
      </c>
      <c r="G289" s="234"/>
      <c r="H289" s="234"/>
      <c r="I289" s="234"/>
      <c r="J289" s="137" t="s">
        <v>359</v>
      </c>
      <c r="K289" s="138"/>
      <c r="L289" s="139"/>
      <c r="M289" s="233"/>
      <c r="N289" s="233"/>
      <c r="O289" s="233"/>
      <c r="P289" s="233"/>
      <c r="Q289" s="233"/>
      <c r="R289" s="140"/>
      <c r="T289" s="141" t="s">
        <v>5</v>
      </c>
      <c r="U289" s="40" t="s">
        <v>39</v>
      </c>
      <c r="V289" s="178">
        <f t="shared" ref="V289:V295" si="293">L289+M289</f>
        <v>0</v>
      </c>
      <c r="W289" s="102">
        <f t="shared" ref="W289:W295" si="294">ROUND(L289*K289,2)</f>
        <v>0</v>
      </c>
      <c r="X289" s="102">
        <f t="shared" ref="X289:X295" si="295">ROUND(M289*K289,2)</f>
        <v>0</v>
      </c>
      <c r="Y289" s="142">
        <v>0</v>
      </c>
      <c r="Z289" s="142">
        <f t="shared" ref="Z289:Z295" si="296">Y289*K289</f>
        <v>0</v>
      </c>
      <c r="AA289" s="142">
        <v>0</v>
      </c>
      <c r="AB289" s="142">
        <f t="shared" ref="AB289:AB295" si="297">AA289*K289</f>
        <v>0</v>
      </c>
      <c r="AC289" s="142">
        <v>0</v>
      </c>
      <c r="AD289" s="143">
        <f t="shared" ref="AD289:AD295" si="298">AC289*K289</f>
        <v>0</v>
      </c>
      <c r="AR289" s="17" t="s">
        <v>330</v>
      </c>
      <c r="AT289" s="17" t="s">
        <v>150</v>
      </c>
      <c r="AU289" s="17" t="s">
        <v>153</v>
      </c>
      <c r="AY289" s="17" t="s">
        <v>149</v>
      </c>
      <c r="BE289" s="144">
        <f t="shared" ref="BE289:BE295" si="299">IF(U289="základní",P289,0)</f>
        <v>0</v>
      </c>
      <c r="BF289" s="144">
        <f t="shared" ref="BF289:BF295" si="300">IF(U289="snížená",P289,0)</f>
        <v>0</v>
      </c>
      <c r="BG289" s="144">
        <f t="shared" ref="BG289:BG295" si="301">IF(U289="zákl. přenesená",P289,0)</f>
        <v>0</v>
      </c>
      <c r="BH289" s="144">
        <f t="shared" ref="BH289:BH295" si="302">IF(U289="sníž. přenesená",P289,0)</f>
        <v>0</v>
      </c>
      <c r="BI289" s="144">
        <f t="shared" ref="BI289:BI295" si="303">IF(U289="nulová",P289,0)</f>
        <v>0</v>
      </c>
      <c r="BJ289" s="17" t="s">
        <v>83</v>
      </c>
      <c r="BK289" s="144">
        <f t="shared" ref="BK289:BK295" si="304">ROUND(V289*K289,2)</f>
        <v>0</v>
      </c>
      <c r="BL289" s="17" t="s">
        <v>330</v>
      </c>
      <c r="BM289" s="17" t="s">
        <v>360</v>
      </c>
    </row>
    <row r="290" spans="2:65" s="1" customFormat="1" ht="63.75" customHeight="1" x14ac:dyDescent="0.3">
      <c r="B290" s="134"/>
      <c r="C290" s="135">
        <v>129</v>
      </c>
      <c r="D290" s="135" t="s">
        <v>150</v>
      </c>
      <c r="E290" s="136" t="s">
        <v>361</v>
      </c>
      <c r="F290" s="234" t="s">
        <v>362</v>
      </c>
      <c r="G290" s="234"/>
      <c r="H290" s="234"/>
      <c r="I290" s="234"/>
      <c r="J290" s="137" t="s">
        <v>359</v>
      </c>
      <c r="K290" s="138"/>
      <c r="L290" s="139"/>
      <c r="M290" s="233"/>
      <c r="N290" s="233"/>
      <c r="O290" s="233"/>
      <c r="P290" s="233"/>
      <c r="Q290" s="233"/>
      <c r="R290" s="140"/>
      <c r="T290" s="141" t="s">
        <v>5</v>
      </c>
      <c r="U290" s="40" t="s">
        <v>39</v>
      </c>
      <c r="V290" s="178">
        <f t="shared" si="293"/>
        <v>0</v>
      </c>
      <c r="W290" s="102">
        <f t="shared" si="294"/>
        <v>0</v>
      </c>
      <c r="X290" s="102">
        <f t="shared" si="295"/>
        <v>0</v>
      </c>
      <c r="Y290" s="142">
        <v>0</v>
      </c>
      <c r="Z290" s="142">
        <f t="shared" si="296"/>
        <v>0</v>
      </c>
      <c r="AA290" s="142">
        <v>0</v>
      </c>
      <c r="AB290" s="142">
        <f t="shared" si="297"/>
        <v>0</v>
      </c>
      <c r="AC290" s="142">
        <v>0</v>
      </c>
      <c r="AD290" s="143">
        <f t="shared" si="298"/>
        <v>0</v>
      </c>
      <c r="AR290" s="17" t="s">
        <v>330</v>
      </c>
      <c r="AT290" s="17" t="s">
        <v>150</v>
      </c>
      <c r="AU290" s="17" t="s">
        <v>153</v>
      </c>
      <c r="AY290" s="17" t="s">
        <v>149</v>
      </c>
      <c r="BE290" s="144">
        <f t="shared" si="299"/>
        <v>0</v>
      </c>
      <c r="BF290" s="144">
        <f t="shared" si="300"/>
        <v>0</v>
      </c>
      <c r="BG290" s="144">
        <f t="shared" si="301"/>
        <v>0</v>
      </c>
      <c r="BH290" s="144">
        <f t="shared" si="302"/>
        <v>0</v>
      </c>
      <c r="BI290" s="144">
        <f t="shared" si="303"/>
        <v>0</v>
      </c>
      <c r="BJ290" s="17" t="s">
        <v>83</v>
      </c>
      <c r="BK290" s="144">
        <f t="shared" si="304"/>
        <v>0</v>
      </c>
      <c r="BL290" s="17" t="s">
        <v>330</v>
      </c>
      <c r="BM290" s="17" t="s">
        <v>363</v>
      </c>
    </row>
    <row r="291" spans="2:65" s="1" customFormat="1" ht="25.5" customHeight="1" x14ac:dyDescent="0.3">
      <c r="B291" s="134"/>
      <c r="C291" s="135">
        <v>130</v>
      </c>
      <c r="D291" s="135" t="s">
        <v>150</v>
      </c>
      <c r="E291" s="136" t="s">
        <v>364</v>
      </c>
      <c r="F291" s="234" t="s">
        <v>365</v>
      </c>
      <c r="G291" s="234"/>
      <c r="H291" s="234"/>
      <c r="I291" s="234"/>
      <c r="J291" s="137" t="s">
        <v>359</v>
      </c>
      <c r="K291" s="138"/>
      <c r="L291" s="139"/>
      <c r="M291" s="233"/>
      <c r="N291" s="233"/>
      <c r="O291" s="233"/>
      <c r="P291" s="233"/>
      <c r="Q291" s="233"/>
      <c r="R291" s="140"/>
      <c r="T291" s="141" t="s">
        <v>5</v>
      </c>
      <c r="U291" s="40" t="s">
        <v>39</v>
      </c>
      <c r="V291" s="178">
        <f t="shared" si="293"/>
        <v>0</v>
      </c>
      <c r="W291" s="102">
        <f t="shared" si="294"/>
        <v>0</v>
      </c>
      <c r="X291" s="102">
        <f t="shared" si="295"/>
        <v>0</v>
      </c>
      <c r="Y291" s="142">
        <v>0</v>
      </c>
      <c r="Z291" s="142">
        <f t="shared" si="296"/>
        <v>0</v>
      </c>
      <c r="AA291" s="142">
        <v>0</v>
      </c>
      <c r="AB291" s="142">
        <f t="shared" si="297"/>
        <v>0</v>
      </c>
      <c r="AC291" s="142">
        <v>0</v>
      </c>
      <c r="AD291" s="143">
        <f t="shared" si="298"/>
        <v>0</v>
      </c>
      <c r="AR291" s="17" t="s">
        <v>330</v>
      </c>
      <c r="AT291" s="17" t="s">
        <v>150</v>
      </c>
      <c r="AU291" s="17" t="s">
        <v>153</v>
      </c>
      <c r="AY291" s="17" t="s">
        <v>149</v>
      </c>
      <c r="BE291" s="144">
        <f t="shared" si="299"/>
        <v>0</v>
      </c>
      <c r="BF291" s="144">
        <f t="shared" si="300"/>
        <v>0</v>
      </c>
      <c r="BG291" s="144">
        <f t="shared" si="301"/>
        <v>0</v>
      </c>
      <c r="BH291" s="144">
        <f t="shared" si="302"/>
        <v>0</v>
      </c>
      <c r="BI291" s="144">
        <f t="shared" si="303"/>
        <v>0</v>
      </c>
      <c r="BJ291" s="17" t="s">
        <v>83</v>
      </c>
      <c r="BK291" s="144">
        <f t="shared" si="304"/>
        <v>0</v>
      </c>
      <c r="BL291" s="17" t="s">
        <v>330</v>
      </c>
      <c r="BM291" s="17" t="s">
        <v>366</v>
      </c>
    </row>
    <row r="292" spans="2:65" s="1" customFormat="1" ht="102" customHeight="1" x14ac:dyDescent="0.3">
      <c r="B292" s="134"/>
      <c r="C292" s="135">
        <v>131</v>
      </c>
      <c r="D292" s="135" t="s">
        <v>150</v>
      </c>
      <c r="E292" s="136" t="s">
        <v>367</v>
      </c>
      <c r="F292" s="234" t="s">
        <v>368</v>
      </c>
      <c r="G292" s="234"/>
      <c r="H292" s="234"/>
      <c r="I292" s="234"/>
      <c r="J292" s="137" t="s">
        <v>359</v>
      </c>
      <c r="K292" s="138"/>
      <c r="L292" s="139"/>
      <c r="M292" s="233"/>
      <c r="N292" s="233"/>
      <c r="O292" s="233"/>
      <c r="P292" s="233"/>
      <c r="Q292" s="233"/>
      <c r="R292" s="140"/>
      <c r="T292" s="141" t="s">
        <v>5</v>
      </c>
      <c r="U292" s="40" t="s">
        <v>39</v>
      </c>
      <c r="V292" s="178">
        <f t="shared" si="293"/>
        <v>0</v>
      </c>
      <c r="W292" s="102">
        <f t="shared" si="294"/>
        <v>0</v>
      </c>
      <c r="X292" s="102">
        <f t="shared" si="295"/>
        <v>0</v>
      </c>
      <c r="Y292" s="142">
        <v>0</v>
      </c>
      <c r="Z292" s="142">
        <f t="shared" si="296"/>
        <v>0</v>
      </c>
      <c r="AA292" s="142">
        <v>0</v>
      </c>
      <c r="AB292" s="142">
        <f t="shared" si="297"/>
        <v>0</v>
      </c>
      <c r="AC292" s="142">
        <v>0</v>
      </c>
      <c r="AD292" s="143">
        <f t="shared" si="298"/>
        <v>0</v>
      </c>
      <c r="AR292" s="17" t="s">
        <v>330</v>
      </c>
      <c r="AT292" s="17" t="s">
        <v>150</v>
      </c>
      <c r="AU292" s="17" t="s">
        <v>153</v>
      </c>
      <c r="AY292" s="17" t="s">
        <v>149</v>
      </c>
      <c r="BE292" s="144">
        <f t="shared" si="299"/>
        <v>0</v>
      </c>
      <c r="BF292" s="144">
        <f t="shared" si="300"/>
        <v>0</v>
      </c>
      <c r="BG292" s="144">
        <f t="shared" si="301"/>
        <v>0</v>
      </c>
      <c r="BH292" s="144">
        <f t="shared" si="302"/>
        <v>0</v>
      </c>
      <c r="BI292" s="144">
        <f t="shared" si="303"/>
        <v>0</v>
      </c>
      <c r="BJ292" s="17" t="s">
        <v>83</v>
      </c>
      <c r="BK292" s="144">
        <f t="shared" si="304"/>
        <v>0</v>
      </c>
      <c r="BL292" s="17" t="s">
        <v>330</v>
      </c>
      <c r="BM292" s="17" t="s">
        <v>369</v>
      </c>
    </row>
    <row r="293" spans="2:65" s="1" customFormat="1" ht="89.25" customHeight="1" x14ac:dyDescent="0.3">
      <c r="B293" s="134"/>
      <c r="C293" s="135">
        <v>132</v>
      </c>
      <c r="D293" s="135" t="s">
        <v>150</v>
      </c>
      <c r="E293" s="136" t="s">
        <v>370</v>
      </c>
      <c r="F293" s="234" t="s">
        <v>371</v>
      </c>
      <c r="G293" s="234"/>
      <c r="H293" s="234"/>
      <c r="I293" s="234"/>
      <c r="J293" s="137" t="s">
        <v>359</v>
      </c>
      <c r="K293" s="138"/>
      <c r="L293" s="139"/>
      <c r="M293" s="233"/>
      <c r="N293" s="233"/>
      <c r="O293" s="233"/>
      <c r="P293" s="233"/>
      <c r="Q293" s="233"/>
      <c r="R293" s="140"/>
      <c r="T293" s="141" t="s">
        <v>5</v>
      </c>
      <c r="U293" s="40" t="s">
        <v>39</v>
      </c>
      <c r="V293" s="178">
        <f t="shared" si="293"/>
        <v>0</v>
      </c>
      <c r="W293" s="102">
        <f t="shared" si="294"/>
        <v>0</v>
      </c>
      <c r="X293" s="102">
        <f t="shared" si="295"/>
        <v>0</v>
      </c>
      <c r="Y293" s="142">
        <v>0</v>
      </c>
      <c r="Z293" s="142">
        <f t="shared" si="296"/>
        <v>0</v>
      </c>
      <c r="AA293" s="142">
        <v>0</v>
      </c>
      <c r="AB293" s="142">
        <f t="shared" si="297"/>
        <v>0</v>
      </c>
      <c r="AC293" s="142">
        <v>0</v>
      </c>
      <c r="AD293" s="143">
        <f t="shared" si="298"/>
        <v>0</v>
      </c>
      <c r="AR293" s="17" t="s">
        <v>330</v>
      </c>
      <c r="AT293" s="17" t="s">
        <v>150</v>
      </c>
      <c r="AU293" s="17" t="s">
        <v>153</v>
      </c>
      <c r="AY293" s="17" t="s">
        <v>149</v>
      </c>
      <c r="BE293" s="144">
        <f t="shared" si="299"/>
        <v>0</v>
      </c>
      <c r="BF293" s="144">
        <f t="shared" si="300"/>
        <v>0</v>
      </c>
      <c r="BG293" s="144">
        <f t="shared" si="301"/>
        <v>0</v>
      </c>
      <c r="BH293" s="144">
        <f t="shared" si="302"/>
        <v>0</v>
      </c>
      <c r="BI293" s="144">
        <f t="shared" si="303"/>
        <v>0</v>
      </c>
      <c r="BJ293" s="17" t="s">
        <v>83</v>
      </c>
      <c r="BK293" s="144">
        <f t="shared" si="304"/>
        <v>0</v>
      </c>
      <c r="BL293" s="17" t="s">
        <v>330</v>
      </c>
      <c r="BM293" s="17" t="s">
        <v>372</v>
      </c>
    </row>
    <row r="294" spans="2:65" s="1" customFormat="1" ht="102" customHeight="1" x14ac:dyDescent="0.3">
      <c r="B294" s="134"/>
      <c r="C294" s="135">
        <v>133</v>
      </c>
      <c r="D294" s="135" t="s">
        <v>150</v>
      </c>
      <c r="E294" s="136" t="s">
        <v>373</v>
      </c>
      <c r="F294" s="234" t="s">
        <v>374</v>
      </c>
      <c r="G294" s="234"/>
      <c r="H294" s="234"/>
      <c r="I294" s="234"/>
      <c r="J294" s="137" t="s">
        <v>359</v>
      </c>
      <c r="K294" s="138"/>
      <c r="L294" s="139"/>
      <c r="M294" s="233"/>
      <c r="N294" s="233"/>
      <c r="O294" s="233"/>
      <c r="P294" s="233"/>
      <c r="Q294" s="233"/>
      <c r="R294" s="140"/>
      <c r="T294" s="141" t="s">
        <v>5</v>
      </c>
      <c r="U294" s="40" t="s">
        <v>39</v>
      </c>
      <c r="V294" s="178">
        <f t="shared" si="293"/>
        <v>0</v>
      </c>
      <c r="W294" s="102">
        <f t="shared" si="294"/>
        <v>0</v>
      </c>
      <c r="X294" s="102">
        <f t="shared" si="295"/>
        <v>0</v>
      </c>
      <c r="Y294" s="142">
        <v>0</v>
      </c>
      <c r="Z294" s="142">
        <f t="shared" si="296"/>
        <v>0</v>
      </c>
      <c r="AA294" s="142">
        <v>0</v>
      </c>
      <c r="AB294" s="142">
        <f t="shared" si="297"/>
        <v>0</v>
      </c>
      <c r="AC294" s="142">
        <v>0</v>
      </c>
      <c r="AD294" s="143">
        <f t="shared" si="298"/>
        <v>0</v>
      </c>
      <c r="AR294" s="17" t="s">
        <v>330</v>
      </c>
      <c r="AT294" s="17" t="s">
        <v>150</v>
      </c>
      <c r="AU294" s="17" t="s">
        <v>153</v>
      </c>
      <c r="AY294" s="17" t="s">
        <v>149</v>
      </c>
      <c r="BE294" s="144">
        <f t="shared" si="299"/>
        <v>0</v>
      </c>
      <c r="BF294" s="144">
        <f t="shared" si="300"/>
        <v>0</v>
      </c>
      <c r="BG294" s="144">
        <f t="shared" si="301"/>
        <v>0</v>
      </c>
      <c r="BH294" s="144">
        <f t="shared" si="302"/>
        <v>0</v>
      </c>
      <c r="BI294" s="144">
        <f t="shared" si="303"/>
        <v>0</v>
      </c>
      <c r="BJ294" s="17" t="s">
        <v>83</v>
      </c>
      <c r="BK294" s="144">
        <f t="shared" si="304"/>
        <v>0</v>
      </c>
      <c r="BL294" s="17" t="s">
        <v>330</v>
      </c>
      <c r="BM294" s="17" t="s">
        <v>375</v>
      </c>
    </row>
    <row r="295" spans="2:65" s="1" customFormat="1" ht="51" customHeight="1" x14ac:dyDescent="0.3">
      <c r="B295" s="134"/>
      <c r="C295" s="135">
        <v>134</v>
      </c>
      <c r="D295" s="135" t="s">
        <v>150</v>
      </c>
      <c r="E295" s="136" t="s">
        <v>376</v>
      </c>
      <c r="F295" s="234" t="s">
        <v>377</v>
      </c>
      <c r="G295" s="234"/>
      <c r="H295" s="234"/>
      <c r="I295" s="234"/>
      <c r="J295" s="137" t="s">
        <v>359</v>
      </c>
      <c r="K295" s="138"/>
      <c r="L295" s="139"/>
      <c r="M295" s="233"/>
      <c r="N295" s="233"/>
      <c r="O295" s="233"/>
      <c r="P295" s="233"/>
      <c r="Q295" s="233"/>
      <c r="R295" s="140"/>
      <c r="T295" s="141" t="s">
        <v>5</v>
      </c>
      <c r="U295" s="151" t="s">
        <v>39</v>
      </c>
      <c r="V295" s="178">
        <f t="shared" si="293"/>
        <v>0</v>
      </c>
      <c r="W295" s="152">
        <f t="shared" si="294"/>
        <v>0</v>
      </c>
      <c r="X295" s="152">
        <f t="shared" si="295"/>
        <v>0</v>
      </c>
      <c r="Y295" s="153">
        <v>0</v>
      </c>
      <c r="Z295" s="153">
        <f t="shared" si="296"/>
        <v>0</v>
      </c>
      <c r="AA295" s="153">
        <v>0</v>
      </c>
      <c r="AB295" s="142">
        <f t="shared" si="297"/>
        <v>0</v>
      </c>
      <c r="AC295" s="153">
        <v>0</v>
      </c>
      <c r="AD295" s="143">
        <f t="shared" si="298"/>
        <v>0</v>
      </c>
      <c r="AR295" s="17" t="s">
        <v>330</v>
      </c>
      <c r="AT295" s="17" t="s">
        <v>150</v>
      </c>
      <c r="AU295" s="17" t="s">
        <v>153</v>
      </c>
      <c r="AY295" s="17" t="s">
        <v>149</v>
      </c>
      <c r="BE295" s="144">
        <f t="shared" si="299"/>
        <v>0</v>
      </c>
      <c r="BF295" s="144">
        <f t="shared" si="300"/>
        <v>0</v>
      </c>
      <c r="BG295" s="144">
        <f t="shared" si="301"/>
        <v>0</v>
      </c>
      <c r="BH295" s="144">
        <f t="shared" si="302"/>
        <v>0</v>
      </c>
      <c r="BI295" s="144">
        <f t="shared" si="303"/>
        <v>0</v>
      </c>
      <c r="BJ295" s="17" t="s">
        <v>83</v>
      </c>
      <c r="BK295" s="144">
        <f t="shared" si="304"/>
        <v>0</v>
      </c>
      <c r="BL295" s="17" t="s">
        <v>330</v>
      </c>
      <c r="BM295" s="17" t="s">
        <v>378</v>
      </c>
    </row>
    <row r="296" spans="2:65" s="1" customFormat="1" ht="6.9" customHeight="1" x14ac:dyDescent="0.3">
      <c r="B296" s="55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7"/>
    </row>
  </sheetData>
  <mergeCells count="561">
    <mergeCell ref="M235:O235"/>
    <mergeCell ref="F236:I236"/>
    <mergeCell ref="P236:Q236"/>
    <mergeCell ref="M236:O236"/>
    <mergeCell ref="M281:Q281"/>
    <mergeCell ref="M283:Q283"/>
    <mergeCell ref="M288:Q288"/>
    <mergeCell ref="H1:K1"/>
    <mergeCell ref="S2:AF2"/>
    <mergeCell ref="M209:Q209"/>
    <mergeCell ref="M217:Q217"/>
    <mergeCell ref="M218:Q218"/>
    <mergeCell ref="M220:Q220"/>
    <mergeCell ref="M230:Q230"/>
    <mergeCell ref="M260:Q260"/>
    <mergeCell ref="M267:Q267"/>
    <mergeCell ref="M133:Q133"/>
    <mergeCell ref="M134:Q134"/>
    <mergeCell ref="M135:Q135"/>
    <mergeCell ref="M136:Q136"/>
    <mergeCell ref="M141:Q141"/>
    <mergeCell ref="M144:Q144"/>
    <mergeCell ref="M146:Q146"/>
    <mergeCell ref="F234:I234"/>
    <mergeCell ref="M234:O234"/>
    <mergeCell ref="P234:Q234"/>
    <mergeCell ref="F242:I242"/>
    <mergeCell ref="M242:O242"/>
    <mergeCell ref="M147:Q147"/>
    <mergeCell ref="M149:Q149"/>
    <mergeCell ref="F293:I293"/>
    <mergeCell ref="P293:Q293"/>
    <mergeCell ref="M293:O293"/>
    <mergeCell ref="F294:I294"/>
    <mergeCell ref="P294:Q294"/>
    <mergeCell ref="M294:O294"/>
    <mergeCell ref="F295:I295"/>
    <mergeCell ref="P295:Q295"/>
    <mergeCell ref="M295:O295"/>
    <mergeCell ref="F290:I290"/>
    <mergeCell ref="P290:Q290"/>
    <mergeCell ref="M290:O290"/>
    <mergeCell ref="F291:I291"/>
    <mergeCell ref="P291:Q291"/>
    <mergeCell ref="M291:O291"/>
    <mergeCell ref="F292:I292"/>
    <mergeCell ref="P292:Q292"/>
    <mergeCell ref="M292:O292"/>
    <mergeCell ref="F286:I286"/>
    <mergeCell ref="P286:Q286"/>
    <mergeCell ref="M286:O286"/>
    <mergeCell ref="F287:I287"/>
    <mergeCell ref="P287:Q287"/>
    <mergeCell ref="M287:O287"/>
    <mergeCell ref="F289:I289"/>
    <mergeCell ref="P289:Q289"/>
    <mergeCell ref="M289:O289"/>
    <mergeCell ref="F282:I282"/>
    <mergeCell ref="P282:Q282"/>
    <mergeCell ref="M282:O282"/>
    <mergeCell ref="F284:I284"/>
    <mergeCell ref="P284:Q284"/>
    <mergeCell ref="M284:O284"/>
    <mergeCell ref="F285:I285"/>
    <mergeCell ref="P285:Q285"/>
    <mergeCell ref="M285:O285"/>
    <mergeCell ref="F277:I277"/>
    <mergeCell ref="P277:Q277"/>
    <mergeCell ref="M277:O277"/>
    <mergeCell ref="F278:I278"/>
    <mergeCell ref="F280:I280"/>
    <mergeCell ref="P280:Q280"/>
    <mergeCell ref="M280:O280"/>
    <mergeCell ref="M276:Q276"/>
    <mergeCell ref="M279:Q279"/>
    <mergeCell ref="F271:I271"/>
    <mergeCell ref="P271:Q271"/>
    <mergeCell ref="M271:O271"/>
    <mergeCell ref="F272:I272"/>
    <mergeCell ref="P272:Q272"/>
    <mergeCell ref="M272:O272"/>
    <mergeCell ref="M273:Q273"/>
    <mergeCell ref="M274:Q274"/>
    <mergeCell ref="F275:I275"/>
    <mergeCell ref="P275:Q275"/>
    <mergeCell ref="M275:O275"/>
    <mergeCell ref="F268:I268"/>
    <mergeCell ref="P268:Q268"/>
    <mergeCell ref="M268:O268"/>
    <mergeCell ref="F269:I269"/>
    <mergeCell ref="P269:Q269"/>
    <mergeCell ref="M269:O269"/>
    <mergeCell ref="F270:I270"/>
    <mergeCell ref="P270:Q270"/>
    <mergeCell ref="M270:O270"/>
    <mergeCell ref="F264:I264"/>
    <mergeCell ref="P264:Q264"/>
    <mergeCell ref="M264:O264"/>
    <mergeCell ref="F265:I265"/>
    <mergeCell ref="P265:Q265"/>
    <mergeCell ref="M265:O265"/>
    <mergeCell ref="F266:I266"/>
    <mergeCell ref="P266:Q266"/>
    <mergeCell ref="M266:O266"/>
    <mergeCell ref="F263:I263"/>
    <mergeCell ref="P263:Q263"/>
    <mergeCell ref="M263:O263"/>
    <mergeCell ref="F262:I262"/>
    <mergeCell ref="P262:Q262"/>
    <mergeCell ref="M262:O262"/>
    <mergeCell ref="F261:I261"/>
    <mergeCell ref="P261:Q261"/>
    <mergeCell ref="M261:O261"/>
    <mergeCell ref="F229:I229"/>
    <mergeCell ref="M229:O229"/>
    <mergeCell ref="P229:Q229"/>
    <mergeCell ref="F228:I228"/>
    <mergeCell ref="M228:O228"/>
    <mergeCell ref="P228:Q228"/>
    <mergeCell ref="F244:I244"/>
    <mergeCell ref="P244:Q244"/>
    <mergeCell ref="M244:O244"/>
    <mergeCell ref="F238:I238"/>
    <mergeCell ref="M238:O238"/>
    <mergeCell ref="P238:Q238"/>
    <mergeCell ref="F240:I240"/>
    <mergeCell ref="M240:O240"/>
    <mergeCell ref="P240:Q240"/>
    <mergeCell ref="F241:I241"/>
    <mergeCell ref="M241:O241"/>
    <mergeCell ref="P241:Q241"/>
    <mergeCell ref="P242:Q242"/>
    <mergeCell ref="F237:I237"/>
    <mergeCell ref="P237:Q237"/>
    <mergeCell ref="M237:O237"/>
    <mergeCell ref="F235:I235"/>
    <mergeCell ref="P235:Q235"/>
    <mergeCell ref="F232:I232"/>
    <mergeCell ref="P232:Q232"/>
    <mergeCell ref="M232:O232"/>
    <mergeCell ref="F233:I233"/>
    <mergeCell ref="P233:Q233"/>
    <mergeCell ref="M233:O233"/>
    <mergeCell ref="F231:I231"/>
    <mergeCell ref="P231:Q231"/>
    <mergeCell ref="M231:O231"/>
    <mergeCell ref="P208:Q208"/>
    <mergeCell ref="M208:O208"/>
    <mergeCell ref="F210:I210"/>
    <mergeCell ref="P210:Q210"/>
    <mergeCell ref="M210:O210"/>
    <mergeCell ref="F211:I211"/>
    <mergeCell ref="P211:Q211"/>
    <mergeCell ref="M211:O211"/>
    <mergeCell ref="F205:I205"/>
    <mergeCell ref="P205:Q205"/>
    <mergeCell ref="M205:O205"/>
    <mergeCell ref="F206:I206"/>
    <mergeCell ref="P206:Q206"/>
    <mergeCell ref="M206:O206"/>
    <mergeCell ref="F207:I207"/>
    <mergeCell ref="P207:Q207"/>
    <mergeCell ref="M207:O207"/>
    <mergeCell ref="F208:I208"/>
    <mergeCell ref="P204:Q204"/>
    <mergeCell ref="M204:O204"/>
    <mergeCell ref="F198:I198"/>
    <mergeCell ref="P198:Q198"/>
    <mergeCell ref="M198:O198"/>
    <mergeCell ref="F199:I199"/>
    <mergeCell ref="P199:Q199"/>
    <mergeCell ref="M199:O199"/>
    <mergeCell ref="F200:I200"/>
    <mergeCell ref="P200:Q200"/>
    <mergeCell ref="M200:O200"/>
    <mergeCell ref="F203:I203"/>
    <mergeCell ref="M203:O203"/>
    <mergeCell ref="P203:Q203"/>
    <mergeCell ref="F202:I202"/>
    <mergeCell ref="M202:O202"/>
    <mergeCell ref="P202:Q202"/>
    <mergeCell ref="F181:I181"/>
    <mergeCell ref="P181:Q181"/>
    <mergeCell ref="M181:O181"/>
    <mergeCell ref="F185:I185"/>
    <mergeCell ref="P185:Q185"/>
    <mergeCell ref="M185:O185"/>
    <mergeCell ref="F182:I182"/>
    <mergeCell ref="M182:O182"/>
    <mergeCell ref="P182:Q182"/>
    <mergeCell ref="F183:I183"/>
    <mergeCell ref="M183:O183"/>
    <mergeCell ref="P183:Q183"/>
    <mergeCell ref="F184:I184"/>
    <mergeCell ref="M184:O184"/>
    <mergeCell ref="P184:Q184"/>
    <mergeCell ref="F179:I179"/>
    <mergeCell ref="P179:Q179"/>
    <mergeCell ref="M179:O179"/>
    <mergeCell ref="F180:I180"/>
    <mergeCell ref="P180:Q180"/>
    <mergeCell ref="M180:O180"/>
    <mergeCell ref="F177:I177"/>
    <mergeCell ref="P177:Q177"/>
    <mergeCell ref="M177:O177"/>
    <mergeCell ref="F178:I178"/>
    <mergeCell ref="M178:O178"/>
    <mergeCell ref="P178:Q178"/>
    <mergeCell ref="F167:I167"/>
    <mergeCell ref="P167:Q167"/>
    <mergeCell ref="M167:O167"/>
    <mergeCell ref="F174:I174"/>
    <mergeCell ref="P174:Q174"/>
    <mergeCell ref="M174:O174"/>
    <mergeCell ref="F176:I176"/>
    <mergeCell ref="P176:Q176"/>
    <mergeCell ref="M176:O176"/>
    <mergeCell ref="F168:I168"/>
    <mergeCell ref="P168:Q168"/>
    <mergeCell ref="M168:O168"/>
    <mergeCell ref="F169:I169"/>
    <mergeCell ref="P169:Q169"/>
    <mergeCell ref="M169:O169"/>
    <mergeCell ref="F175:I175"/>
    <mergeCell ref="M175:O175"/>
    <mergeCell ref="P175:Q175"/>
    <mergeCell ref="F172:I172"/>
    <mergeCell ref="M172:O172"/>
    <mergeCell ref="P172:Q172"/>
    <mergeCell ref="F173:I173"/>
    <mergeCell ref="M173:O173"/>
    <mergeCell ref="P173:Q173"/>
    <mergeCell ref="F164:I164"/>
    <mergeCell ref="P164:Q164"/>
    <mergeCell ref="M164:O164"/>
    <mergeCell ref="F165:I165"/>
    <mergeCell ref="P165:Q165"/>
    <mergeCell ref="M165:O165"/>
    <mergeCell ref="F166:I166"/>
    <mergeCell ref="P166:Q166"/>
    <mergeCell ref="M166:O166"/>
    <mergeCell ref="F159:I159"/>
    <mergeCell ref="P159:Q159"/>
    <mergeCell ref="M159:O159"/>
    <mergeCell ref="F163:I163"/>
    <mergeCell ref="M163:O163"/>
    <mergeCell ref="P163:Q163"/>
    <mergeCell ref="F160:I160"/>
    <mergeCell ref="P160:Q160"/>
    <mergeCell ref="M160:O160"/>
    <mergeCell ref="F161:I161"/>
    <mergeCell ref="P161:Q161"/>
    <mergeCell ref="M161:O161"/>
    <mergeCell ref="F162:I162"/>
    <mergeCell ref="P162:Q162"/>
    <mergeCell ref="M162:O162"/>
    <mergeCell ref="F156:I156"/>
    <mergeCell ref="P156:Q156"/>
    <mergeCell ref="M156:O156"/>
    <mergeCell ref="F157:I157"/>
    <mergeCell ref="P157:Q157"/>
    <mergeCell ref="M157:O157"/>
    <mergeCell ref="F158:I158"/>
    <mergeCell ref="P158:Q158"/>
    <mergeCell ref="M158:O158"/>
    <mergeCell ref="F151:I151"/>
    <mergeCell ref="P151:Q151"/>
    <mergeCell ref="M151:O151"/>
    <mergeCell ref="F148:I148"/>
    <mergeCell ref="P148:Q148"/>
    <mergeCell ref="M148:O148"/>
    <mergeCell ref="F150:I150"/>
    <mergeCell ref="P150:Q150"/>
    <mergeCell ref="M150:O150"/>
    <mergeCell ref="F137:I137"/>
    <mergeCell ref="P137:Q137"/>
    <mergeCell ref="M137:O137"/>
    <mergeCell ref="M114:Q114"/>
    <mergeCell ref="L116:Q116"/>
    <mergeCell ref="C122:Q122"/>
    <mergeCell ref="F124:P124"/>
    <mergeCell ref="F125:P125"/>
    <mergeCell ref="M127:P127"/>
    <mergeCell ref="M129:Q129"/>
    <mergeCell ref="M130:Q130"/>
    <mergeCell ref="F132:I132"/>
    <mergeCell ref="P132:Q132"/>
    <mergeCell ref="M132:O132"/>
    <mergeCell ref="H110:J110"/>
    <mergeCell ref="K110:L110"/>
    <mergeCell ref="M110:Q110"/>
    <mergeCell ref="H111:J111"/>
    <mergeCell ref="K111:L111"/>
    <mergeCell ref="M111:Q111"/>
    <mergeCell ref="H112:J112"/>
    <mergeCell ref="K112:L112"/>
    <mergeCell ref="M112:Q112"/>
    <mergeCell ref="H107:J107"/>
    <mergeCell ref="K107:L107"/>
    <mergeCell ref="M107:Q107"/>
    <mergeCell ref="H108:J108"/>
    <mergeCell ref="K108:L108"/>
    <mergeCell ref="M108:Q108"/>
    <mergeCell ref="H109:J109"/>
    <mergeCell ref="K109:L109"/>
    <mergeCell ref="M109:Q109"/>
    <mergeCell ref="H104:J104"/>
    <mergeCell ref="K104:L104"/>
    <mergeCell ref="M104:Q104"/>
    <mergeCell ref="H105:J105"/>
    <mergeCell ref="K105:L105"/>
    <mergeCell ref="M105:Q105"/>
    <mergeCell ref="H106:J106"/>
    <mergeCell ref="K106:L106"/>
    <mergeCell ref="M106:Q106"/>
    <mergeCell ref="H101:J101"/>
    <mergeCell ref="K101:L101"/>
    <mergeCell ref="M101:Q101"/>
    <mergeCell ref="H102:J102"/>
    <mergeCell ref="K102:L102"/>
    <mergeCell ref="M102:Q102"/>
    <mergeCell ref="H103:J103"/>
    <mergeCell ref="K103:L103"/>
    <mergeCell ref="M103:Q103"/>
    <mergeCell ref="H98:J98"/>
    <mergeCell ref="K98:L98"/>
    <mergeCell ref="M98:Q98"/>
    <mergeCell ref="H99:J99"/>
    <mergeCell ref="K99:L99"/>
    <mergeCell ref="M99:Q99"/>
    <mergeCell ref="H100:J100"/>
    <mergeCell ref="K100:L100"/>
    <mergeCell ref="M100:Q100"/>
    <mergeCell ref="H96:J96"/>
    <mergeCell ref="K96:L96"/>
    <mergeCell ref="M96:Q96"/>
    <mergeCell ref="H97:J97"/>
    <mergeCell ref="K97:L97"/>
    <mergeCell ref="M97:Q97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F186:I186"/>
    <mergeCell ref="P186:Q186"/>
    <mergeCell ref="M186:O186"/>
    <mergeCell ref="F192:I192"/>
    <mergeCell ref="P192:Q192"/>
    <mergeCell ref="M192:O192"/>
    <mergeCell ref="F193:I193"/>
    <mergeCell ref="P193:Q193"/>
    <mergeCell ref="M193:O193"/>
    <mergeCell ref="F187:I187"/>
    <mergeCell ref="P187:Q187"/>
    <mergeCell ref="M187:O187"/>
    <mergeCell ref="F188:I188"/>
    <mergeCell ref="P188:Q188"/>
    <mergeCell ref="M188:O188"/>
    <mergeCell ref="F191:I191"/>
    <mergeCell ref="M191:O191"/>
    <mergeCell ref="P191:Q191"/>
    <mergeCell ref="F190:I190"/>
    <mergeCell ref="M190:O190"/>
    <mergeCell ref="P190:Q190"/>
    <mergeCell ref="F189:I189"/>
    <mergeCell ref="M189:O189"/>
    <mergeCell ref="P189:Q189"/>
    <mergeCell ref="F140:I140"/>
    <mergeCell ref="M140:O140"/>
    <mergeCell ref="P140:Q140"/>
    <mergeCell ref="F152:I152"/>
    <mergeCell ref="M152:O152"/>
    <mergeCell ref="P152:Q152"/>
    <mergeCell ref="F155:I155"/>
    <mergeCell ref="M155:O155"/>
    <mergeCell ref="P155:Q155"/>
    <mergeCell ref="F153:I153"/>
    <mergeCell ref="M153:O153"/>
    <mergeCell ref="P153:Q153"/>
    <mergeCell ref="F154:I154"/>
    <mergeCell ref="M154:O154"/>
    <mergeCell ref="P154:Q154"/>
    <mergeCell ref="F145:I145"/>
    <mergeCell ref="P145:Q145"/>
    <mergeCell ref="M145:O145"/>
    <mergeCell ref="F142:I142"/>
    <mergeCell ref="P142:Q142"/>
    <mergeCell ref="M142:O142"/>
    <mergeCell ref="F143:I143"/>
    <mergeCell ref="P143:Q143"/>
    <mergeCell ref="M143:O143"/>
    <mergeCell ref="P194:Q194"/>
    <mergeCell ref="F195:I195"/>
    <mergeCell ref="M195:O195"/>
    <mergeCell ref="P195:Q195"/>
    <mergeCell ref="F196:I196"/>
    <mergeCell ref="M196:O196"/>
    <mergeCell ref="P196:Q196"/>
    <mergeCell ref="F197:I197"/>
    <mergeCell ref="M197:O197"/>
    <mergeCell ref="P197:Q197"/>
    <mergeCell ref="F222:I222"/>
    <mergeCell ref="P222:Q222"/>
    <mergeCell ref="M222:O222"/>
    <mergeCell ref="F213:I213"/>
    <mergeCell ref="M213:O213"/>
    <mergeCell ref="P213:Q213"/>
    <mergeCell ref="F214:I214"/>
    <mergeCell ref="M214:O214"/>
    <mergeCell ref="P214:Q214"/>
    <mergeCell ref="F216:I216"/>
    <mergeCell ref="P216:Q216"/>
    <mergeCell ref="M216:O216"/>
    <mergeCell ref="F219:I219"/>
    <mergeCell ref="P219:Q219"/>
    <mergeCell ref="M219:O219"/>
    <mergeCell ref="F221:I221"/>
    <mergeCell ref="P221:Q221"/>
    <mergeCell ref="M221:O221"/>
    <mergeCell ref="F227:I227"/>
    <mergeCell ref="M227:O227"/>
    <mergeCell ref="P227:Q227"/>
    <mergeCell ref="F223:I223"/>
    <mergeCell ref="M223:O223"/>
    <mergeCell ref="P223:Q223"/>
    <mergeCell ref="F224:I224"/>
    <mergeCell ref="M224:O224"/>
    <mergeCell ref="P224:Q224"/>
    <mergeCell ref="F225:I225"/>
    <mergeCell ref="M225:O225"/>
    <mergeCell ref="P225:Q225"/>
    <mergeCell ref="F226:I226"/>
    <mergeCell ref="M226:O226"/>
    <mergeCell ref="P226:Q226"/>
    <mergeCell ref="M259:Q259"/>
    <mergeCell ref="F253:I253"/>
    <mergeCell ref="M253:O253"/>
    <mergeCell ref="P253:Q253"/>
    <mergeCell ref="F254:I254"/>
    <mergeCell ref="M254:O254"/>
    <mergeCell ref="P254:Q254"/>
    <mergeCell ref="F258:I258"/>
    <mergeCell ref="M258:O258"/>
    <mergeCell ref="P258:Q258"/>
    <mergeCell ref="M239:Q239"/>
    <mergeCell ref="F243:I243"/>
    <mergeCell ref="M243:O243"/>
    <mergeCell ref="P243:Q243"/>
    <mergeCell ref="F247:I247"/>
    <mergeCell ref="F256:I256"/>
    <mergeCell ref="M256:O256"/>
    <mergeCell ref="P256:Q256"/>
    <mergeCell ref="F257:I257"/>
    <mergeCell ref="M257:O257"/>
    <mergeCell ref="P257:Q257"/>
    <mergeCell ref="M247:O247"/>
    <mergeCell ref="P247:Q247"/>
    <mergeCell ref="M245:Q245"/>
    <mergeCell ref="F246:I246"/>
    <mergeCell ref="M246:O246"/>
    <mergeCell ref="P246:Q246"/>
    <mergeCell ref="F248:I248"/>
    <mergeCell ref="M248:O248"/>
    <mergeCell ref="P248:Q248"/>
    <mergeCell ref="F255:I255"/>
    <mergeCell ref="M255:O255"/>
    <mergeCell ref="P255:Q255"/>
    <mergeCell ref="F249:I249"/>
    <mergeCell ref="M249:O249"/>
    <mergeCell ref="P249:Q249"/>
    <mergeCell ref="F250:I250"/>
    <mergeCell ref="M250:O250"/>
    <mergeCell ref="P250:Q250"/>
    <mergeCell ref="M251:Q251"/>
    <mergeCell ref="F252:I252"/>
    <mergeCell ref="M252:O252"/>
    <mergeCell ref="P252:Q252"/>
    <mergeCell ref="F215:I215"/>
    <mergeCell ref="M215:O215"/>
    <mergeCell ref="P215:Q215"/>
    <mergeCell ref="F138:I138"/>
    <mergeCell ref="M138:O138"/>
    <mergeCell ref="P138:Q138"/>
    <mergeCell ref="F139:I139"/>
    <mergeCell ref="M139:O139"/>
    <mergeCell ref="P139:Q139"/>
    <mergeCell ref="P212:Q212"/>
    <mergeCell ref="M212:O212"/>
    <mergeCell ref="F212:I212"/>
    <mergeCell ref="F204:I204"/>
    <mergeCell ref="F170:I170"/>
    <mergeCell ref="M170:O170"/>
    <mergeCell ref="P170:Q170"/>
    <mergeCell ref="F171:I171"/>
    <mergeCell ref="M171:O171"/>
    <mergeCell ref="P171:Q171"/>
    <mergeCell ref="F201:I201"/>
    <mergeCell ref="M201:O201"/>
    <mergeCell ref="P201:Q201"/>
    <mergeCell ref="F194:I194"/>
    <mergeCell ref="M194:O194"/>
  </mergeCells>
  <hyperlinks>
    <hyperlink ref="F1:G1" location="C2" display="1) Krycí list rozpočtu"/>
    <hyperlink ref="H1:K1" location="C86" display="2) Rekapitulace rozpočtu"/>
    <hyperlink ref="L1" location="C13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 stavby</vt:lpstr>
      <vt:lpstr>Technika pr...</vt:lpstr>
      <vt:lpstr>'Rekapitulace stavby'!Oblast_tisku</vt:lpstr>
      <vt:lpstr>'Technika pr...'!Oblast_tisku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Viktor-PC\Viktor</dc:creator>
  <cp:lastModifiedBy>Krejčí Kateřina, Ing.</cp:lastModifiedBy>
  <cp:lastPrinted>2020-04-08T12:24:03Z</cp:lastPrinted>
  <dcterms:created xsi:type="dcterms:W3CDTF">2018-05-04T13:16:13Z</dcterms:created>
  <dcterms:modified xsi:type="dcterms:W3CDTF">2020-06-02T05:02:05Z</dcterms:modified>
</cp:coreProperties>
</file>