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Meteostanice/Proces VO/Úprava 22.06.2026/"/>
    </mc:Choice>
  </mc:AlternateContent>
  <xr:revisionPtr revIDLastSave="79" documentId="8_{19AD5E6F-8888-4FF7-BC4E-C265F7569E6B}" xr6:coauthVersionLast="47" xr6:coauthVersionMax="47" xr10:uidLastSave="{1F8B82DF-556A-4495-B003-8BAA8B68AA6E}"/>
  <bookViews>
    <workbookView xWindow="0" yWindow="0" windowWidth="21225" windowHeight="15120" firstSheet="1" activeTab="1" xr2:uid="{89D3062A-3E8C-407B-A16C-9D1AA0F43D56}"/>
  </bookViews>
  <sheets>
    <sheet name="Zákl. nastavenie" sheetId="7" state="hidden" r:id="rId1"/>
    <sheet name="1. Vyplniť-Rozpočet" sheetId="12" r:id="rId2"/>
    <sheet name="2. Vyplniť-Ponuka" sheetId="8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G8" i="12"/>
  <c r="F32" i="8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6" i="12"/>
  <c r="G37" i="12"/>
  <c r="G38" i="12"/>
  <c r="G39" i="12"/>
  <c r="G40" i="12"/>
  <c r="G41" i="12"/>
  <c r="G42" i="12"/>
  <c r="G43" i="12"/>
  <c r="G44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45" i="12" l="1"/>
  <c r="G60" i="12"/>
  <c r="G34" i="12"/>
  <c r="E35" i="7"/>
  <c r="E36" i="7"/>
  <c r="E50" i="7"/>
  <c r="E49" i="7"/>
  <c r="E37" i="7"/>
  <c r="C48" i="8"/>
  <c r="B50" i="8"/>
  <c r="C50" i="8"/>
  <c r="E50" i="8"/>
  <c r="F50" i="8"/>
  <c r="C55" i="8"/>
  <c r="B57" i="8"/>
  <c r="C57" i="8"/>
  <c r="E57" i="8"/>
  <c r="F57" i="8"/>
  <c r="G34" i="7"/>
  <c r="H34" i="7" s="1"/>
  <c r="C43" i="8"/>
  <c r="C36" i="8"/>
  <c r="C29" i="8"/>
  <c r="E21" i="8"/>
  <c r="F43" i="8"/>
  <c r="E43" i="8"/>
  <c r="B43" i="8"/>
  <c r="C41" i="8"/>
  <c r="F36" i="8"/>
  <c r="B36" i="8"/>
  <c r="C34" i="8"/>
  <c r="F29" i="8"/>
  <c r="E29" i="8"/>
  <c r="B29" i="8"/>
  <c r="C27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62" i="12" l="1"/>
  <c r="D23" i="8" s="1"/>
  <c r="E23" i="8" s="1"/>
  <c r="F39" i="8"/>
  <c r="F53" i="8"/>
  <c r="F46" i="8"/>
  <c r="F60" i="8"/>
  <c r="J49" i="7"/>
  <c r="F34" i="7"/>
  <c r="F49" i="7"/>
  <c r="G63" i="12" l="1"/>
  <c r="G64" i="12" s="1"/>
  <c r="F23" i="8"/>
  <c r="F24" i="8" s="1"/>
  <c r="C25" i="8" s="1"/>
  <c r="F63" i="8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<sst xmlns="http://schemas.openxmlformats.org/spreadsheetml/2006/main" count="412" uniqueCount="237">
  <si>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</si>
  <si>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</si>
  <si>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</si>
  <si>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</si>
  <si>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</si>
  <si>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</si>
  <si>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</si>
  <si>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</si>
  <si>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</si>
  <si>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</si>
  <si>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</si>
  <si>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</si>
  <si>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</si>
  <si>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</si>
  <si>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</si>
  <si>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</si>
  <si>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</si>
  <si>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</si>
  <si>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</si>
  <si>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</si>
  <si>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</si>
  <si>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</si>
  <si>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</si>
  <si>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</si>
  <si>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</si>
  <si>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</si>
  <si>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</si>
  <si>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</si>
  <si>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</si>
  <si>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</si>
  <si>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</si>
  <si>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</si>
  <si>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</si>
  <si>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</si>
  <si>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</si>
  <si>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</si>
  <si>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</si>
  <si>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</si>
  <si>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</si>
  <si>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</si>
  <si>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</si>
  <si>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</si>
  <si>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</si>
  <si>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</si>
  <si>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</si>
  <si>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</si>
  <si>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</si>
  <si>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</si>
  <si>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</si>
  <si>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</si>
  <si>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</si>
  <si>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</si>
  <si>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</si>
  <si>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</si>
  <si>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</si>
  <si>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</si>
  <si>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</si>
  <si>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</si>
  <si>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</si>
  <si>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</si>
  <si>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</si>
  <si>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</si>
  <si>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</si>
  <si>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</si>
  <si>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</si>
  <si>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</si>
  <si>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</si>
  <si>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</si>
  <si>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</si>
  <si>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</si>
  <si>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</si>
  <si>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</si>
  <si>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</si>
  <si>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</si>
  <si>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</si>
  <si>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</si>
  <si>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</si>
  <si>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</si>
  <si>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</si>
  <si>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</si>
  <si>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</si>
  <si>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</si>
  <si>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</si>
  <si>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</si>
  <si>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</si>
  <si>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3:</t>
  </si>
  <si>
    <t>Celková cena na účely hodnotenia ponúk:</t>
  </si>
  <si>
    <t>žiadna</t>
  </si>
  <si>
    <t>Minimálna hodnota kritéria</t>
  </si>
  <si>
    <t>Maximálna hodnota kritéria</t>
  </si>
  <si>
    <t>mesiace</t>
  </si>
  <si>
    <t>čím viac, tým lepšie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</si>
  <si>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</si>
  <si>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</si>
  <si>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</si>
  <si>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</si>
  <si>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</si>
  <si>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</si>
  <si>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</si>
  <si>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</si>
  <si>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</si>
  <si>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</si>
  <si>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SPOLU s DPH</t>
  </si>
  <si>
    <t>DPH 23 %</t>
  </si>
  <si>
    <t>SPOLU bez DPH</t>
  </si>
  <si>
    <t>-</t>
  </si>
  <si>
    <t>SPOLU</t>
  </si>
  <si>
    <t>ks</t>
  </si>
  <si>
    <t>Prenosné zariadenie pre prácu riad. prac. s IS SÚC</t>
  </si>
  <si>
    <t>022 Samostatné hnuteľné veci a súbory hnuteľných vecí</t>
  </si>
  <si>
    <t>I6</t>
  </si>
  <si>
    <t>komplet</t>
  </si>
  <si>
    <t>Integrácia na PowerBI</t>
  </si>
  <si>
    <t>518 Ostatné služby</t>
  </si>
  <si>
    <t>I5</t>
  </si>
  <si>
    <t>Integrácia na AD</t>
  </si>
  <si>
    <t>I4</t>
  </si>
  <si>
    <t>Integrácia a spracovanie referenčnej siete PK</t>
  </si>
  <si>
    <t>I3</t>
  </si>
  <si>
    <t>rok</t>
  </si>
  <si>
    <t>Prevádzka softvérového vybavenia, tvorba údajov a hotline pre časti odovzdané v Čiastkovom plnení FB4</t>
  </si>
  <si>
    <t>I2_4</t>
  </si>
  <si>
    <t>Prevádzka softvérového vybavenia a tvorba údajov pre časti odovzdané v Čiastkovom plnení FB4</t>
  </si>
  <si>
    <t>013 Softvér</t>
  </si>
  <si>
    <t>Dodávka softvérového vybavenia (licencie) v Čiastkovom plnení FB4</t>
  </si>
  <si>
    <t>I1_4</t>
  </si>
  <si>
    <t>Prevádzka softvérového vybavenia, tvorba údajov a hotline pre časti odovzdané v Čiastkovom plnení FB3</t>
  </si>
  <si>
    <t>I2_3</t>
  </si>
  <si>
    <t>Dodávka softvérového vybavenia (licencie) v Čiastkovom plnení FB3</t>
  </si>
  <si>
    <t>I1_3</t>
  </si>
  <si>
    <t>Prevádzka softvérového vybavenia, tvorba údajov a hotline pre časti odovzdané v Čiastkovom plnení FB2</t>
  </si>
  <si>
    <t>I2_2</t>
  </si>
  <si>
    <t>Dodávka softvérového vybavenia (licencie) v Čiastkovom plnení FB2</t>
  </si>
  <si>
    <t>I1_2</t>
  </si>
  <si>
    <t>Prevádzka softvérového vybavenia, tvorba údajov a hotline pre časti odovzdané v Čiastkovom plnení FB1</t>
  </si>
  <si>
    <t>I2_1</t>
  </si>
  <si>
    <t>Dodávka softvérového vybavenia (licencie) v Čiastkovom plnení FB1</t>
  </si>
  <si>
    <t>I1_1</t>
  </si>
  <si>
    <t>Softvérové vybavenie (IS SÚC)</t>
  </si>
  <si>
    <t>Pravidelný servis všetkých vozidlových zariadení</t>
  </si>
  <si>
    <t>V5</t>
  </si>
  <si>
    <t>Montáž vozidlových zariadení</t>
  </si>
  <si>
    <t>V4</t>
  </si>
  <si>
    <t>Stavebné práce súvisiace s dodávkou a montážou zariadení dodávaných v Čiastkovom plnení VZ3</t>
  </si>
  <si>
    <t>021 Stavby</t>
  </si>
  <si>
    <t>V3_VZ3</t>
  </si>
  <si>
    <t>Stavebné práce súvisiace s dodávkou a montážou zariadení dodávaných v Čiastkovom plnení VZ2</t>
  </si>
  <si>
    <t>V3_VZ2</t>
  </si>
  <si>
    <t>Stavebné práce súvisiace s dodávkou a montážou zariadení dodávaných v Čiastkovom plnení VZ1</t>
  </si>
  <si>
    <t>V3_VZ1</t>
  </si>
  <si>
    <t>Montáž vozidlových zariadení typu V2</t>
  </si>
  <si>
    <t>V2M</t>
  </si>
  <si>
    <t>Vozidlové zariadenie typu V2</t>
  </si>
  <si>
    <t>V2</t>
  </si>
  <si>
    <t>Montáž vozidlových zariadení typu V1</t>
  </si>
  <si>
    <t>V1M</t>
  </si>
  <si>
    <t>Vozidlové zariadenie typu V1</t>
  </si>
  <si>
    <t>V1</t>
  </si>
  <si>
    <t>Vozidlové zariadenia</t>
  </si>
  <si>
    <t>Pravidelný servis všetkých stacionárnych zariadení</t>
  </si>
  <si>
    <t>S15</t>
  </si>
  <si>
    <t>Stavebné práce súvisiace s dodávkou a montážou zariadení dodávaných v Čiastkovom plnení SZ4</t>
  </si>
  <si>
    <t>S13_SZ4</t>
  </si>
  <si>
    <t>Montáž zariadenia typu SKO B</t>
  </si>
  <si>
    <t>S12M</t>
  </si>
  <si>
    <t>Zariadenie typu SKO B</t>
  </si>
  <si>
    <t>S12</t>
  </si>
  <si>
    <t>Montáž zariadenia typu SKO A</t>
  </si>
  <si>
    <t>S11M</t>
  </si>
  <si>
    <t>Zariadenie typu SKO A</t>
  </si>
  <si>
    <t>S11</t>
  </si>
  <si>
    <t>Stavebné práce súvisiace s dodávkou a montážou zariadení dodávaných v Čiastkovom plnení SZ3</t>
  </si>
  <si>
    <t>S9_SZ3</t>
  </si>
  <si>
    <t>Stavebné práce súvisiace s dodávkou a montážou zariadení dodávaných v Čiastkovom plnení SZ2</t>
  </si>
  <si>
    <t>S9_SZ2</t>
  </si>
  <si>
    <t>Stavebné práce súvisiace s dodávkou a montážou zariadení dodávaných v Čiastkovom plnení SZ1</t>
  </si>
  <si>
    <t>S9_SZ1</t>
  </si>
  <si>
    <t>Montáž zariadenia typu SCM D2</t>
  </si>
  <si>
    <t>S8M</t>
  </si>
  <si>
    <t>Zariadenie typu SCM D2</t>
  </si>
  <si>
    <t>S8</t>
  </si>
  <si>
    <t>Montáž zariadenia typu SCM D1</t>
  </si>
  <si>
    <t>S7M</t>
  </si>
  <si>
    <t>Zariadenie typu SCM D1</t>
  </si>
  <si>
    <t>S7</t>
  </si>
  <si>
    <t>Montáž zariadenia typu SCM C2</t>
  </si>
  <si>
    <t>S6M</t>
  </si>
  <si>
    <t>Zariadenie typu SCM C2</t>
  </si>
  <si>
    <t>S6</t>
  </si>
  <si>
    <t>Montáž zariadenia typu SCM C1</t>
  </si>
  <si>
    <t>S5M</t>
  </si>
  <si>
    <t>Zariadenie typu SCM C1</t>
  </si>
  <si>
    <t>S5</t>
  </si>
  <si>
    <t>Montáž zariadenia typu SCM B</t>
  </si>
  <si>
    <t>S4M</t>
  </si>
  <si>
    <t>Zariadenie typu SCM B</t>
  </si>
  <si>
    <t>S4</t>
  </si>
  <si>
    <t>Montáž zariadenia typu SCM A2</t>
  </si>
  <si>
    <t>S3M</t>
  </si>
  <si>
    <t>Zariadenie typu SCM A2</t>
  </si>
  <si>
    <t>S3</t>
  </si>
  <si>
    <t>Montáž zariadenia typu SCM A1O bez pripojenia na opt. sieť</t>
  </si>
  <si>
    <t>S2MX</t>
  </si>
  <si>
    <t>Montáž zariadenia typu SCM A1O s pripojením na opt. sieť</t>
  </si>
  <si>
    <t>S2M</t>
  </si>
  <si>
    <t>Zariadenie typu SCM A1O</t>
  </si>
  <si>
    <t>S2</t>
  </si>
  <si>
    <t>Montáž zariadenia typu SCM A1</t>
  </si>
  <si>
    <t>S1M</t>
  </si>
  <si>
    <t>Zariadenie typu SCM A1</t>
  </si>
  <si>
    <t>S1</t>
  </si>
  <si>
    <t>Stacionárne zariadenia</t>
  </si>
  <si>
    <t>Jednotková cena</t>
  </si>
  <si>
    <t>Počet jednotiek</t>
  </si>
  <si>
    <t>MJ</t>
  </si>
  <si>
    <t>Názov výdavku</t>
  </si>
  <si>
    <t>Skupina výdavkov</t>
  </si>
  <si>
    <t>ID</t>
  </si>
  <si>
    <t>Cenník</t>
  </si>
  <si>
    <t>Pozn.: Uchádzač vypĺňa bunky vyplnené modrou farbou</t>
  </si>
  <si>
    <t>Dodávka tovarov a poskytnutie súvisiacich služieb pre inteligentnú správu a údržby ciest na území hl. mesta SR Bratislava</t>
  </si>
  <si>
    <t>Príloha č. 1 k Zmluve o dodávke tovarov a poskytnutí súvisiacich služieb : Cenník</t>
  </si>
  <si>
    <t>K1 Cena celkom</t>
  </si>
  <si>
    <t>kusy</t>
  </si>
  <si>
    <t>Kritérium č. 2a:</t>
  </si>
  <si>
    <t>Kritérium č. 2b:</t>
  </si>
  <si>
    <t>Kritérium č. 2c:</t>
  </si>
  <si>
    <t>Kritérium č. 2d: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</si>
  <si>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</si>
  <si>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1 - Ponuka v zákazke „Dodávka tovarov a poskytnutie súvisiacich služieb pre inteligentnú správu a údržbu ciest na území hl. mesta SR Bratislava“</t>
  </si>
  <si>
    <t xml:space="preserve">K2 Lehota dodania - Skrátenie doby dodávky pre čiastkové plnenie SZ4 </t>
  </si>
  <si>
    <t xml:space="preserve">K2 Lehota dodania - Skrátenie doby dodávky pre čiastkové plnenie VZ3 </t>
  </si>
  <si>
    <t>K2 Lehota dodania - Skrátenie doby dodávky pre čiastkové plnenie FB3T</t>
  </si>
  <si>
    <t>K2 Lehota dodania - Skrátenie doby dodávky pre čiastkové plnenie FB4T</t>
  </si>
  <si>
    <t>K3 Zariadenia doplnkovej siete</t>
  </si>
  <si>
    <t xml:space="preserve">Za každý jeden mesiac ponúknutého skrátenia dodania získa uchádzač bonus v hodnote 40 000 EUR, ktorý sa odpočíta od ponukovej ceny uchádzača s DPH. Bližšie informácie v časti C. bod 3 súťažných podkladov. </t>
  </si>
  <si>
    <t xml:space="preserve">Za každý jeden mesiac ponúknutého skrátenia dodania získa uchádzač bonus v hodnote 40 000 EUR, ktorý sa odpočíta od ponukovej ceny uchádzača s DPH. . Bližšie informácie v časti C. bod 3 súťažných podkladov.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</si>
</sst>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4"/>
      <name val="Calibri Light"/>
      <family val="2"/>
      <charset val="238"/>
      <scheme val="major"/>
    </font>
    <font>
      <sz val="14"/>
      <color rgb="FF002060"/>
      <name val="Calibri Light"/>
      <family val="2"/>
      <charset val="238"/>
      <scheme val="major"/>
    </font>
    <font>
      <sz val="16"/>
      <color theme="4" tint="-0.249977111117893"/>
      <name val="Calibri"/>
      <family val="2"/>
      <charset val="238"/>
      <scheme val="minor"/>
    </font>
    <font>
      <strike/>
      <sz val="11"/>
      <color rgb="FFEE1C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</cellStyleXfs>
  <cellXfs count="31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5" fillId="4" borderId="49" xfId="1" applyFont="1" applyFill="1" applyBorder="1" applyProtection="1">
      <protection locked="0" hidden="1"/>
    </xf>
    <xf numFmtId="0" fontId="18" fillId="0" borderId="44" xfId="4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0" fontId="11" fillId="4" borderId="66" xfId="1" applyFont="1" applyFill="1" applyBorder="1" applyAlignment="1" applyProtection="1">
      <alignment horizontal="center"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5" applyProtection="1">
      <protection hidden="1"/>
    </xf>
    <xf numFmtId="0" fontId="24" fillId="0" borderId="0" xfId="5" applyFont="1" applyProtection="1">
      <protection hidden="1"/>
    </xf>
    <xf numFmtId="0" fontId="22" fillId="0" borderId="0" xfId="5" applyFont="1" applyAlignment="1" applyProtection="1">
      <alignment wrapText="1"/>
      <protection hidden="1"/>
    </xf>
    <xf numFmtId="0" fontId="19" fillId="15" borderId="37" xfId="5" applyFill="1" applyBorder="1" applyAlignment="1" applyProtection="1">
      <alignment horizontal="center" vertical="center" wrapText="1"/>
      <protection hidden="1"/>
    </xf>
    <xf numFmtId="0" fontId="19" fillId="15" borderId="38" xfId="5" applyFill="1" applyBorder="1" applyAlignment="1" applyProtection="1">
      <alignment horizontal="center" vertical="center" wrapText="1"/>
      <protection hidden="1"/>
    </xf>
    <xf numFmtId="0" fontId="19" fillId="15" borderId="54" xfId="5" applyFill="1" applyBorder="1" applyAlignment="1" applyProtection="1">
      <alignment horizontal="center" vertical="center" wrapText="1"/>
      <protection hidden="1"/>
    </xf>
    <xf numFmtId="0" fontId="19" fillId="15" borderId="83" xfId="5" applyFill="1" applyBorder="1" applyAlignment="1" applyProtection="1">
      <alignment horizontal="center" vertical="center" wrapText="1"/>
      <protection hidden="1"/>
    </xf>
    <xf numFmtId="0" fontId="19" fillId="14" borderId="28" xfId="5" applyFill="1" applyBorder="1" applyProtection="1">
      <protection hidden="1"/>
    </xf>
    <xf numFmtId="0" fontId="19" fillId="14" borderId="27" xfId="5" applyFill="1" applyBorder="1" applyProtection="1">
      <protection hidden="1"/>
    </xf>
    <xf numFmtId="0" fontId="2" fillId="14" borderId="27" xfId="5" applyFont="1" applyFill="1" applyBorder="1" applyAlignment="1" applyProtection="1">
      <alignment wrapText="1"/>
      <protection hidden="1"/>
    </xf>
    <xf numFmtId="0" fontId="19" fillId="14" borderId="41" xfId="5" applyFill="1" applyBorder="1" applyProtection="1">
      <protection hidden="1"/>
    </xf>
    <xf numFmtId="0" fontId="20" fillId="14" borderId="82" xfId="5" applyFont="1" applyFill="1" applyBorder="1" applyProtection="1">
      <protection hidden="1"/>
    </xf>
    <xf numFmtId="0" fontId="19" fillId="14" borderId="82" xfId="5" applyFill="1" applyBorder="1" applyProtection="1">
      <protection hidden="1"/>
    </xf>
    <xf numFmtId="0" fontId="19" fillId="0" borderId="28" xfId="5" applyBorder="1" applyAlignment="1" applyProtection="1">
      <alignment horizontal="center"/>
      <protection hidden="1"/>
    </xf>
    <xf numFmtId="0" fontId="19" fillId="0" borderId="27" xfId="5" applyBorder="1" applyProtection="1">
      <protection hidden="1"/>
    </xf>
    <xf numFmtId="0" fontId="19" fillId="0" borderId="27" xfId="5" applyBorder="1" applyAlignment="1" applyProtection="1">
      <alignment wrapText="1"/>
      <protection hidden="1"/>
    </xf>
    <xf numFmtId="44" fontId="0" fillId="13" borderId="27" xfId="6" applyFont="1" applyFill="1" applyBorder="1" applyProtection="1">
      <protection hidden="1"/>
    </xf>
    <xf numFmtId="0" fontId="19" fillId="12" borderId="28" xfId="5" applyFill="1" applyBorder="1" applyAlignment="1" applyProtection="1">
      <alignment horizontal="center"/>
      <protection hidden="1"/>
    </xf>
    <xf numFmtId="0" fontId="19" fillId="12" borderId="27" xfId="5" applyFill="1" applyBorder="1" applyProtection="1">
      <protection hidden="1"/>
    </xf>
    <xf numFmtId="0" fontId="21" fillId="0" borderId="27" xfId="5" applyFont="1" applyBorder="1" applyProtection="1">
      <protection hidden="1"/>
    </xf>
    <xf numFmtId="0" fontId="19" fillId="12" borderId="36" xfId="5" applyFill="1" applyBorder="1" applyAlignment="1" applyProtection="1">
      <alignment horizontal="center"/>
      <protection hidden="1"/>
    </xf>
    <xf numFmtId="0" fontId="19" fillId="12" borderId="41" xfId="5" applyFill="1" applyBorder="1" applyProtection="1">
      <protection hidden="1"/>
    </xf>
    <xf numFmtId="0" fontId="20" fillId="12" borderId="82" xfId="5" applyFont="1" applyFill="1" applyBorder="1" applyProtection="1">
      <protection hidden="1"/>
    </xf>
    <xf numFmtId="44" fontId="0" fillId="12" borderId="82" xfId="6" applyFont="1" applyFill="1" applyBorder="1" applyProtection="1">
      <protection hidden="1"/>
    </xf>
    <xf numFmtId="0" fontId="19" fillId="0" borderId="27" xfId="5" applyBorder="1" applyAlignment="1" applyProtection="1">
      <alignment horizontal="center"/>
      <protection hidden="1"/>
    </xf>
    <xf numFmtId="44" fontId="0" fillId="0" borderId="0" xfId="6" applyFont="1" applyProtection="1">
      <protection hidden="1"/>
    </xf>
    <xf numFmtId="44" fontId="19" fillId="0" borderId="0" xfId="5" applyNumberFormat="1" applyProtection="1">
      <protection hidden="1"/>
    </xf>
    <xf numFmtId="0" fontId="19" fillId="12" borderId="30" xfId="5" applyFill="1" applyBorder="1" applyAlignment="1" applyProtection="1">
      <alignment horizontal="center"/>
      <protection hidden="1"/>
    </xf>
    <xf numFmtId="0" fontId="19" fillId="12" borderId="31" xfId="5" applyFill="1" applyBorder="1" applyProtection="1">
      <protection hidden="1"/>
    </xf>
    <xf numFmtId="0" fontId="21" fillId="0" borderId="31" xfId="5" applyFont="1" applyBorder="1" applyAlignment="1" applyProtection="1">
      <alignment wrapText="1"/>
      <protection hidden="1"/>
    </xf>
    <xf numFmtId="0" fontId="19" fillId="12" borderId="31" xfId="5" applyFill="1" applyBorder="1" applyAlignment="1" applyProtection="1">
      <alignment horizontal="center"/>
      <protection hidden="1"/>
    </xf>
    <xf numFmtId="0" fontId="19" fillId="12" borderId="55" xfId="5" applyFill="1" applyBorder="1" applyProtection="1">
      <protection hidden="1"/>
    </xf>
    <xf numFmtId="0" fontId="20" fillId="12" borderId="81" xfId="5" applyFont="1" applyFill="1" applyBorder="1" applyProtection="1">
      <protection hidden="1"/>
    </xf>
    <xf numFmtId="0" fontId="19" fillId="12" borderId="81" xfId="5" applyFill="1" applyBorder="1" applyProtection="1">
      <protection hidden="1"/>
    </xf>
    <xf numFmtId="44" fontId="20" fillId="4" borderId="27" xfId="6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26" fillId="0" borderId="0" xfId="0" applyFont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2" fillId="0" borderId="75" xfId="1" applyFont="1" applyFill="1" applyBorder="1" applyProtection="1">
      <protection hidden="1"/>
    </xf>
    <xf numFmtId="0" fontId="12" fillId="0" borderId="20" xfId="1" applyFont="1" applyFill="1" applyBorder="1" applyProtection="1">
      <protection hidden="1"/>
    </xf>
    <xf numFmtId="2" fontId="11" fillId="0" borderId="76" xfId="1" applyNumberFormat="1" applyFont="1" applyFill="1" applyBorder="1" applyProtection="1">
      <protection hidden="1"/>
    </xf>
    <xf numFmtId="2" fontId="11" fillId="0" borderId="26" xfId="1" applyNumberFormat="1" applyFont="1" applyFill="1" applyBorder="1" applyProtection="1">
      <protection hidden="1"/>
    </xf>
    <xf numFmtId="0" fontId="12" fillId="0" borderId="85" xfId="1" applyFont="1" applyFill="1" applyBorder="1" applyAlignment="1" applyProtection="1">
      <alignment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78" xfId="1" applyFont="1" applyFill="1" applyBorder="1" applyAlignment="1" applyProtection="1">
      <alignment wrapText="1"/>
      <protection hidden="1"/>
    </xf>
    <xf numFmtId="0" fontId="11" fillId="0" borderId="47" xfId="1" applyFont="1" applyFill="1" applyBorder="1" applyProtection="1">
      <protection hidden="1"/>
    </xf>
    <xf numFmtId="0" fontId="11" fillId="0" borderId="22" xfId="1" applyFont="1" applyFill="1" applyBorder="1" applyAlignment="1" applyProtection="1">
      <alignment horizontal="center"/>
      <protection hidden="1"/>
    </xf>
    <xf numFmtId="44" fontId="15" fillId="13" borderId="22" xfId="1" applyNumberFormat="1" applyFont="1" applyFill="1" applyBorder="1" applyProtection="1">
      <protection hidden="1"/>
    </xf>
    <xf numFmtId="0" fontId="11" fillId="0" borderId="22" xfId="1" applyFont="1" applyFill="1" applyBorder="1" applyProtection="1">
      <protection hidden="1"/>
    </xf>
    <xf numFmtId="0" fontId="11" fillId="0" borderId="48" xfId="1" applyFont="1" applyFill="1" applyBorder="1" applyProtection="1">
      <protection hidden="1"/>
    </xf>
    <xf numFmtId="0" fontId="12" fillId="0" borderId="79" xfId="1" applyFont="1" applyFill="1" applyBorder="1" applyProtection="1">
      <protection hidden="1"/>
    </xf>
    <xf numFmtId="0" fontId="13" fillId="16" borderId="3" xfId="1" applyFont="1" applyFill="1" applyBorder="1" applyProtection="1">
      <protection hidden="1"/>
    </xf>
    <xf numFmtId="0" fontId="12" fillId="0" borderId="18" xfId="1" applyFont="1" applyFill="1" applyBorder="1" applyAlignment="1" applyProtection="1">
      <protection hidden="1"/>
    </xf>
    <xf numFmtId="0" fontId="12" fillId="0" borderId="8" xfId="1" applyFont="1" applyFill="1" applyBorder="1" applyProtection="1">
      <protection hidden="1"/>
    </xf>
    <xf numFmtId="0" fontId="12" fillId="0" borderId="9" xfId="1" applyFont="1" applyFill="1" applyBorder="1" applyProtection="1">
      <protection hidden="1"/>
    </xf>
    <xf numFmtId="0" fontId="11" fillId="0" borderId="71" xfId="1" applyFont="1" applyFill="1" applyBorder="1" applyAlignment="1" applyProtection="1">
      <protection hidden="1"/>
    </xf>
    <xf numFmtId="2" fontId="11" fillId="0" borderId="13" xfId="1" applyNumberFormat="1" applyFont="1" applyFill="1" applyBorder="1" applyProtection="1">
      <protection hidden="1"/>
    </xf>
    <xf numFmtId="2" fontId="11" fillId="0" borderId="14" xfId="1" applyNumberFormat="1" applyFont="1" applyFill="1" applyBorder="1" applyProtection="1">
      <protection hidden="1"/>
    </xf>
    <xf numFmtId="2" fontId="13" fillId="16" borderId="79" xfId="1" applyNumberFormat="1" applyFont="1" applyFill="1" applyBorder="1" applyAlignment="1" applyProtection="1">
      <alignment vertical="center"/>
      <protection hidden="1"/>
    </xf>
    <xf numFmtId="0" fontId="12" fillId="0" borderId="7" xfId="1" applyFont="1" applyFill="1" applyBorder="1" applyProtection="1">
      <protection hidden="1"/>
    </xf>
    <xf numFmtId="0" fontId="11" fillId="0" borderId="12" xfId="1" applyFont="1" applyFill="1" applyBorder="1" applyProtection="1">
      <protection hidden="1"/>
    </xf>
    <xf numFmtId="0" fontId="9" fillId="0" borderId="49" xfId="1" applyFont="1" applyFill="1" applyBorder="1" applyAlignment="1" applyProtection="1">
      <protection hidden="1"/>
    </xf>
    <xf numFmtId="0" fontId="27" fillId="0" borderId="3" xfId="1" applyFont="1" applyFill="1" applyBorder="1" applyAlignment="1" applyProtection="1">
      <alignment horizontal="right" vertical="center" wrapText="1"/>
      <protection hidden="1"/>
    </xf>
    <xf numFmtId="0" fontId="28" fillId="0" borderId="47" xfId="1" applyFont="1" applyFill="1" applyBorder="1" applyAlignment="1" applyProtection="1">
      <alignment horizontal="right" vertical="center" wrapText="1"/>
      <protection hidden="1"/>
    </xf>
    <xf numFmtId="0" fontId="28" fillId="0" borderId="3" xfId="1" applyFont="1" applyFill="1" applyBorder="1" applyAlignment="1" applyProtection="1">
      <alignment horizontal="right" vertical="center" wrapText="1"/>
      <protection hidden="1"/>
    </xf>
    <xf numFmtId="0" fontId="0" fillId="0" borderId="0" xfId="0" applyProtection="1">
      <protection locked="0" hidden="1"/>
    </xf>
    <xf numFmtId="0" fontId="30" fillId="0" borderId="28" xfId="5" applyFont="1" applyBorder="1" applyAlignment="1" applyProtection="1">
      <alignment horizontal="center"/>
      <protection hidden="1"/>
    </xf>
    <xf numFmtId="0" fontId="30" fillId="0" borderId="27" xfId="5" applyFont="1" applyBorder="1" applyProtection="1">
      <protection hidden="1"/>
    </xf>
    <xf numFmtId="0" fontId="30" fillId="0" borderId="27" xfId="5" applyFont="1" applyBorder="1" applyAlignment="1" applyProtection="1">
      <alignment wrapText="1"/>
      <protection hidden="1"/>
    </xf>
    <xf numFmtId="44" fontId="20" fillId="13" borderId="27" xfId="6" applyFont="1" applyFill="1" applyBorder="1" applyProtection="1">
      <protection hidden="1"/>
    </xf>
    <xf numFmtId="0" fontId="31" fillId="0" borderId="28" xfId="5" applyFont="1" applyBorder="1" applyAlignment="1" applyProtection="1">
      <alignment horizontal="center"/>
      <protection hidden="1"/>
    </xf>
    <xf numFmtId="0" fontId="31" fillId="0" borderId="27" xfId="5" applyFont="1" applyBorder="1" applyProtection="1">
      <protection hidden="1"/>
    </xf>
    <xf numFmtId="0" fontId="31" fillId="0" borderId="27" xfId="5" applyFont="1" applyBorder="1" applyAlignment="1" applyProtection="1">
      <alignment wrapText="1"/>
      <protection hidden="1"/>
    </xf>
    <xf numFmtId="0" fontId="19" fillId="0" borderId="0" xfId="5" applyProtection="1">
      <protection hidden="1"/>
    </xf>
    <xf numFmtId="0" fontId="2" fillId="11" borderId="80" xfId="5" applyFont="1" applyFill="1" applyBorder="1" applyAlignment="1" applyProtection="1">
      <alignment horizontal="left"/>
      <protection hidden="1"/>
    </xf>
    <xf numFmtId="0" fontId="2" fillId="11" borderId="0" xfId="5" applyFont="1" applyFill="1" applyAlignment="1" applyProtection="1">
      <alignment horizontal="left"/>
      <protection hidden="1"/>
    </xf>
    <xf numFmtId="0" fontId="2" fillId="0" borderId="0" xfId="5" applyFont="1" applyAlignment="1" applyProtection="1">
      <alignment horizontal="left"/>
      <protection hidden="1"/>
    </xf>
    <xf numFmtId="0" fontId="29" fillId="0" borderId="6" xfId="1" applyFont="1" applyFill="1" applyBorder="1" applyAlignment="1" applyProtection="1">
      <alignment horizontal="left"/>
      <protection hidden="1"/>
    </xf>
    <xf numFmtId="0" fontId="16" fillId="0" borderId="6" xfId="1" applyFont="1" applyFill="1" applyBorder="1" applyAlignment="1" applyProtection="1">
      <alignment horizontal="left"/>
      <protection hidden="1"/>
    </xf>
    <xf numFmtId="0" fontId="23" fillId="16" borderId="84" xfId="5" applyFont="1" applyFill="1" applyBorder="1" applyAlignment="1" applyProtection="1">
      <alignment horizontal="center" vertical="center"/>
      <protection hidden="1"/>
    </xf>
    <xf numFmtId="0" fontId="23" fillId="16" borderId="0" xfId="5" applyFont="1" applyFill="1" applyAlignment="1" applyProtection="1">
      <alignment horizontal="center" vertical="center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2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11" fillId="0" borderId="74" xfId="1" applyFont="1" applyFill="1" applyBorder="1" applyAlignment="1" applyProtection="1">
      <alignment horizontal="left"/>
      <protection hidden="1"/>
    </xf>
    <xf numFmtId="0" fontId="11" fillId="0" borderId="70" xfId="1" applyFont="1" applyFill="1" applyBorder="1" applyAlignment="1" applyProtection="1">
      <alignment horizontal="left"/>
      <protection hidden="1"/>
    </xf>
    <xf numFmtId="0" fontId="13" fillId="16" borderId="71" xfId="1" applyFont="1" applyFill="1" applyBorder="1" applyAlignment="1" applyProtection="1">
      <alignment horizontal="left"/>
      <protection hidden="1"/>
    </xf>
    <xf numFmtId="0" fontId="13" fillId="16" borderId="25" xfId="1" applyFont="1" applyFill="1" applyBorder="1" applyAlignment="1" applyProtection="1">
      <alignment horizontal="left"/>
      <protection hidden="1"/>
    </xf>
    <xf numFmtId="0" fontId="13" fillId="16" borderId="72" xfId="1" applyFont="1" applyFill="1" applyBorder="1" applyAlignment="1" applyProtection="1">
      <alignment horizontal="left"/>
      <protection hidden="1"/>
    </xf>
    <xf numFmtId="0" fontId="9" fillId="0" borderId="47" xfId="1" applyFont="1" applyFill="1" applyBorder="1" applyAlignment="1" applyProtection="1">
      <alignment horizontal="left"/>
      <protection hidden="1"/>
    </xf>
    <xf numFmtId="0" fontId="9" fillId="0" borderId="22" xfId="1" applyFont="1" applyFill="1" applyBorder="1" applyAlignment="1" applyProtection="1">
      <alignment horizontal="left"/>
      <protection hidden="1"/>
    </xf>
    <xf numFmtId="0" fontId="9" fillId="0" borderId="23" xfId="1" applyFont="1" applyFill="1" applyBorder="1" applyAlignment="1" applyProtection="1">
      <alignment horizontal="left"/>
      <protection hidden="1"/>
    </xf>
    <xf numFmtId="0" fontId="12" fillId="0" borderId="77" xfId="1" applyFont="1" applyFill="1" applyBorder="1" applyAlignment="1" applyProtection="1">
      <alignment horizontal="left" wrapText="1"/>
      <protection hidden="1"/>
    </xf>
    <xf numFmtId="0" fontId="12" fillId="0" borderId="73" xfId="1" applyFont="1" applyFill="1" applyBorder="1" applyAlignment="1" applyProtection="1">
      <alignment horizontal="left" wrapText="1"/>
      <protection hidden="1"/>
    </xf>
    <xf numFmtId="2" fontId="11" fillId="0" borderId="24" xfId="1" applyNumberFormat="1" applyFont="1" applyFill="1" applyBorder="1" applyAlignment="1" applyProtection="1">
      <alignment horizontal="left"/>
      <protection hidden="1"/>
    </xf>
    <xf numFmtId="2" fontId="11" fillId="0" borderId="72" xfId="1" applyNumberFormat="1" applyFont="1" applyFill="1" applyBorder="1" applyAlignment="1" applyProtection="1">
      <alignment horizontal="left"/>
      <protection hidden="1"/>
    </xf>
    <xf numFmtId="0" fontId="12" fillId="0" borderId="18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Fill="1" applyBorder="1" applyAlignment="1" applyProtection="1">
      <alignment horizontal="left" vertical="center" wrapText="1"/>
      <protection hidden="1"/>
    </xf>
    <xf numFmtId="0" fontId="12" fillId="0" borderId="73" xfId="1" applyFont="1" applyFill="1" applyBorder="1" applyAlignment="1" applyProtection="1">
      <alignment horizontal="left" vertical="center" wrapText="1"/>
      <protection hidden="1"/>
    </xf>
    <xf numFmtId="0" fontId="3" fillId="0" borderId="16" xfId="1" applyFont="1" applyFill="1" applyBorder="1" applyAlignment="1" applyProtection="1">
      <alignment horizontal="left" wrapText="1"/>
      <protection hidden="1"/>
    </xf>
    <xf numFmtId="0" fontId="3" fillId="0" borderId="17" xfId="1" applyFont="1" applyFill="1" applyBorder="1" applyAlignment="1" applyProtection="1">
      <alignment horizontal="left" wrapText="1"/>
      <protection hidden="1"/>
    </xf>
    <xf numFmtId="0" fontId="25" fillId="0" borderId="21" xfId="1" applyFont="1" applyFill="1" applyBorder="1" applyAlignment="1" applyProtection="1">
      <alignment horizontal="left" vertical="center" wrapText="1"/>
      <protection hidden="1"/>
    </xf>
    <xf numFmtId="0" fontId="25" fillId="0" borderId="22" xfId="1" applyFont="1" applyFill="1" applyBorder="1" applyAlignment="1" applyProtection="1">
      <alignment horizontal="left" vertical="center" wrapText="1"/>
      <protection hidden="1"/>
    </xf>
    <xf numFmtId="0" fontId="25" fillId="0" borderId="48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Fill="1" applyBorder="1" applyAlignment="1" applyProtection="1">
      <alignment horizontal="left" wrapText="1"/>
      <protection hidden="1"/>
    </xf>
    <xf numFmtId="2" fontId="11" fillId="0" borderId="13" xfId="1" applyNumberFormat="1" applyFont="1" applyFill="1" applyBorder="1" applyAlignment="1" applyProtection="1">
      <alignment horizontal="left"/>
      <protection hidden="1"/>
    </xf>
    <xf numFmtId="0" fontId="11" fillId="0" borderId="13" xfId="1" applyFont="1" applyFill="1" applyBorder="1" applyAlignment="1" applyProtection="1">
      <alignment horizontal="left"/>
      <protection hidden="1"/>
    </xf>
    <xf numFmtId="0" fontId="12" fillId="0" borderId="64" xfId="1" applyFont="1" applyFill="1" applyBorder="1" applyAlignment="1" applyProtection="1">
      <alignment horizontal="left" vertical="center" wrapText="1"/>
      <protection hidden="1"/>
    </xf>
    <xf numFmtId="0" fontId="12" fillId="0" borderId="65" xfId="1" applyFont="1" applyFill="1" applyBorder="1" applyAlignment="1" applyProtection="1">
      <alignment horizontal="left" vertical="center" wrapText="1"/>
      <protection hidden="1"/>
    </xf>
    <xf numFmtId="0" fontId="12" fillId="0" borderId="74" xfId="1" applyFont="1" applyFill="1" applyBorder="1" applyAlignment="1" applyProtection="1">
      <alignment horizontal="left" vertical="center"/>
      <protection hidden="1"/>
    </xf>
    <xf numFmtId="0" fontId="12" fillId="0" borderId="70" xfId="1" applyFont="1" applyFill="1" applyBorder="1" applyAlignment="1" applyProtection="1">
      <alignment horizontal="left" vertical="center"/>
      <protection hidden="1"/>
    </xf>
    <xf numFmtId="0" fontId="12" fillId="0" borderId="86" xfId="1" applyFont="1" applyFill="1" applyBorder="1" applyAlignment="1" applyProtection="1">
      <alignment horizontal="left" vertical="center"/>
      <protection hidden="1"/>
    </xf>
    <xf numFmtId="2" fontId="13" fillId="16" borderId="4" xfId="1" applyNumberFormat="1" applyFont="1" applyFill="1" applyBorder="1" applyAlignment="1" applyProtection="1">
      <alignment horizontal="right" vertical="center"/>
      <protection hidden="1"/>
    </xf>
    <xf numFmtId="2" fontId="13" fillId="16" borderId="5" xfId="1" applyNumberFormat="1" applyFont="1" applyFill="1" applyBorder="1" applyAlignment="1" applyProtection="1">
      <alignment horizontal="right" vertical="center"/>
      <protection hidden="1"/>
    </xf>
    <xf numFmtId="0" fontId="16" fillId="0" borderId="21" xfId="1" applyFont="1" applyFill="1" applyBorder="1" applyAlignment="1" applyProtection="1">
      <alignment horizontal="center"/>
      <protection hidden="1"/>
    </xf>
    <xf numFmtId="0" fontId="16" fillId="0" borderId="22" xfId="1" applyFont="1" applyFill="1" applyBorder="1" applyAlignment="1" applyProtection="1">
      <alignment horizontal="center"/>
      <protection hidden="1"/>
    </xf>
    <xf numFmtId="0" fontId="16" fillId="0" borderId="23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1" fillId="0" borderId="10" xfId="1" applyFont="1" applyFill="1" applyBorder="1" applyAlignment="1" applyProtection="1">
      <alignment horizontal="left" wrapText="1"/>
      <protection hidden="1"/>
    </xf>
    <xf numFmtId="0" fontId="11" fillId="0" borderId="2" xfId="1" applyFont="1" applyFill="1" applyAlignment="1" applyProtection="1">
      <alignment horizontal="left" wrapText="1"/>
      <protection hidden="1"/>
    </xf>
    <xf numFmtId="0" fontId="11" fillId="0" borderId="15" xfId="1" applyFont="1" applyFill="1" applyBorder="1" applyAlignment="1" applyProtection="1">
      <alignment horizontal="left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16" xfId="1" applyFont="1" applyFill="1" applyBorder="1" applyAlignment="1" applyProtection="1">
      <alignment horizontal="left" wrapText="1"/>
      <protection hidden="1"/>
    </xf>
    <xf numFmtId="0" fontId="25" fillId="0" borderId="3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2" fontId="11" fillId="0" borderId="25" xfId="1" applyNumberFormat="1" applyFont="1" applyFill="1" applyBorder="1" applyAlignment="1" applyProtection="1">
      <alignment horizontal="left"/>
      <protection hidden="1"/>
    </xf>
    <xf numFmtId="0" fontId="11" fillId="0" borderId="72" xfId="1" applyFont="1" applyFill="1" applyBorder="1" applyAlignment="1" applyProtection="1">
      <alignment horizontal="left"/>
      <protection hidden="1"/>
    </xf>
    <xf numFmtId="0" fontId="12" fillId="0" borderId="68" xfId="1" applyFont="1" applyFill="1" applyBorder="1" applyAlignment="1" applyProtection="1">
      <alignment horizontal="left" vertical="center" wrapText="1"/>
      <protection hidden="1"/>
    </xf>
    <xf numFmtId="0" fontId="12" fillId="0" borderId="67" xfId="1" applyFont="1" applyFill="1" applyBorder="1" applyAlignment="1" applyProtection="1">
      <alignment horizontal="left" vertical="center" wrapText="1"/>
      <protection hidden="1"/>
    </xf>
    <xf numFmtId="0" fontId="12" fillId="0" borderId="69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3" fillId="0" borderId="17" xfId="1" applyFont="1" applyFill="1" applyBorder="1" applyAlignment="1" applyProtection="1">
      <alignment horizontal="left" vertical="center" wrapText="1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4" fillId="0" borderId="23" xfId="1" applyFont="1" applyFill="1" applyBorder="1" applyAlignment="1" applyProtection="1">
      <alignment horizontal="center"/>
      <protection hidden="1"/>
    </xf>
    <xf numFmtId="0" fontId="12" fillId="0" borderId="43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0" fillId="4" borderId="24" xfId="2" applyFont="1" applyFill="1" applyBorder="1" applyAlignment="1" applyProtection="1">
      <alignment vertical="center" wrapText="1"/>
      <protection locked="0" hidden="1"/>
    </xf>
    <xf numFmtId="0" fontId="1" fillId="4" borderId="25" xfId="2" applyFill="1" applyBorder="1" applyAlignment="1" applyProtection="1">
      <alignment vertical="center" wrapText="1"/>
      <protection locked="0" hidden="1"/>
    </xf>
    <xf numFmtId="0" fontId="0" fillId="0" borderId="25" xfId="0" applyBorder="1" applyAlignment="1" applyProtection="1">
      <alignment vertical="center" wrapText="1"/>
      <protection locked="0" hidden="1"/>
    </xf>
    <xf numFmtId="0" fontId="0" fillId="0" borderId="26" xfId="0" applyBorder="1" applyAlignment="1" applyProtection="1">
      <alignment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0" fillId="0" borderId="18" xfId="0" applyBorder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73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</cellXfs>
  <cellStyles count="7">
    <cellStyle name="20 % - zvýraznenie3" xfId="2" builtinId="38"/>
    <cellStyle name="Čiarka" xfId="3" builtinId="3"/>
    <cellStyle name="Hypertextové prepojenie" xfId="4" builtinId="8"/>
    <cellStyle name="Mena 2" xfId="6" xr:uid="{1BC3A165-0D18-4A71-821E-3D3652DBAD37}"/>
    <cellStyle name="Normálna" xfId="0" builtinId="0"/>
    <cellStyle name="Normálna 2" xfId="5" xr:uid="{556DF225-90D0-4B8F-AF9E-352D22DE6C91}"/>
    <cellStyle name="Poznámka" xfId="1" builtinId="10"/>
  </cellStyles>
  <dxfs count="12">
    <dxf>
      <fill>
        <patternFill patternType="solid">
          <fgColor indexed="64"/>
          <bgColor theme="9" tint="0.39997558519241921"/>
        </patternFill>
      </fill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border>
        <right style="medium">
          <color indexed="64"/>
        </right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thin">
          <color rgb="FF000000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1"/>
    </dxf>
  </dxfs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E6D975-8F6A-4419-A719-B982699E696C}" name="Table13" displayName="Table13" ref="A6:G60" totalsRowShown="0" headerRowDxfId="11" dataDxfId="9" headerRowBorderDxfId="10" tableBorderDxfId="8" totalsRowBorderDxfId="7">
  <autoFilter ref="A6:G60" xr:uid="{24EE2EDA-FBCF-4880-8736-85F6025055F6}"/>
  <tableColumns count="7">
    <tableColumn id="15" xr3:uid="{C77B1D9A-FB5A-4010-8BAD-540841601BA6}" name="ID" dataDxfId="6"/>
    <tableColumn id="1" xr3:uid="{4559F9BB-70E8-4578-A915-934FF5D73A90}" name="Skupina výdavkov" dataDxfId="5"/>
    <tableColumn id="2" xr3:uid="{60D4F640-7EEF-42C4-AB19-CAF2EAF623D4}" name="Názov výdavku" dataDxfId="4"/>
    <tableColumn id="3" xr3:uid="{22836E77-FCB1-4BF0-8696-E0941699C289}" name="MJ" dataDxfId="3"/>
    <tableColumn id="5" xr3:uid="{FE390B28-AEDF-489E-BD44-3D241DA5425B}" name="Počet jednotiek" dataDxfId="2"/>
    <tableColumn id="6" xr3:uid="{C415D50E-FA17-4EBF-93EE-FF09D0723F39}" name="Jednotková cena" dataDxfId="1"/>
    <tableColumn id="8" xr3:uid="{B24B059A-00AF-401F-BC2A-0D101C2DBCF6}" name="Spolu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A2" zoomScaleNormal="100" workbookViewId="0">
      <selection activeCell="G4" sqref="G4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16" t="s">
        <v>0</v>
      </c>
      <c r="C2" s="217"/>
      <c r="D2" s="217"/>
      <c r="E2" s="217"/>
      <c r="F2" s="217"/>
      <c r="G2" s="217"/>
      <c r="H2" s="217"/>
      <c r="I2" s="217"/>
      <c r="J2" s="217"/>
      <c r="K2" s="218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222</v>
      </c>
      <c r="D4" s="24" t="s">
        <v>76</v>
      </c>
      <c r="E4" s="25">
        <v>3690000</v>
      </c>
      <c r="F4" s="25">
        <v>0</v>
      </c>
      <c r="G4" s="26" t="s">
        <v>11</v>
      </c>
      <c r="H4" s="27">
        <f>E4</f>
        <v>3690000</v>
      </c>
      <c r="I4" s="28">
        <f>H4/H$14*100</f>
        <v>90.441176470588232</v>
      </c>
      <c r="J4" s="29">
        <f t="shared" ref="J4:J6" si="0">IF(I4=0,0,(E4-F4)/I4)</f>
        <v>40800</v>
      </c>
      <c r="K4" s="30">
        <f t="shared" ref="K4:K5" si="1">IF((E4-F4)=0,0,H4/(E4-F4))</f>
        <v>1</v>
      </c>
    </row>
    <row r="5" spans="2:11" ht="30" x14ac:dyDescent="0.25">
      <c r="B5" s="22">
        <v>2</v>
      </c>
      <c r="C5" s="31" t="s">
        <v>230</v>
      </c>
      <c r="D5" s="32" t="s">
        <v>90</v>
      </c>
      <c r="E5" s="33">
        <v>1</v>
      </c>
      <c r="F5" s="33">
        <v>0</v>
      </c>
      <c r="G5" s="26" t="s">
        <v>91</v>
      </c>
      <c r="H5" s="34">
        <v>40000</v>
      </c>
      <c r="I5" s="35">
        <f t="shared" ref="I5:I13" si="2">H5/H$14*100</f>
        <v>0.98039215686274506</v>
      </c>
      <c r="J5" s="29">
        <f t="shared" si="0"/>
        <v>1.02</v>
      </c>
      <c r="K5" s="30">
        <f t="shared" si="1"/>
        <v>40000</v>
      </c>
    </row>
    <row r="6" spans="2:11" ht="30" x14ac:dyDescent="0.25">
      <c r="B6" s="22">
        <v>3</v>
      </c>
      <c r="C6" s="31" t="s">
        <v>231</v>
      </c>
      <c r="D6" s="32" t="s">
        <v>90</v>
      </c>
      <c r="E6" s="33">
        <v>1</v>
      </c>
      <c r="F6" s="33">
        <v>0</v>
      </c>
      <c r="G6" s="26" t="s">
        <v>91</v>
      </c>
      <c r="H6" s="34">
        <v>40000</v>
      </c>
      <c r="I6" s="35">
        <f t="shared" si="2"/>
        <v>0.98039215686274506</v>
      </c>
      <c r="J6" s="29">
        <f t="shared" si="0"/>
        <v>1.02</v>
      </c>
      <c r="K6" s="30">
        <f>IF((E6-F6)=0,0,H6/(E6-F6))</f>
        <v>40000</v>
      </c>
    </row>
    <row r="7" spans="2:11" ht="30" x14ac:dyDescent="0.25">
      <c r="B7" s="22">
        <v>4</v>
      </c>
      <c r="C7" s="31" t="s">
        <v>232</v>
      </c>
      <c r="D7" s="32" t="s">
        <v>90</v>
      </c>
      <c r="E7" s="33">
        <v>2</v>
      </c>
      <c r="F7" s="33">
        <v>0</v>
      </c>
      <c r="G7" s="26" t="s">
        <v>91</v>
      </c>
      <c r="H7" s="34">
        <v>80000</v>
      </c>
      <c r="I7" s="35">
        <f t="shared" si="2"/>
        <v>1.9607843137254901</v>
      </c>
      <c r="J7" s="29">
        <f>IF(I7=0,0,(E7-F7)/I7)</f>
        <v>1.02</v>
      </c>
      <c r="K7" s="30">
        <f>IF((E7-F7)=0,0,H7/(E7-F7))</f>
        <v>40000</v>
      </c>
    </row>
    <row r="8" spans="2:11" ht="30" x14ac:dyDescent="0.25">
      <c r="B8" s="22">
        <v>5</v>
      </c>
      <c r="C8" s="36" t="s">
        <v>233</v>
      </c>
      <c r="D8" s="37" t="s">
        <v>90</v>
      </c>
      <c r="E8" s="38">
        <v>2</v>
      </c>
      <c r="F8" s="33">
        <v>0</v>
      </c>
      <c r="G8" s="26" t="s">
        <v>91</v>
      </c>
      <c r="H8" s="39">
        <v>80000</v>
      </c>
      <c r="I8" s="35">
        <f t="shared" si="2"/>
        <v>1.9607843137254901</v>
      </c>
      <c r="J8" s="29">
        <f>IF(I8=0,0,(E8-F8)/I8)</f>
        <v>1.02</v>
      </c>
      <c r="K8" s="30">
        <f>IF((E8-F8)=0,0,H8/(E8-F8))</f>
        <v>40000</v>
      </c>
    </row>
    <row r="9" spans="2:11" x14ac:dyDescent="0.25">
      <c r="B9" s="22">
        <v>6</v>
      </c>
      <c r="C9" s="36" t="s">
        <v>234</v>
      </c>
      <c r="D9" s="37" t="s">
        <v>223</v>
      </c>
      <c r="E9" s="38">
        <v>6</v>
      </c>
      <c r="F9" s="33">
        <v>0</v>
      </c>
      <c r="G9" s="26" t="s">
        <v>91</v>
      </c>
      <c r="H9" s="39">
        <v>150000</v>
      </c>
      <c r="I9" s="35">
        <f t="shared" si="2"/>
        <v>3.6764705882352944</v>
      </c>
      <c r="J9" s="29">
        <f t="shared" ref="J9:J13" si="3">IF(I9=0,0,(E9-F9)/I9)</f>
        <v>1.6319999999999999</v>
      </c>
      <c r="K9" s="30">
        <f t="shared" ref="K9:K13" si="4">IF((E9-F9)=0,0,H9/(E9-F9))</f>
        <v>25000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4080000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02" t="s">
        <v>14</v>
      </c>
      <c r="C16" s="203"/>
      <c r="D16" s="203"/>
      <c r="E16" s="203"/>
      <c r="F16" s="203"/>
      <c r="G16" s="203"/>
      <c r="H16" s="203"/>
      <c r="I16" s="203"/>
      <c r="J16" s="204"/>
    </row>
    <row r="17" spans="2:10" x14ac:dyDescent="0.25">
      <c r="B17" s="205" t="s">
        <v>1</v>
      </c>
      <c r="C17" s="221" t="s">
        <v>2</v>
      </c>
      <c r="D17" s="219" t="s">
        <v>15</v>
      </c>
      <c r="E17" s="207" t="s">
        <v>16</v>
      </c>
      <c r="F17" s="208"/>
      <c r="G17" s="209" t="s">
        <v>17</v>
      </c>
      <c r="H17" s="210"/>
      <c r="I17" s="211" t="s">
        <v>18</v>
      </c>
      <c r="J17" s="208"/>
    </row>
    <row r="18" spans="2:10" x14ac:dyDescent="0.25">
      <c r="B18" s="206"/>
      <c r="C18" s="222"/>
      <c r="D18" s="220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K1 Cena celkom</v>
      </c>
      <c r="D19" s="53" cm="1">
        <f t="array" ref="D19:D28">I4:I13</f>
        <v>90.441176470588232</v>
      </c>
      <c r="E19" s="54">
        <v>30000</v>
      </c>
      <c r="F19" s="55">
        <f>IF(I4=100,"0",IF((E4-F4)=0,0,(IF(G4="čím menej, tým lepšie",(I4*(E4-E19)/(E4-F4)),(I4*(E19-F4)/(E4-F4))))))</f>
        <v>89.705882352941174</v>
      </c>
      <c r="G19" s="54">
        <v>15000</v>
      </c>
      <c r="H19" s="56">
        <f>IF(I4=100,"0",IF((E4-F4)=0,0,IF(G4="čím menej, tým lepšie",(I4*(E4-G19)/(E4-F4)),(I4*(G19-F4)/(E4-F4)))))</f>
        <v>90.073529411764696</v>
      </c>
      <c r="I19" s="54">
        <v>0</v>
      </c>
      <c r="J19" s="55">
        <f>IF(I4=100,"0",IF((E4-F4)=0,0,IF(G4="čím menej, tým lepšie",(I4*(E4-I19)/(E4-F4)),(I4*(I19-F4)/(E4-F4)))))</f>
        <v>90.441176470588232</v>
      </c>
    </row>
    <row r="20" spans="2:10" ht="15" customHeight="1" x14ac:dyDescent="0.25">
      <c r="B20" s="47">
        <v>2</v>
      </c>
      <c r="C20" s="52" t="str">
        <v xml:space="preserve">K2 Lehota dodania - Skrátenie doby dodávky pre čiastkové plnenie SZ4 </v>
      </c>
      <c r="D20" s="53">
        <v>0.98039215686274506</v>
      </c>
      <c r="E20" s="54">
        <v>36</v>
      </c>
      <c r="F20" s="55">
        <f>IF(I5=100,"0",IF((E5-F5)=0,0,(IF(G5="čím menej, tým lepšie",(I5*(E5-E20)/(E5-F5)),(I5*(E20-F5)/(E5-F5))))))</f>
        <v>35.294117647058819</v>
      </c>
      <c r="G20" s="54">
        <v>18</v>
      </c>
      <c r="H20" s="56">
        <f t="shared" ref="H20:H28" si="5">IF(I5=100,"0",IF((E5-F5)=0,0,IF(G5="čím menej, tým lepšie",(I5*(E5-G20)/(E5-F5)),(I5*(G20-F5)/(E5-F5)))))</f>
        <v>17.647058823529409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 xml:space="preserve">K2 Lehota dodania - Skrátenie doby dodávky pre čiastkové plnenie VZ3 </v>
      </c>
      <c r="D21" s="53">
        <v>0.98039215686274506</v>
      </c>
      <c r="E21" s="54">
        <v>50</v>
      </c>
      <c r="F21" s="55">
        <f>IF(I6=100,"0",IF((E6-F6)=0,0,(IF(G6="čím menej, tým lepšie",(I6*(E6-E21)/(E6-F6)),(I6*(E21-F6)/(E6-F6))))))</f>
        <v>49.019607843137251</v>
      </c>
      <c r="G21" s="54">
        <v>75</v>
      </c>
      <c r="H21" s="56">
        <f t="shared" si="5"/>
        <v>73.529411764705884</v>
      </c>
      <c r="I21" s="54">
        <v>100</v>
      </c>
      <c r="J21" s="55">
        <f t="shared" si="6"/>
        <v>98.039215686274503</v>
      </c>
    </row>
    <row r="22" spans="2:10" x14ac:dyDescent="0.25">
      <c r="B22" s="47">
        <v>4</v>
      </c>
      <c r="C22" s="52" t="str">
        <v>K2 Lehota dodania - Skrátenie doby dodávky pre čiastkové plnenie FB3T</v>
      </c>
      <c r="D22" s="53">
        <v>1.9607843137254901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K2 Lehota dodania - Skrátenie doby dodávky pre čiastkové plnenie FB4T</v>
      </c>
      <c r="D23" s="53">
        <v>1.9607843137254901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K3 Zariadenia doplnkovej siete</v>
      </c>
      <c r="D24" s="53">
        <v>3.6764705882352944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174.01960784313724</v>
      </c>
      <c r="G29" s="64"/>
      <c r="H29" s="63">
        <f t="shared" ref="H29:J29" si="8">SUM(H19:H28)</f>
        <v>181.25</v>
      </c>
      <c r="I29" s="64"/>
      <c r="J29" s="65">
        <f t="shared" si="8"/>
        <v>188.48039215686273</v>
      </c>
    </row>
    <row r="31" spans="2:10" ht="36.75" customHeight="1" x14ac:dyDescent="0.25">
      <c r="B31" s="223" t="s">
        <v>23</v>
      </c>
      <c r="C31" s="224"/>
      <c r="D31" s="224"/>
      <c r="E31" s="224"/>
      <c r="F31" s="224"/>
      <c r="G31" s="224"/>
      <c r="H31" s="224"/>
      <c r="I31" s="224"/>
      <c r="J31" s="225"/>
    </row>
    <row r="32" spans="2:10" x14ac:dyDescent="0.25">
      <c r="B32" s="226" t="s">
        <v>1</v>
      </c>
      <c r="C32" s="228" t="s">
        <v>2</v>
      </c>
      <c r="D32" s="229"/>
      <c r="E32" s="236" t="s">
        <v>16</v>
      </c>
      <c r="F32" s="237"/>
      <c r="G32" s="234" t="s">
        <v>17</v>
      </c>
      <c r="H32" s="235"/>
      <c r="I32" s="232" t="s">
        <v>18</v>
      </c>
      <c r="J32" s="233"/>
    </row>
    <row r="33" spans="2:10" x14ac:dyDescent="0.25">
      <c r="B33" s="227"/>
      <c r="C33" s="230"/>
      <c r="D33" s="231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K1 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 xml:space="preserve">K2 Lehota dodania - Skrátenie doby dodávky pre čiastkové plnenie SZ4 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-1440000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-720000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 xml:space="preserve">K2 Lehota dodania - Skrátenie doby dodávky pre čiastkové plnenie VZ3 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-2000000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-3000000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-4000000</v>
      </c>
    </row>
    <row r="37" spans="2:10" x14ac:dyDescent="0.25">
      <c r="B37" s="72">
        <v>4</v>
      </c>
      <c r="C37" s="73" t="str">
        <v>K2 Lehota dodania - Skrátenie doby dodávky pre čiastkové plnenie FB3T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K2 Lehota dodania - Skrátenie doby dodávky pre čiastkové plnenie FB4T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K3 Zariadenia doplnkovej siete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-3410000</v>
      </c>
      <c r="G44" s="84"/>
      <c r="H44" s="84">
        <f t="shared" ref="H44:J44" si="15">SUM(H34:H43)</f>
        <v>-3705000</v>
      </c>
      <c r="I44" s="84"/>
      <c r="J44" s="85">
        <f t="shared" si="15"/>
        <v>-4000000</v>
      </c>
    </row>
    <row r="45" spans="2:10" ht="15.75" thickBot="1" x14ac:dyDescent="0.3"/>
    <row r="46" spans="2:10" ht="36" customHeight="1" thickBot="1" x14ac:dyDescent="0.3">
      <c r="B46" s="212" t="s">
        <v>75</v>
      </c>
      <c r="C46" s="213"/>
      <c r="D46" s="213"/>
      <c r="E46" s="213"/>
      <c r="F46" s="213"/>
      <c r="G46" s="213"/>
      <c r="H46" s="213"/>
      <c r="I46" s="213"/>
      <c r="J46" s="214"/>
    </row>
    <row r="47" spans="2:10" ht="15.75" customHeight="1" x14ac:dyDescent="0.25">
      <c r="B47" s="196" t="s">
        <v>1</v>
      </c>
      <c r="C47" s="192" t="s">
        <v>2</v>
      </c>
      <c r="D47" s="193"/>
      <c r="E47" s="196" t="s">
        <v>16</v>
      </c>
      <c r="F47" s="197"/>
      <c r="G47" s="198" t="s">
        <v>17</v>
      </c>
      <c r="H47" s="199"/>
      <c r="I47" s="200" t="s">
        <v>18</v>
      </c>
      <c r="J47" s="201"/>
    </row>
    <row r="48" spans="2:10" x14ac:dyDescent="0.25">
      <c r="B48" s="215"/>
      <c r="C48" s="194"/>
      <c r="D48" s="19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K1 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 xml:space="preserve">K2 Lehota dodania - Skrátenie doby dodávky pre čiastkové plnenie SZ4 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-1400000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-680000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40000</v>
      </c>
    </row>
    <row r="51" spans="2:10" x14ac:dyDescent="0.25">
      <c r="B51" s="92">
        <v>3</v>
      </c>
      <c r="C51" s="93" t="str">
        <v xml:space="preserve">K2 Lehota dodania - Skrátenie doby dodávky pre čiastkové plnenie VZ3 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-1960000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-2960000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-3960000</v>
      </c>
    </row>
    <row r="52" spans="2:10" ht="15.75" customHeight="1" x14ac:dyDescent="0.25">
      <c r="B52" s="92">
        <v>4</v>
      </c>
      <c r="C52" s="93" t="str">
        <v>K2 Lehota dodania - Skrátenie doby dodávky pre čiastkové plnenie FB3T</v>
      </c>
      <c r="D52" s="94"/>
      <c r="E52" s="75">
        <f t="shared" si="16"/>
        <v>0</v>
      </c>
      <c r="F52" s="95">
        <f t="shared" si="19"/>
        <v>80000</v>
      </c>
      <c r="G52" s="75">
        <f t="shared" si="17"/>
        <v>0</v>
      </c>
      <c r="H52" s="96">
        <f t="shared" si="20"/>
        <v>80000</v>
      </c>
      <c r="I52" s="75">
        <f t="shared" si="18"/>
        <v>0</v>
      </c>
      <c r="J52" s="97">
        <f t="shared" si="21"/>
        <v>80000</v>
      </c>
    </row>
    <row r="53" spans="2:10" x14ac:dyDescent="0.25">
      <c r="B53" s="92">
        <v>5</v>
      </c>
      <c r="C53" s="93" t="str">
        <v>K2 Lehota dodania - Skrátenie doby dodávky pre čiastkové plnenie FB4T</v>
      </c>
      <c r="D53" s="94"/>
      <c r="E53" s="75">
        <f t="shared" si="16"/>
        <v>0</v>
      </c>
      <c r="F53" s="95">
        <f t="shared" si="19"/>
        <v>80000</v>
      </c>
      <c r="G53" s="75">
        <f t="shared" si="17"/>
        <v>0</v>
      </c>
      <c r="H53" s="96">
        <f t="shared" si="20"/>
        <v>80000</v>
      </c>
      <c r="I53" s="75">
        <f t="shared" si="18"/>
        <v>0</v>
      </c>
      <c r="J53" s="97">
        <f t="shared" si="21"/>
        <v>80000</v>
      </c>
    </row>
    <row r="54" spans="2:10" x14ac:dyDescent="0.25">
      <c r="B54" s="92">
        <v>6</v>
      </c>
      <c r="C54" s="93" t="str">
        <v>K3 Zariadenia doplnkovej siete</v>
      </c>
      <c r="D54" s="94"/>
      <c r="E54" s="75">
        <f t="shared" si="16"/>
        <v>0</v>
      </c>
      <c r="F54" s="95">
        <f t="shared" si="19"/>
        <v>150000</v>
      </c>
      <c r="G54" s="75">
        <f t="shared" si="17"/>
        <v>0</v>
      </c>
      <c r="H54" s="96">
        <f t="shared" si="20"/>
        <v>150000</v>
      </c>
      <c r="I54" s="75">
        <f t="shared" si="18"/>
        <v>0</v>
      </c>
      <c r="J54" s="97">
        <f t="shared" si="21"/>
        <v>150000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-3020000</v>
      </c>
      <c r="G59" s="103"/>
      <c r="H59" s="103">
        <f t="shared" ref="H59:J59" si="22">SUM(H49:H58)</f>
        <v>-3315000</v>
      </c>
      <c r="I59" s="103"/>
      <c r="J59" s="104">
        <f t="shared" si="22"/>
        <v>-3610000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226F-807B-4DC5-970C-CB9A67025039}">
  <sheetPr>
    <pageSetUpPr fitToPage="1"/>
  </sheetPr>
  <dimension ref="A1:M64"/>
  <sheetViews>
    <sheetView tabSelected="1" topLeftCell="A6" zoomScale="85" zoomScaleNormal="85" workbookViewId="0">
      <selection activeCell="F33" sqref="F33"/>
    </sheetView>
  </sheetViews>
  <sheetFormatPr defaultColWidth="9.140625" defaultRowHeight="15" x14ac:dyDescent="0.25"/>
  <cols>
    <col min="1" max="1" width="7.5703125" style="109" customWidth="1"/>
    <col min="2" max="2" width="49.42578125" style="109" customWidth="1"/>
    <col min="3" max="3" width="54.5703125" style="109" customWidth="1"/>
    <col min="4" max="4" width="9.42578125" style="109" customWidth="1"/>
    <col min="5" max="5" width="16" style="109" customWidth="1"/>
    <col min="6" max="6" width="14.85546875" style="109" customWidth="1"/>
    <col min="7" max="7" width="13.85546875" style="109" customWidth="1"/>
    <col min="8" max="8" width="15.140625" style="109" bestFit="1" customWidth="1"/>
    <col min="9" max="9" width="13.42578125" style="109" bestFit="1" customWidth="1"/>
    <col min="10" max="10" width="15.42578125" style="109" bestFit="1" customWidth="1"/>
    <col min="11" max="11" width="16.85546875" style="109" bestFit="1" customWidth="1"/>
    <col min="12" max="12" width="9.140625" style="109"/>
    <col min="13" max="13" width="15.42578125" style="109" bestFit="1" customWidth="1"/>
    <col min="14" max="14" width="9.140625" style="109"/>
    <col min="15" max="15" width="13.140625" style="109" bestFit="1" customWidth="1"/>
    <col min="16" max="16384" width="9.140625" style="109"/>
  </cols>
  <sheetData>
    <row r="1" spans="1:13" x14ac:dyDescent="0.25">
      <c r="A1" s="187" t="s">
        <v>221</v>
      </c>
      <c r="B1" s="187"/>
      <c r="C1" s="187"/>
    </row>
    <row r="2" spans="1:13" x14ac:dyDescent="0.25">
      <c r="A2" s="187" t="s">
        <v>220</v>
      </c>
      <c r="B2" s="187"/>
      <c r="C2" s="187"/>
    </row>
    <row r="4" spans="1:13" ht="25.5" customHeight="1" x14ac:dyDescent="0.4">
      <c r="A4" s="188" t="s">
        <v>219</v>
      </c>
      <c r="B4" s="189"/>
      <c r="C4" s="189"/>
      <c r="D4" s="189"/>
      <c r="E4" s="189"/>
      <c r="F4" s="110"/>
      <c r="G4" s="110"/>
      <c r="H4" s="111"/>
      <c r="I4" s="111"/>
      <c r="J4" s="111"/>
      <c r="K4" s="111"/>
      <c r="L4" s="111"/>
      <c r="M4" s="111"/>
    </row>
    <row r="5" spans="1:13" ht="26.25" x14ac:dyDescent="0.4">
      <c r="A5" s="190" t="s">
        <v>218</v>
      </c>
      <c r="B5" s="191"/>
      <c r="C5" s="191"/>
      <c r="D5" s="191"/>
      <c r="E5" s="191"/>
      <c r="F5" s="191"/>
      <c r="G5" s="191"/>
      <c r="H5" s="111"/>
      <c r="I5" s="111"/>
      <c r="J5" s="111"/>
      <c r="K5" s="111"/>
      <c r="L5" s="111"/>
      <c r="M5" s="111"/>
    </row>
    <row r="6" spans="1:13" ht="30" x14ac:dyDescent="0.25">
      <c r="A6" s="112" t="s">
        <v>217</v>
      </c>
      <c r="B6" s="113" t="s">
        <v>216</v>
      </c>
      <c r="C6" s="113" t="s">
        <v>215</v>
      </c>
      <c r="D6" s="113" t="s">
        <v>214</v>
      </c>
      <c r="E6" s="114" t="s">
        <v>213</v>
      </c>
      <c r="F6" s="115" t="s">
        <v>212</v>
      </c>
      <c r="G6" s="115" t="s">
        <v>22</v>
      </c>
    </row>
    <row r="7" spans="1:13" x14ac:dyDescent="0.25">
      <c r="A7" s="116"/>
      <c r="B7" s="117"/>
      <c r="C7" s="118" t="s">
        <v>211</v>
      </c>
      <c r="D7" s="117"/>
      <c r="E7" s="119"/>
      <c r="F7" s="120"/>
      <c r="G7" s="121"/>
    </row>
    <row r="8" spans="1:13" x14ac:dyDescent="0.25">
      <c r="A8" s="122" t="s">
        <v>210</v>
      </c>
      <c r="B8" s="123" t="s">
        <v>109</v>
      </c>
      <c r="C8" s="124" t="s">
        <v>209</v>
      </c>
      <c r="D8" s="123" t="s">
        <v>107</v>
      </c>
      <c r="E8" s="123">
        <v>7</v>
      </c>
      <c r="F8" s="143"/>
      <c r="G8" s="125">
        <f>Table13[[#This Row],[Počet jednotiek]]*Table13[[#This Row],[Jednotková cena]]</f>
        <v>0</v>
      </c>
    </row>
    <row r="9" spans="1:13" x14ac:dyDescent="0.25">
      <c r="A9" s="122" t="s">
        <v>208</v>
      </c>
      <c r="B9" s="123" t="s">
        <v>113</v>
      </c>
      <c r="C9" s="124" t="s">
        <v>207</v>
      </c>
      <c r="D9" s="123" t="s">
        <v>107</v>
      </c>
      <c r="E9" s="123">
        <v>7</v>
      </c>
      <c r="F9" s="143"/>
      <c r="G9" s="125">
        <f>Table13[[#This Row],[Počet jednotiek]]*Table13[[#This Row],[Jednotková cena]]</f>
        <v>0</v>
      </c>
    </row>
    <row r="10" spans="1:13" x14ac:dyDescent="0.25">
      <c r="A10" s="122" t="s">
        <v>206</v>
      </c>
      <c r="B10" s="123" t="s">
        <v>109</v>
      </c>
      <c r="C10" s="124" t="s">
        <v>205</v>
      </c>
      <c r="D10" s="123" t="s">
        <v>107</v>
      </c>
      <c r="E10" s="123">
        <v>4</v>
      </c>
      <c r="F10" s="143"/>
      <c r="G10" s="125">
        <f>Table13[[#This Row],[Počet jednotiek]]*Table13[[#This Row],[Jednotková cena]]</f>
        <v>0</v>
      </c>
    </row>
    <row r="11" spans="1:13" x14ac:dyDescent="0.25">
      <c r="A11" s="122" t="s">
        <v>204</v>
      </c>
      <c r="B11" s="123" t="s">
        <v>113</v>
      </c>
      <c r="C11" s="124" t="s">
        <v>203</v>
      </c>
      <c r="D11" s="123" t="s">
        <v>107</v>
      </c>
      <c r="E11" s="123">
        <v>3</v>
      </c>
      <c r="F11" s="143"/>
      <c r="G11" s="125">
        <f>Table13[[#This Row],[Počet jednotiek]]*Table13[[#This Row],[Jednotková cena]]</f>
        <v>0</v>
      </c>
    </row>
    <row r="12" spans="1:13" ht="30" x14ac:dyDescent="0.25">
      <c r="A12" s="122" t="s">
        <v>202</v>
      </c>
      <c r="B12" s="123" t="s">
        <v>113</v>
      </c>
      <c r="C12" s="124" t="s">
        <v>201</v>
      </c>
      <c r="D12" s="123"/>
      <c r="E12" s="123">
        <v>1</v>
      </c>
      <c r="F12" s="143"/>
      <c r="G12" s="125">
        <f>Table13[[#This Row],[Počet jednotiek]]*Table13[[#This Row],[Jednotková cena]]</f>
        <v>0</v>
      </c>
    </row>
    <row r="13" spans="1:13" x14ac:dyDescent="0.25">
      <c r="A13" s="122" t="s">
        <v>200</v>
      </c>
      <c r="B13" s="123" t="s">
        <v>109</v>
      </c>
      <c r="C13" s="124" t="s">
        <v>199</v>
      </c>
      <c r="D13" s="123" t="s">
        <v>107</v>
      </c>
      <c r="E13" s="123">
        <v>4</v>
      </c>
      <c r="F13" s="143"/>
      <c r="G13" s="125">
        <f>Table13[[#This Row],[Počet jednotiek]]*Table13[[#This Row],[Jednotková cena]]</f>
        <v>0</v>
      </c>
    </row>
    <row r="14" spans="1:13" x14ac:dyDescent="0.25">
      <c r="A14" s="122" t="s">
        <v>198</v>
      </c>
      <c r="B14" s="123" t="s">
        <v>113</v>
      </c>
      <c r="C14" s="124" t="s">
        <v>197</v>
      </c>
      <c r="D14" s="123" t="s">
        <v>107</v>
      </c>
      <c r="E14" s="123">
        <v>4</v>
      </c>
      <c r="F14" s="143"/>
      <c r="G14" s="125">
        <f>Table13[[#This Row],[Počet jednotiek]]*Table13[[#This Row],[Jednotková cena]]</f>
        <v>0</v>
      </c>
    </row>
    <row r="15" spans="1:13" x14ac:dyDescent="0.25">
      <c r="A15" s="122" t="s">
        <v>196</v>
      </c>
      <c r="B15" s="123" t="s">
        <v>109</v>
      </c>
      <c r="C15" s="124" t="s">
        <v>195</v>
      </c>
      <c r="D15" s="123" t="s">
        <v>107</v>
      </c>
      <c r="E15" s="123">
        <v>1</v>
      </c>
      <c r="F15" s="143"/>
      <c r="G15" s="125">
        <f>Table13[[#This Row],[Počet jednotiek]]*Table13[[#This Row],[Jednotková cena]]</f>
        <v>0</v>
      </c>
    </row>
    <row r="16" spans="1:13" x14ac:dyDescent="0.25">
      <c r="A16" s="122" t="s">
        <v>194</v>
      </c>
      <c r="B16" s="123" t="s">
        <v>113</v>
      </c>
      <c r="C16" s="124" t="s">
        <v>193</v>
      </c>
      <c r="D16" s="123" t="s">
        <v>107</v>
      </c>
      <c r="E16" s="123">
        <v>1</v>
      </c>
      <c r="F16" s="143"/>
      <c r="G16" s="125">
        <f>Table13[[#This Row],[Počet jednotiek]]*Table13[[#This Row],[Jednotková cena]]</f>
        <v>0</v>
      </c>
    </row>
    <row r="17" spans="1:7" x14ac:dyDescent="0.25">
      <c r="A17" s="122" t="s">
        <v>192</v>
      </c>
      <c r="B17" s="123" t="s">
        <v>109</v>
      </c>
      <c r="C17" s="124" t="s">
        <v>191</v>
      </c>
      <c r="D17" s="123" t="s">
        <v>107</v>
      </c>
      <c r="E17" s="123">
        <v>2</v>
      </c>
      <c r="F17" s="143"/>
      <c r="G17" s="125">
        <f>Table13[[#This Row],[Počet jednotiek]]*Table13[[#This Row],[Jednotková cena]]</f>
        <v>0</v>
      </c>
    </row>
    <row r="18" spans="1:7" x14ac:dyDescent="0.25">
      <c r="A18" s="122" t="s">
        <v>190</v>
      </c>
      <c r="B18" s="123" t="s">
        <v>113</v>
      </c>
      <c r="C18" s="124" t="s">
        <v>189</v>
      </c>
      <c r="D18" s="123" t="s">
        <v>107</v>
      </c>
      <c r="E18" s="123">
        <v>2</v>
      </c>
      <c r="F18" s="143"/>
      <c r="G18" s="125">
        <f>Table13[[#This Row],[Počet jednotiek]]*Table13[[#This Row],[Jednotková cena]]</f>
        <v>0</v>
      </c>
    </row>
    <row r="19" spans="1:7" x14ac:dyDescent="0.25">
      <c r="A19" s="122" t="s">
        <v>188</v>
      </c>
      <c r="B19" s="123" t="s">
        <v>109</v>
      </c>
      <c r="C19" s="124" t="s">
        <v>187</v>
      </c>
      <c r="D19" s="123" t="s">
        <v>107</v>
      </c>
      <c r="E19" s="123">
        <v>1</v>
      </c>
      <c r="F19" s="143"/>
      <c r="G19" s="125">
        <f>Table13[[#This Row],[Počet jednotiek]]*Table13[[#This Row],[Jednotková cena]]</f>
        <v>0</v>
      </c>
    </row>
    <row r="20" spans="1:7" x14ac:dyDescent="0.25">
      <c r="A20" s="122" t="s">
        <v>186</v>
      </c>
      <c r="B20" s="123" t="s">
        <v>113</v>
      </c>
      <c r="C20" s="124" t="s">
        <v>185</v>
      </c>
      <c r="D20" s="123" t="s">
        <v>107</v>
      </c>
      <c r="E20" s="123">
        <v>1</v>
      </c>
      <c r="F20" s="143"/>
      <c r="G20" s="125">
        <f>Table13[[#This Row],[Počet jednotiek]]*Table13[[#This Row],[Jednotková cena]]</f>
        <v>0</v>
      </c>
    </row>
    <row r="21" spans="1:7" x14ac:dyDescent="0.25">
      <c r="A21" s="122" t="s">
        <v>184</v>
      </c>
      <c r="B21" s="123" t="s">
        <v>109</v>
      </c>
      <c r="C21" s="124" t="s">
        <v>183</v>
      </c>
      <c r="D21" s="123" t="s">
        <v>107</v>
      </c>
      <c r="E21" s="123">
        <v>1</v>
      </c>
      <c r="F21" s="143"/>
      <c r="G21" s="125">
        <f>Table13[[#This Row],[Počet jednotiek]]*Table13[[#This Row],[Jednotková cena]]</f>
        <v>0</v>
      </c>
    </row>
    <row r="22" spans="1:7" x14ac:dyDescent="0.25">
      <c r="A22" s="122" t="s">
        <v>182</v>
      </c>
      <c r="B22" s="123" t="s">
        <v>113</v>
      </c>
      <c r="C22" s="124" t="s">
        <v>181</v>
      </c>
      <c r="D22" s="123" t="s">
        <v>107</v>
      </c>
      <c r="E22" s="123">
        <v>1</v>
      </c>
      <c r="F22" s="143"/>
      <c r="G22" s="125">
        <f>Table13[[#This Row],[Počet jednotiek]]*Table13[[#This Row],[Jednotková cena]]</f>
        <v>0</v>
      </c>
    </row>
    <row r="23" spans="1:7" x14ac:dyDescent="0.25">
      <c r="A23" s="122" t="s">
        <v>180</v>
      </c>
      <c r="B23" s="123" t="s">
        <v>109</v>
      </c>
      <c r="C23" s="124" t="s">
        <v>179</v>
      </c>
      <c r="D23" s="123" t="s">
        <v>107</v>
      </c>
      <c r="E23" s="123">
        <v>2</v>
      </c>
      <c r="F23" s="143"/>
      <c r="G23" s="125">
        <f>Table13[[#This Row],[Počet jednotiek]]*Table13[[#This Row],[Jednotková cena]]</f>
        <v>0</v>
      </c>
    </row>
    <row r="24" spans="1:7" x14ac:dyDescent="0.25">
      <c r="A24" s="122" t="s">
        <v>178</v>
      </c>
      <c r="B24" s="123" t="s">
        <v>113</v>
      </c>
      <c r="C24" s="124" t="s">
        <v>177</v>
      </c>
      <c r="D24" s="123" t="s">
        <v>107</v>
      </c>
      <c r="E24" s="123">
        <v>2</v>
      </c>
      <c r="F24" s="143"/>
      <c r="G24" s="125">
        <f>Table13[[#This Row],[Počet jednotiek]]*Table13[[#This Row],[Jednotková cena]]</f>
        <v>0</v>
      </c>
    </row>
    <row r="25" spans="1:7" ht="30" x14ac:dyDescent="0.25">
      <c r="A25" s="122" t="s">
        <v>176</v>
      </c>
      <c r="B25" s="123" t="s">
        <v>144</v>
      </c>
      <c r="C25" s="124" t="s">
        <v>175</v>
      </c>
      <c r="D25" s="123" t="s">
        <v>111</v>
      </c>
      <c r="E25" s="123">
        <v>1</v>
      </c>
      <c r="F25" s="143"/>
      <c r="G25" s="125">
        <f>Table13[[#This Row],[Počet jednotiek]]*Table13[[#This Row],[Jednotková cena]]</f>
        <v>0</v>
      </c>
    </row>
    <row r="26" spans="1:7" ht="30" x14ac:dyDescent="0.25">
      <c r="A26" s="122" t="s">
        <v>174</v>
      </c>
      <c r="B26" s="123" t="s">
        <v>144</v>
      </c>
      <c r="C26" s="124" t="s">
        <v>173</v>
      </c>
      <c r="D26" s="123" t="s">
        <v>111</v>
      </c>
      <c r="E26" s="123">
        <v>1</v>
      </c>
      <c r="F26" s="143"/>
      <c r="G26" s="125">
        <f>Table13[[#This Row],[Počet jednotiek]]*Table13[[#This Row],[Jednotková cena]]</f>
        <v>0</v>
      </c>
    </row>
    <row r="27" spans="1:7" ht="30" x14ac:dyDescent="0.25">
      <c r="A27" s="122" t="s">
        <v>172</v>
      </c>
      <c r="B27" s="123" t="s">
        <v>144</v>
      </c>
      <c r="C27" s="124" t="s">
        <v>171</v>
      </c>
      <c r="D27" s="123" t="s">
        <v>111</v>
      </c>
      <c r="E27" s="123">
        <v>1</v>
      </c>
      <c r="F27" s="143"/>
      <c r="G27" s="125">
        <f>Table13[[#This Row],[Počet jednotiek]]*Table13[[#This Row],[Jednotková cena]]</f>
        <v>0</v>
      </c>
    </row>
    <row r="28" spans="1:7" x14ac:dyDescent="0.25">
      <c r="A28" s="122" t="s">
        <v>170</v>
      </c>
      <c r="B28" s="123" t="s">
        <v>109</v>
      </c>
      <c r="C28" s="124" t="s">
        <v>169</v>
      </c>
      <c r="D28" s="123" t="s">
        <v>107</v>
      </c>
      <c r="E28" s="123">
        <v>10</v>
      </c>
      <c r="F28" s="143"/>
      <c r="G28" s="125">
        <f>Table13[[#This Row],[Počet jednotiek]]*Table13[[#This Row],[Jednotková cena]]</f>
        <v>0</v>
      </c>
    </row>
    <row r="29" spans="1:7" x14ac:dyDescent="0.25">
      <c r="A29" s="122" t="s">
        <v>168</v>
      </c>
      <c r="B29" s="123" t="s">
        <v>113</v>
      </c>
      <c r="C29" s="124" t="s">
        <v>167</v>
      </c>
      <c r="D29" s="123" t="s">
        <v>107</v>
      </c>
      <c r="E29" s="123">
        <v>10</v>
      </c>
      <c r="F29" s="143"/>
      <c r="G29" s="125">
        <f>Table13[[#This Row],[Počet jednotiek]]*Table13[[#This Row],[Jednotková cena]]</f>
        <v>0</v>
      </c>
    </row>
    <row r="30" spans="1:7" x14ac:dyDescent="0.25">
      <c r="A30" s="122" t="s">
        <v>166</v>
      </c>
      <c r="B30" s="123" t="s">
        <v>109</v>
      </c>
      <c r="C30" s="124" t="s">
        <v>165</v>
      </c>
      <c r="D30" s="123" t="s">
        <v>107</v>
      </c>
      <c r="E30" s="123">
        <v>3</v>
      </c>
      <c r="F30" s="143"/>
      <c r="G30" s="125">
        <f>Table13[[#This Row],[Počet jednotiek]]*Table13[[#This Row],[Jednotková cena]]</f>
        <v>0</v>
      </c>
    </row>
    <row r="31" spans="1:7" x14ac:dyDescent="0.25">
      <c r="A31" s="122" t="s">
        <v>164</v>
      </c>
      <c r="B31" s="123" t="s">
        <v>113</v>
      </c>
      <c r="C31" s="124" t="s">
        <v>163</v>
      </c>
      <c r="D31" s="123" t="s">
        <v>107</v>
      </c>
      <c r="E31" s="123">
        <v>3</v>
      </c>
      <c r="F31" s="143"/>
      <c r="G31" s="125">
        <f>Table13[[#This Row],[Počet jednotiek]]*Table13[[#This Row],[Jednotková cena]]</f>
        <v>0</v>
      </c>
    </row>
    <row r="32" spans="1:7" ht="30" x14ac:dyDescent="0.25">
      <c r="A32" s="122" t="s">
        <v>162</v>
      </c>
      <c r="B32" s="123" t="s">
        <v>144</v>
      </c>
      <c r="C32" s="124" t="s">
        <v>161</v>
      </c>
      <c r="D32" s="123" t="s">
        <v>111</v>
      </c>
      <c r="E32" s="123">
        <v>1</v>
      </c>
      <c r="F32" s="143"/>
      <c r="G32" s="125">
        <f>Table13[[#This Row],[Počet jednotiek]]*Table13[[#This Row],[Jednotková cena]]</f>
        <v>0</v>
      </c>
    </row>
    <row r="33" spans="1:7" x14ac:dyDescent="0.25">
      <c r="A33" s="122" t="s">
        <v>160</v>
      </c>
      <c r="B33" s="123" t="s">
        <v>113</v>
      </c>
      <c r="C33" s="124" t="s">
        <v>159</v>
      </c>
      <c r="D33" s="123" t="s">
        <v>119</v>
      </c>
      <c r="E33" s="123">
        <v>5</v>
      </c>
      <c r="F33" s="143"/>
      <c r="G33" s="125">
        <f>Table13[[#This Row],[Počet jednotiek]]*Table13[[#This Row],[Jednotková cena]]</f>
        <v>0</v>
      </c>
    </row>
    <row r="34" spans="1:7" x14ac:dyDescent="0.25">
      <c r="A34" s="126"/>
      <c r="B34" s="127"/>
      <c r="C34" s="128" t="s">
        <v>106</v>
      </c>
      <c r="D34" s="129" t="s">
        <v>105</v>
      </c>
      <c r="E34" s="130"/>
      <c r="F34" s="131"/>
      <c r="G34" s="132">
        <f>SUBTOTAL(9,G8:G33)</f>
        <v>0</v>
      </c>
    </row>
    <row r="35" spans="1:7" x14ac:dyDescent="0.25">
      <c r="A35" s="116"/>
      <c r="B35" s="117"/>
      <c r="C35" s="118" t="s">
        <v>158</v>
      </c>
      <c r="D35" s="117"/>
      <c r="E35" s="119"/>
      <c r="F35" s="120"/>
      <c r="G35" s="121"/>
    </row>
    <row r="36" spans="1:7" x14ac:dyDescent="0.25">
      <c r="A36" s="122" t="s">
        <v>157</v>
      </c>
      <c r="B36" s="123" t="s">
        <v>109</v>
      </c>
      <c r="C36" s="124" t="s">
        <v>156</v>
      </c>
      <c r="D36" s="123" t="s">
        <v>107</v>
      </c>
      <c r="E36" s="123">
        <v>3</v>
      </c>
      <c r="F36" s="143"/>
      <c r="G36" s="125">
        <f>Table13[[#This Row],[Počet jednotiek]]*Table13[[#This Row],[Jednotková cena]]</f>
        <v>0</v>
      </c>
    </row>
    <row r="37" spans="1:7" x14ac:dyDescent="0.25">
      <c r="A37" s="122" t="s">
        <v>155</v>
      </c>
      <c r="B37" s="123" t="s">
        <v>113</v>
      </c>
      <c r="C37" s="124" t="s">
        <v>154</v>
      </c>
      <c r="D37" s="123" t="s">
        <v>107</v>
      </c>
      <c r="E37" s="123">
        <v>3</v>
      </c>
      <c r="F37" s="143"/>
      <c r="G37" s="125">
        <f>Table13[[#This Row],[Počet jednotiek]]*Table13[[#This Row],[Jednotková cena]]</f>
        <v>0</v>
      </c>
    </row>
    <row r="38" spans="1:7" x14ac:dyDescent="0.25">
      <c r="A38" s="122" t="s">
        <v>153</v>
      </c>
      <c r="B38" s="123" t="s">
        <v>109</v>
      </c>
      <c r="C38" s="124" t="s">
        <v>152</v>
      </c>
      <c r="D38" s="123" t="s">
        <v>107</v>
      </c>
      <c r="E38" s="123">
        <v>2</v>
      </c>
      <c r="F38" s="143"/>
      <c r="G38" s="125">
        <f>Table13[[#This Row],[Počet jednotiek]]*Table13[[#This Row],[Jednotková cena]]</f>
        <v>0</v>
      </c>
    </row>
    <row r="39" spans="1:7" x14ac:dyDescent="0.25">
      <c r="A39" s="122" t="s">
        <v>151</v>
      </c>
      <c r="B39" s="123" t="s">
        <v>113</v>
      </c>
      <c r="C39" s="124" t="s">
        <v>150</v>
      </c>
      <c r="D39" s="123" t="s">
        <v>107</v>
      </c>
      <c r="E39" s="123">
        <v>2</v>
      </c>
      <c r="F39" s="143"/>
      <c r="G39" s="125">
        <f>Table13[[#This Row],[Počet jednotiek]]*Table13[[#This Row],[Jednotková cena]]</f>
        <v>0</v>
      </c>
    </row>
    <row r="40" spans="1:7" ht="30" x14ac:dyDescent="0.25">
      <c r="A40" s="122" t="s">
        <v>149</v>
      </c>
      <c r="B40" s="123" t="s">
        <v>144</v>
      </c>
      <c r="C40" s="124" t="s">
        <v>148</v>
      </c>
      <c r="D40" s="123" t="s">
        <v>111</v>
      </c>
      <c r="E40" s="123">
        <v>1</v>
      </c>
      <c r="F40" s="143"/>
      <c r="G40" s="125">
        <f>Table13[[#This Row],[Počet jednotiek]]*Table13[[#This Row],[Jednotková cena]]</f>
        <v>0</v>
      </c>
    </row>
    <row r="41" spans="1:7" ht="30" x14ac:dyDescent="0.25">
      <c r="A41" s="122" t="s">
        <v>147</v>
      </c>
      <c r="B41" s="123" t="s">
        <v>144</v>
      </c>
      <c r="C41" s="124" t="s">
        <v>146</v>
      </c>
      <c r="D41" s="123" t="s">
        <v>111</v>
      </c>
      <c r="E41" s="123">
        <v>1</v>
      </c>
      <c r="F41" s="143"/>
      <c r="G41" s="125">
        <f>Table13[[#This Row],[Počet jednotiek]]*Table13[[#This Row],[Jednotková cena]]</f>
        <v>0</v>
      </c>
    </row>
    <row r="42" spans="1:7" ht="30" x14ac:dyDescent="0.25">
      <c r="A42" s="122" t="s">
        <v>145</v>
      </c>
      <c r="B42" s="123" t="s">
        <v>144</v>
      </c>
      <c r="C42" s="124" t="s">
        <v>143</v>
      </c>
      <c r="D42" s="123" t="s">
        <v>111</v>
      </c>
      <c r="E42" s="123">
        <v>1</v>
      </c>
      <c r="F42" s="143"/>
      <c r="G42" s="125">
        <f>Table13[[#This Row],[Počet jednotiek]]*Table13[[#This Row],[Jednotková cena]]</f>
        <v>0</v>
      </c>
    </row>
    <row r="43" spans="1:7" x14ac:dyDescent="0.25">
      <c r="A43" s="177" t="s">
        <v>142</v>
      </c>
      <c r="B43" s="178" t="s">
        <v>113</v>
      </c>
      <c r="C43" s="179" t="s">
        <v>141</v>
      </c>
      <c r="D43" s="178" t="s">
        <v>111</v>
      </c>
      <c r="E43" s="178">
        <v>1</v>
      </c>
      <c r="F43" s="180"/>
      <c r="G43" s="125">
        <f>Table13[[#This Row],[Počet jednotiek]]*Table13[[#This Row],[Jednotková cena]]</f>
        <v>0</v>
      </c>
    </row>
    <row r="44" spans="1:7" x14ac:dyDescent="0.25">
      <c r="A44" s="122" t="s">
        <v>140</v>
      </c>
      <c r="B44" s="123" t="s">
        <v>113</v>
      </c>
      <c r="C44" s="124" t="s">
        <v>139</v>
      </c>
      <c r="D44" s="123" t="s">
        <v>119</v>
      </c>
      <c r="E44" s="123">
        <v>5</v>
      </c>
      <c r="F44" s="143"/>
      <c r="G44" s="125">
        <f>Table13[[#This Row],[Počet jednotiek]]*Table13[[#This Row],[Jednotková cena]]</f>
        <v>0</v>
      </c>
    </row>
    <row r="45" spans="1:7" x14ac:dyDescent="0.25">
      <c r="A45" s="126"/>
      <c r="B45" s="127"/>
      <c r="C45" s="128" t="s">
        <v>106</v>
      </c>
      <c r="D45" s="133" t="s">
        <v>105</v>
      </c>
      <c r="E45" s="130"/>
      <c r="F45" s="131"/>
      <c r="G45" s="132">
        <f>SUBTOTAL(9,G36:G44)</f>
        <v>0</v>
      </c>
    </row>
    <row r="46" spans="1:7" x14ac:dyDescent="0.25">
      <c r="A46" s="116"/>
      <c r="B46" s="117"/>
      <c r="C46" s="118" t="s">
        <v>138</v>
      </c>
      <c r="D46" s="117"/>
      <c r="E46" s="119"/>
      <c r="F46" s="120"/>
      <c r="G46" s="121"/>
    </row>
    <row r="47" spans="1:7" ht="30" x14ac:dyDescent="0.25">
      <c r="A47" s="122" t="s">
        <v>137</v>
      </c>
      <c r="B47" s="123" t="s">
        <v>123</v>
      </c>
      <c r="C47" s="124" t="s">
        <v>136</v>
      </c>
      <c r="D47" s="123" t="s">
        <v>111</v>
      </c>
      <c r="E47" s="123">
        <v>1</v>
      </c>
      <c r="F47" s="143"/>
      <c r="G47" s="125">
        <f>Table13[[#This Row],[Počet jednotiek]]*Table13[[#This Row],[Jednotková cena]]</f>
        <v>0</v>
      </c>
    </row>
    <row r="48" spans="1:7" ht="30" x14ac:dyDescent="0.25">
      <c r="A48" s="122" t="s">
        <v>135</v>
      </c>
      <c r="B48" s="123" t="s">
        <v>113</v>
      </c>
      <c r="C48" s="124" t="s">
        <v>134</v>
      </c>
      <c r="D48" s="123" t="s">
        <v>119</v>
      </c>
      <c r="E48" s="123">
        <v>5</v>
      </c>
      <c r="F48" s="143"/>
      <c r="G48" s="125">
        <f>Table13[[#This Row],[Počet jednotiek]]*Table13[[#This Row],[Jednotková cena]]</f>
        <v>0</v>
      </c>
    </row>
    <row r="49" spans="1:10" ht="30" x14ac:dyDescent="0.25">
      <c r="A49" s="122" t="s">
        <v>133</v>
      </c>
      <c r="B49" s="123" t="s">
        <v>123</v>
      </c>
      <c r="C49" s="124" t="s">
        <v>132</v>
      </c>
      <c r="D49" s="123" t="s">
        <v>111</v>
      </c>
      <c r="E49" s="123">
        <v>1</v>
      </c>
      <c r="F49" s="143"/>
      <c r="G49" s="125">
        <f>Table13[[#This Row],[Počet jednotiek]]*Table13[[#This Row],[Jednotková cena]]</f>
        <v>0</v>
      </c>
    </row>
    <row r="50" spans="1:10" ht="30" x14ac:dyDescent="0.25">
      <c r="A50" s="122" t="s">
        <v>131</v>
      </c>
      <c r="B50" s="123" t="s">
        <v>113</v>
      </c>
      <c r="C50" s="124" t="s">
        <v>130</v>
      </c>
      <c r="D50" s="123" t="s">
        <v>119</v>
      </c>
      <c r="E50" s="123">
        <v>5</v>
      </c>
      <c r="F50" s="143"/>
      <c r="G50" s="125">
        <f>Table13[[#This Row],[Počet jednotiek]]*Table13[[#This Row],[Jednotková cena]]</f>
        <v>0</v>
      </c>
    </row>
    <row r="51" spans="1:10" ht="30" x14ac:dyDescent="0.25">
      <c r="A51" s="122" t="s">
        <v>129</v>
      </c>
      <c r="B51" s="123" t="s">
        <v>123</v>
      </c>
      <c r="C51" s="124" t="s">
        <v>128</v>
      </c>
      <c r="D51" s="123" t="s">
        <v>111</v>
      </c>
      <c r="E51" s="123">
        <v>1</v>
      </c>
      <c r="F51" s="143"/>
      <c r="G51" s="125">
        <f>Table13[[#This Row],[Počet jednotiek]]*Table13[[#This Row],[Jednotková cena]]</f>
        <v>0</v>
      </c>
    </row>
    <row r="52" spans="1:10" ht="30" x14ac:dyDescent="0.25">
      <c r="A52" s="122" t="s">
        <v>127</v>
      </c>
      <c r="B52" s="123" t="s">
        <v>113</v>
      </c>
      <c r="C52" s="124" t="s">
        <v>126</v>
      </c>
      <c r="D52" s="123" t="s">
        <v>119</v>
      </c>
      <c r="E52" s="123">
        <v>5</v>
      </c>
      <c r="F52" s="143"/>
      <c r="G52" s="125">
        <f>Table13[[#This Row],[Počet jednotiek]]*Table13[[#This Row],[Jednotková cena]]</f>
        <v>0</v>
      </c>
    </row>
    <row r="53" spans="1:10" ht="30" x14ac:dyDescent="0.25">
      <c r="A53" s="122" t="s">
        <v>125</v>
      </c>
      <c r="B53" s="123" t="s">
        <v>123</v>
      </c>
      <c r="C53" s="124" t="s">
        <v>124</v>
      </c>
      <c r="D53" s="123" t="s">
        <v>111</v>
      </c>
      <c r="E53" s="123">
        <v>1</v>
      </c>
      <c r="F53" s="143"/>
      <c r="G53" s="125">
        <f>Table13[[#This Row],[Počet jednotiek]]*Table13[[#This Row],[Jednotková cena]]</f>
        <v>0</v>
      </c>
    </row>
    <row r="54" spans="1:10" ht="30" x14ac:dyDescent="0.25">
      <c r="A54" s="181" t="s">
        <v>121</v>
      </c>
      <c r="B54" s="182" t="s">
        <v>123</v>
      </c>
      <c r="C54" s="183" t="s">
        <v>122</v>
      </c>
      <c r="D54" s="182" t="s">
        <v>119</v>
      </c>
      <c r="E54" s="182">
        <v>5</v>
      </c>
      <c r="F54" s="180"/>
      <c r="G54" s="125">
        <f>Table13[[#This Row],[Počet jednotiek]]*Table13[[#This Row],[Jednotková cena]]</f>
        <v>0</v>
      </c>
    </row>
    <row r="55" spans="1:10" ht="30" x14ac:dyDescent="0.25">
      <c r="A55" s="122" t="s">
        <v>121</v>
      </c>
      <c r="B55" s="123" t="s">
        <v>113</v>
      </c>
      <c r="C55" s="124" t="s">
        <v>120</v>
      </c>
      <c r="D55" s="123" t="s">
        <v>119</v>
      </c>
      <c r="E55" s="123">
        <v>5</v>
      </c>
      <c r="F55" s="143"/>
      <c r="G55" s="125">
        <f>Table13[[#This Row],[Počet jednotiek]]*Table13[[#This Row],[Jednotková cena]]</f>
        <v>0</v>
      </c>
    </row>
    <row r="56" spans="1:10" x14ac:dyDescent="0.25">
      <c r="A56" s="122" t="s">
        <v>118</v>
      </c>
      <c r="B56" s="123" t="s">
        <v>113</v>
      </c>
      <c r="C56" s="124" t="s">
        <v>117</v>
      </c>
      <c r="D56" s="123" t="s">
        <v>111</v>
      </c>
      <c r="E56" s="123">
        <v>1</v>
      </c>
      <c r="F56" s="143"/>
      <c r="G56" s="125">
        <f>Table13[[#This Row],[Počet jednotiek]]*Table13[[#This Row],[Jednotková cena]]</f>
        <v>0</v>
      </c>
      <c r="J56" s="134"/>
    </row>
    <row r="57" spans="1:10" x14ac:dyDescent="0.25">
      <c r="A57" s="122" t="s">
        <v>116</v>
      </c>
      <c r="B57" s="123" t="s">
        <v>113</v>
      </c>
      <c r="C57" s="124" t="s">
        <v>115</v>
      </c>
      <c r="D57" s="123" t="s">
        <v>111</v>
      </c>
      <c r="E57" s="123">
        <v>1</v>
      </c>
      <c r="F57" s="143"/>
      <c r="G57" s="125">
        <f>Table13[[#This Row],[Počet jednotiek]]*Table13[[#This Row],[Jednotková cena]]</f>
        <v>0</v>
      </c>
      <c r="J57" s="135"/>
    </row>
    <row r="58" spans="1:10" x14ac:dyDescent="0.25">
      <c r="A58" s="122" t="s">
        <v>114</v>
      </c>
      <c r="B58" s="123" t="s">
        <v>113</v>
      </c>
      <c r="C58" s="124" t="s">
        <v>112</v>
      </c>
      <c r="D58" s="123" t="s">
        <v>111</v>
      </c>
      <c r="E58" s="123">
        <v>1</v>
      </c>
      <c r="F58" s="143"/>
      <c r="G58" s="125">
        <f>Table13[[#This Row],[Počet jednotiek]]*Table13[[#This Row],[Jednotková cena]]</f>
        <v>0</v>
      </c>
    </row>
    <row r="59" spans="1:10" x14ac:dyDescent="0.25">
      <c r="A59" s="122" t="s">
        <v>110</v>
      </c>
      <c r="B59" s="123" t="s">
        <v>109</v>
      </c>
      <c r="C59" s="124" t="s">
        <v>108</v>
      </c>
      <c r="D59" s="123" t="s">
        <v>107</v>
      </c>
      <c r="E59" s="123">
        <v>4</v>
      </c>
      <c r="F59" s="143"/>
      <c r="G59" s="125">
        <f>Table13[[#This Row],[Počet jednotiek]]*Table13[[#This Row],[Jednotková cena]]</f>
        <v>0</v>
      </c>
      <c r="H59" s="184"/>
      <c r="I59" s="184"/>
    </row>
    <row r="60" spans="1:10" ht="15.75" thickBot="1" x14ac:dyDescent="0.3">
      <c r="A60" s="136"/>
      <c r="B60" s="137"/>
      <c r="C60" s="138" t="s">
        <v>106</v>
      </c>
      <c r="D60" s="139" t="s">
        <v>105</v>
      </c>
      <c r="E60" s="140"/>
      <c r="F60" s="141"/>
      <c r="G60" s="142">
        <f>SUBTOTAL(9,G47:G59)</f>
        <v>0</v>
      </c>
    </row>
    <row r="62" spans="1:10" x14ac:dyDescent="0.25">
      <c r="E62" s="185" t="s">
        <v>104</v>
      </c>
      <c r="F62" s="186"/>
      <c r="G62" s="135">
        <f>SUBTOTAL(9,G8:G60)</f>
        <v>0</v>
      </c>
    </row>
    <row r="63" spans="1:10" x14ac:dyDescent="0.25">
      <c r="E63" s="185" t="s">
        <v>103</v>
      </c>
      <c r="F63" s="186"/>
      <c r="G63" s="135">
        <f>0.23*G62</f>
        <v>0</v>
      </c>
    </row>
    <row r="64" spans="1:10" x14ac:dyDescent="0.25">
      <c r="E64" s="185" t="s">
        <v>102</v>
      </c>
      <c r="F64" s="186"/>
      <c r="G64" s="135">
        <f>SUM(G62:G63)</f>
        <v>0</v>
      </c>
    </row>
  </sheetData>
  <sheetProtection algorithmName="SHA-512" hashValue="cu6X9AeCSyc5H+w+iEtnTFwF3I3uxix0rRrADg86JwpTDMBKxPobGCQQsW+2qRGaln9dhZQs/erMUp/bz/IXUQ==" saltValue="5MOZ2XsttIIn9sV6hoZS5A==" spinCount="100000" sheet="1" selectLockedCells="1"/>
  <mergeCells count="8">
    <mergeCell ref="H59:I59"/>
    <mergeCell ref="E62:F62"/>
    <mergeCell ref="E63:F63"/>
    <mergeCell ref="E64:F64"/>
    <mergeCell ref="A1:C1"/>
    <mergeCell ref="A2:C2"/>
    <mergeCell ref="A4:E4"/>
    <mergeCell ref="A5:G5"/>
  </mergeCells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L66"/>
  <sheetViews>
    <sheetView showGridLines="0" zoomScaleNormal="100" workbookViewId="0">
      <selection activeCell="G30" sqref="G30"/>
    </sheetView>
  </sheetViews>
  <sheetFormatPr defaultRowHeight="15" x14ac:dyDescent="0.25"/>
  <cols>
    <col min="1" max="1" width="4.710937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12" ht="15.75" thickBot="1" x14ac:dyDescent="0.3"/>
    <row r="2" spans="2:12" ht="37.5" customHeight="1" thickBot="1" x14ac:dyDescent="0.3">
      <c r="B2" s="284" t="s">
        <v>229</v>
      </c>
      <c r="C2" s="285"/>
      <c r="D2" s="285"/>
      <c r="E2" s="285"/>
      <c r="F2" s="286"/>
    </row>
    <row r="3" spans="2:12" ht="15.75" thickBot="1" x14ac:dyDescent="0.3">
      <c r="B3" s="282"/>
      <c r="C3" s="282"/>
      <c r="D3" s="282"/>
      <c r="E3" s="282"/>
      <c r="F3" s="282"/>
    </row>
    <row r="4" spans="2:12" x14ac:dyDescent="0.25">
      <c r="B4" s="144" t="s">
        <v>26</v>
      </c>
      <c r="C4" s="287"/>
      <c r="D4" s="287"/>
      <c r="E4" s="287"/>
      <c r="F4" s="288"/>
    </row>
    <row r="5" spans="2:12" x14ac:dyDescent="0.25">
      <c r="B5" s="145" t="s">
        <v>27</v>
      </c>
      <c r="C5" s="289"/>
      <c r="D5" s="289"/>
      <c r="E5" s="289"/>
      <c r="F5" s="290"/>
      <c r="L5" s="146"/>
    </row>
    <row r="6" spans="2:12" x14ac:dyDescent="0.25">
      <c r="B6" s="145" t="s">
        <v>28</v>
      </c>
      <c r="C6" s="289"/>
      <c r="D6" s="289"/>
      <c r="E6" s="289"/>
      <c r="F6" s="290"/>
    </row>
    <row r="7" spans="2:12" x14ac:dyDescent="0.25">
      <c r="B7" s="145" t="s">
        <v>29</v>
      </c>
      <c r="C7" s="289"/>
      <c r="D7" s="289"/>
      <c r="E7" s="289"/>
      <c r="F7" s="290"/>
    </row>
    <row r="8" spans="2:12" x14ac:dyDescent="0.25">
      <c r="B8" s="145" t="s">
        <v>30</v>
      </c>
      <c r="C8" s="289"/>
      <c r="D8" s="289"/>
      <c r="E8" s="289"/>
      <c r="F8" s="290"/>
    </row>
    <row r="9" spans="2:12" x14ac:dyDescent="0.25">
      <c r="B9" s="145" t="s">
        <v>31</v>
      </c>
      <c r="C9" s="289"/>
      <c r="D9" s="289"/>
      <c r="E9" s="289"/>
      <c r="F9" s="290"/>
    </row>
    <row r="10" spans="2:12" ht="15.75" thickBot="1" x14ac:dyDescent="0.3">
      <c r="B10" s="147" t="s">
        <v>32</v>
      </c>
      <c r="C10" s="303" t="s">
        <v>92</v>
      </c>
      <c r="D10" s="304"/>
      <c r="E10" s="305"/>
      <c r="F10" s="306"/>
    </row>
    <row r="11" spans="2:12" ht="15.75" thickBot="1" x14ac:dyDescent="0.3">
      <c r="B11" s="282"/>
      <c r="C11" s="282"/>
      <c r="D11" s="282"/>
      <c r="E11" s="282"/>
      <c r="F11" s="282"/>
    </row>
    <row r="12" spans="2:12" ht="30" customHeight="1" thickBot="1" x14ac:dyDescent="0.3">
      <c r="B12" s="307" t="s">
        <v>33</v>
      </c>
      <c r="C12" s="308"/>
      <c r="D12" s="308"/>
      <c r="E12" s="308"/>
      <c r="F12" s="309"/>
    </row>
    <row r="13" spans="2:12" s="176" customFormat="1" ht="31.5" customHeight="1" x14ac:dyDescent="0.25">
      <c r="B13" s="314" t="s">
        <v>100</v>
      </c>
      <c r="C13" s="315"/>
      <c r="D13" s="315"/>
      <c r="E13" s="316"/>
      <c r="F13" s="108" t="b">
        <v>0</v>
      </c>
    </row>
    <row r="14" spans="2:12" s="176" customFormat="1" ht="31.5" customHeight="1" x14ac:dyDescent="0.25">
      <c r="B14" s="310" t="s">
        <v>34</v>
      </c>
      <c r="C14" s="311"/>
      <c r="D14" s="311"/>
      <c r="E14" s="311"/>
      <c r="F14" s="108" t="b">
        <v>0</v>
      </c>
    </row>
    <row r="15" spans="2:12" s="176" customFormat="1" ht="30" customHeight="1" x14ac:dyDescent="0.25">
      <c r="B15" s="310" t="s">
        <v>35</v>
      </c>
      <c r="C15" s="311"/>
      <c r="D15" s="311"/>
      <c r="E15" s="311"/>
      <c r="F15" s="108" t="b">
        <v>0</v>
      </c>
    </row>
    <row r="16" spans="2:12" s="176" customFormat="1" ht="30" customHeight="1" x14ac:dyDescent="0.25">
      <c r="B16" s="312" t="s">
        <v>36</v>
      </c>
      <c r="C16" s="313"/>
      <c r="D16" s="313"/>
      <c r="E16" s="313"/>
      <c r="F16" s="108" t="b">
        <v>0</v>
      </c>
    </row>
    <row r="17" spans="2:6" s="176" customFormat="1" ht="32.25" customHeight="1" thickBot="1" x14ac:dyDescent="0.3">
      <c r="B17" s="317" t="s">
        <v>228</v>
      </c>
      <c r="C17" s="318"/>
      <c r="D17" s="318"/>
      <c r="E17" s="318"/>
      <c r="F17" s="108" t="b">
        <v>0</v>
      </c>
    </row>
    <row r="18" spans="2:6" ht="15.75" thickBot="1" x14ac:dyDescent="0.3">
      <c r="B18" s="282"/>
      <c r="C18" s="282"/>
      <c r="D18" s="282"/>
      <c r="E18" s="282"/>
      <c r="F18" s="282"/>
    </row>
    <row r="19" spans="2:6" ht="19.5" thickBot="1" x14ac:dyDescent="0.3">
      <c r="B19" s="173" t="s">
        <v>84</v>
      </c>
      <c r="C19" s="255" t="str">
        <f>'Zákl. nastavenie'!C4</f>
        <v>K1 Cena celkom</v>
      </c>
      <c r="D19" s="256"/>
      <c r="E19" s="256"/>
      <c r="F19" s="257"/>
    </row>
    <row r="20" spans="2:6" x14ac:dyDescent="0.25">
      <c r="B20" s="301" t="s">
        <v>80</v>
      </c>
      <c r="C20" s="302"/>
      <c r="D20" s="302"/>
      <c r="E20" s="148" t="s">
        <v>81</v>
      </c>
      <c r="F20" s="149" t="s">
        <v>82</v>
      </c>
    </row>
    <row r="21" spans="2:6" ht="15.75" thickBot="1" x14ac:dyDescent="0.3">
      <c r="B21" s="238" t="s">
        <v>11</v>
      </c>
      <c r="C21" s="239"/>
      <c r="D21" s="239"/>
      <c r="E21" s="150">
        <f>'Zákl. nastavenie'!F4</f>
        <v>0</v>
      </c>
      <c r="F21" s="151">
        <v>0</v>
      </c>
    </row>
    <row r="22" spans="2:6" ht="30.75" thickBot="1" x14ac:dyDescent="0.3">
      <c r="B22" s="152" t="s">
        <v>38</v>
      </c>
      <c r="C22" s="153" t="s">
        <v>39</v>
      </c>
      <c r="D22" s="154" t="s">
        <v>40</v>
      </c>
      <c r="E22" s="154" t="s">
        <v>41</v>
      </c>
      <c r="F22" s="155" t="s">
        <v>42</v>
      </c>
    </row>
    <row r="23" spans="2:6" ht="30.75" customHeight="1" thickBot="1" x14ac:dyDescent="0.35">
      <c r="B23" s="156" t="s">
        <v>77</v>
      </c>
      <c r="C23" s="157">
        <v>1</v>
      </c>
      <c r="D23" s="158">
        <f>'1. Vyplniť-Rozpočet'!G62</f>
        <v>0</v>
      </c>
      <c r="E23" s="159">
        <f>IF(C$10="Som platcom DPH",D23*0.23,0)</f>
        <v>0</v>
      </c>
      <c r="F23" s="160">
        <f>SUM(D23+E23)*C23</f>
        <v>0</v>
      </c>
    </row>
    <row r="24" spans="2:6" ht="15.75" thickBot="1" x14ac:dyDescent="0.3">
      <c r="B24" s="263" t="s">
        <v>22</v>
      </c>
      <c r="C24" s="264"/>
      <c r="D24" s="264"/>
      <c r="E24" s="265"/>
      <c r="F24" s="161">
        <f>SUM(F23:F23)</f>
        <v>0</v>
      </c>
    </row>
    <row r="25" spans="2:6" ht="19.5" thickBot="1" x14ac:dyDescent="0.35">
      <c r="B25" s="162" t="s">
        <v>78</v>
      </c>
      <c r="C25" s="266">
        <f>F24</f>
        <v>0</v>
      </c>
      <c r="D25" s="266"/>
      <c r="E25" s="266"/>
      <c r="F25" s="267"/>
    </row>
    <row r="26" spans="2:6" ht="15.75" thickBot="1" x14ac:dyDescent="0.3">
      <c r="B26" s="298"/>
      <c r="C26" s="299"/>
      <c r="D26" s="299"/>
      <c r="E26" s="299"/>
      <c r="F26" s="300"/>
    </row>
    <row r="27" spans="2:6" ht="19.5" thickBot="1" x14ac:dyDescent="0.3">
      <c r="B27" s="174" t="s">
        <v>224</v>
      </c>
      <c r="C27" s="256" t="str">
        <f>'Zákl. nastavenie'!C5</f>
        <v xml:space="preserve">K2 Lehota dodania - Skrátenie doby dodávky pre čiastkové plnenie SZ4 </v>
      </c>
      <c r="D27" s="256"/>
      <c r="E27" s="256"/>
      <c r="F27" s="257"/>
    </row>
    <row r="28" spans="2:6" ht="30.75" customHeight="1" x14ac:dyDescent="0.25">
      <c r="B28" s="163" t="s">
        <v>37</v>
      </c>
      <c r="C28" s="258" t="s">
        <v>83</v>
      </c>
      <c r="D28" s="247"/>
      <c r="E28" s="164" t="s">
        <v>88</v>
      </c>
      <c r="F28" s="165" t="s">
        <v>89</v>
      </c>
    </row>
    <row r="29" spans="2:6" ht="15.75" thickBot="1" x14ac:dyDescent="0.3">
      <c r="B29" s="166" t="str">
        <f>'Zákl. nastavenie'!G5</f>
        <v>čím viac, tým lepšie</v>
      </c>
      <c r="C29" s="291">
        <f>'Zákl. nastavenie'!H5</f>
        <v>40000</v>
      </c>
      <c r="D29" s="292"/>
      <c r="E29" s="167">
        <f>'Zákl. nastavenie'!F5</f>
        <v>0</v>
      </c>
      <c r="F29" s="168">
        <f>'Zákl. nastavenie'!E5</f>
        <v>1</v>
      </c>
    </row>
    <row r="30" spans="2:6" ht="15.75" thickBot="1" x14ac:dyDescent="0.3">
      <c r="B30" s="293" t="s">
        <v>43</v>
      </c>
      <c r="C30" s="294"/>
      <c r="D30" s="294"/>
      <c r="E30" s="295"/>
      <c r="F30" s="155" t="s">
        <v>44</v>
      </c>
    </row>
    <row r="31" spans="2:6" ht="31.5" customHeight="1" thickBot="1" x14ac:dyDescent="0.35">
      <c r="B31" s="296" t="s">
        <v>236</v>
      </c>
      <c r="C31" s="297"/>
      <c r="D31" s="297"/>
      <c r="E31" s="297"/>
      <c r="F31" s="105">
        <v>0</v>
      </c>
    </row>
    <row r="32" spans="2:6" ht="19.5" thickBot="1" x14ac:dyDescent="0.35">
      <c r="B32" s="240" t="s">
        <v>79</v>
      </c>
      <c r="C32" s="241"/>
      <c r="D32" s="241"/>
      <c r="E32" s="242"/>
      <c r="F32" s="169">
        <f>IF(B29="čím menej, tým lepšie",(-(F29-F31)*(C29/(F29-E29))),-(F31-E29)*(C29/(F29-E29)))</f>
        <v>0</v>
      </c>
    </row>
    <row r="33" spans="2:6" ht="15.75" thickBot="1" x14ac:dyDescent="0.3">
      <c r="B33" s="298"/>
      <c r="C33" s="299"/>
      <c r="D33" s="299"/>
      <c r="E33" s="299"/>
      <c r="F33" s="300"/>
    </row>
    <row r="34" spans="2:6" ht="19.5" thickBot="1" x14ac:dyDescent="0.3">
      <c r="B34" s="175" t="s">
        <v>225</v>
      </c>
      <c r="C34" s="255" t="str">
        <f>'Zákl. nastavenie'!C6</f>
        <v xml:space="preserve">K2 Lehota dodania - Skrátenie doby dodávky pre čiastkové plnenie VZ3 </v>
      </c>
      <c r="D34" s="256"/>
      <c r="E34" s="256"/>
      <c r="F34" s="257"/>
    </row>
    <row r="35" spans="2:6" ht="29.25" customHeight="1" x14ac:dyDescent="0.25">
      <c r="B35" s="163" t="s">
        <v>37</v>
      </c>
      <c r="C35" s="258" t="s">
        <v>83</v>
      </c>
      <c r="D35" s="247"/>
      <c r="E35" s="164" t="s">
        <v>88</v>
      </c>
      <c r="F35" s="165" t="s">
        <v>89</v>
      </c>
    </row>
    <row r="36" spans="2:6" ht="15.75" thickBot="1" x14ac:dyDescent="0.3">
      <c r="B36" s="166" t="str">
        <f>'Zákl. nastavenie'!G6</f>
        <v>čím viac, tým lepšie</v>
      </c>
      <c r="C36" s="291">
        <f>'Zákl. nastavenie'!H6</f>
        <v>40000</v>
      </c>
      <c r="D36" s="292"/>
      <c r="E36" s="167">
        <v>0</v>
      </c>
      <c r="F36" s="168">
        <f>'Zákl. nastavenie'!E6</f>
        <v>1</v>
      </c>
    </row>
    <row r="37" spans="2:6" ht="15.75" thickBot="1" x14ac:dyDescent="0.3">
      <c r="B37" s="261" t="s">
        <v>43</v>
      </c>
      <c r="C37" s="262"/>
      <c r="D37" s="262"/>
      <c r="E37" s="262"/>
      <c r="F37" s="155" t="s">
        <v>44</v>
      </c>
    </row>
    <row r="38" spans="2:6" ht="33.75" customHeight="1" thickBot="1" x14ac:dyDescent="0.35">
      <c r="B38" s="279" t="s">
        <v>236</v>
      </c>
      <c r="C38" s="280"/>
      <c r="D38" s="280"/>
      <c r="E38" s="281"/>
      <c r="F38" s="105">
        <v>0</v>
      </c>
    </row>
    <row r="39" spans="2:6" ht="19.5" thickBot="1" x14ac:dyDescent="0.35">
      <c r="B39" s="240" t="s">
        <v>79</v>
      </c>
      <c r="C39" s="241"/>
      <c r="D39" s="241"/>
      <c r="E39" s="242"/>
      <c r="F39" s="169">
        <f>IF(B36="čím menej, tým lepšie",(-(F36-F38)*(C36/(F36-E36))),-(F38-E36)*(C36/(F36-E36)))</f>
        <v>0</v>
      </c>
    </row>
    <row r="40" spans="2:6" ht="15.75" thickBot="1" x14ac:dyDescent="0.3">
      <c r="B40" s="282"/>
      <c r="C40" s="282"/>
      <c r="D40" s="282"/>
      <c r="E40" s="282"/>
      <c r="F40" s="282"/>
    </row>
    <row r="41" spans="2:6" ht="19.5" thickBot="1" x14ac:dyDescent="0.3">
      <c r="B41" s="175" t="s">
        <v>226</v>
      </c>
      <c r="C41" s="255" t="str">
        <f>'Zákl. nastavenie'!C7</f>
        <v>K2 Lehota dodania - Skrátenie doby dodávky pre čiastkové plnenie FB3T</v>
      </c>
      <c r="D41" s="256"/>
      <c r="E41" s="256"/>
      <c r="F41" s="257"/>
    </row>
    <row r="42" spans="2:6" ht="30" customHeight="1" x14ac:dyDescent="0.25">
      <c r="B42" s="170" t="s">
        <v>37</v>
      </c>
      <c r="C42" s="258" t="s">
        <v>83</v>
      </c>
      <c r="D42" s="247"/>
      <c r="E42" s="164" t="s">
        <v>88</v>
      </c>
      <c r="F42" s="165" t="s">
        <v>89</v>
      </c>
    </row>
    <row r="43" spans="2:6" ht="15.75" thickBot="1" x14ac:dyDescent="0.3">
      <c r="B43" s="171" t="str">
        <f>'Zákl. nastavenie'!G7</f>
        <v>čím viac, tým lepšie</v>
      </c>
      <c r="C43" s="259">
        <f>'Zákl. nastavenie'!H7</f>
        <v>80000</v>
      </c>
      <c r="D43" s="260"/>
      <c r="E43" s="167">
        <f>'Zákl. nastavenie'!F7</f>
        <v>0</v>
      </c>
      <c r="F43" s="168">
        <f>'Zákl. nastavenie'!E7</f>
        <v>2</v>
      </c>
    </row>
    <row r="44" spans="2:6" ht="15.75" thickBot="1" x14ac:dyDescent="0.3">
      <c r="B44" s="261" t="s">
        <v>43</v>
      </c>
      <c r="C44" s="262"/>
      <c r="D44" s="262"/>
      <c r="E44" s="262"/>
      <c r="F44" s="155" t="s">
        <v>44</v>
      </c>
    </row>
    <row r="45" spans="2:6" ht="33.75" customHeight="1" thickBot="1" x14ac:dyDescent="0.35">
      <c r="B45" s="279" t="s">
        <v>235</v>
      </c>
      <c r="C45" s="280"/>
      <c r="D45" s="280"/>
      <c r="E45" s="281"/>
      <c r="F45" s="105">
        <v>0</v>
      </c>
    </row>
    <row r="46" spans="2:6" ht="19.5" thickBot="1" x14ac:dyDescent="0.35">
      <c r="B46" s="240" t="s">
        <v>79</v>
      </c>
      <c r="C46" s="241"/>
      <c r="D46" s="241"/>
      <c r="E46" s="242"/>
      <c r="F46" s="169">
        <f>IF(B43="čím menej, tým lepšie",(-(F43-F45)*(C43/(F43-E43))),-(F45-E43)*(C43/(F43-E43)))</f>
        <v>0</v>
      </c>
    </row>
    <row r="47" spans="2:6" ht="15.75" thickBot="1" x14ac:dyDescent="0.3"/>
    <row r="48" spans="2:6" ht="19.5" thickBot="1" x14ac:dyDescent="0.3">
      <c r="B48" s="175" t="s">
        <v>227</v>
      </c>
      <c r="C48" s="255" t="str">
        <f>'Zákl. nastavenie'!C8</f>
        <v>K2 Lehota dodania - Skrátenie doby dodávky pre čiastkové plnenie FB4T</v>
      </c>
      <c r="D48" s="256"/>
      <c r="E48" s="256"/>
      <c r="F48" s="257"/>
    </row>
    <row r="49" spans="2:6" ht="29.25" customHeight="1" x14ac:dyDescent="0.25">
      <c r="B49" s="170" t="s">
        <v>37</v>
      </c>
      <c r="C49" s="246" t="s">
        <v>83</v>
      </c>
      <c r="D49" s="247"/>
      <c r="E49" s="164" t="s">
        <v>88</v>
      </c>
      <c r="F49" s="165" t="s">
        <v>89</v>
      </c>
    </row>
    <row r="50" spans="2:6" ht="15.75" thickBot="1" x14ac:dyDescent="0.3">
      <c r="B50" s="171" t="str">
        <f>'Zákl. nastavenie'!G8</f>
        <v>čím viac, tým lepšie</v>
      </c>
      <c r="C50" s="248">
        <f>'Zákl. nastavenie'!H8</f>
        <v>80000</v>
      </c>
      <c r="D50" s="249"/>
      <c r="E50" s="167">
        <f>'Zákl. nastavenie'!F8</f>
        <v>0</v>
      </c>
      <c r="F50" s="168">
        <f>'Zákl. nastavenie'!E8</f>
        <v>2</v>
      </c>
    </row>
    <row r="51" spans="2:6" ht="15.75" thickBot="1" x14ac:dyDescent="0.3">
      <c r="B51" s="250" t="s">
        <v>43</v>
      </c>
      <c r="C51" s="251"/>
      <c r="D51" s="251"/>
      <c r="E51" s="252"/>
      <c r="F51" s="155" t="s">
        <v>44</v>
      </c>
    </row>
    <row r="52" spans="2:6" ht="33" customHeight="1" thickBot="1" x14ac:dyDescent="0.35">
      <c r="B52" s="283" t="s">
        <v>235</v>
      </c>
      <c r="C52" s="254"/>
      <c r="D52" s="254"/>
      <c r="E52" s="254"/>
      <c r="F52" s="105">
        <v>0</v>
      </c>
    </row>
    <row r="53" spans="2:6" ht="19.5" thickBot="1" x14ac:dyDescent="0.35">
      <c r="B53" s="240" t="s">
        <v>79</v>
      </c>
      <c r="C53" s="241"/>
      <c r="D53" s="241"/>
      <c r="E53" s="242"/>
      <c r="F53" s="169">
        <f>IF(B50="čím menej, tým lepšie",(-(F50-F52)*(C50/(F50-E50))),-(F52-E50)*(C50/(F50-E50)))</f>
        <v>0</v>
      </c>
    </row>
    <row r="54" spans="2:6" ht="15.75" thickBot="1" x14ac:dyDescent="0.3"/>
    <row r="55" spans="2:6" ht="19.5" thickBot="1" x14ac:dyDescent="0.3">
      <c r="B55" s="175" t="s">
        <v>85</v>
      </c>
      <c r="C55" s="255" t="str">
        <f>'Zákl. nastavenie'!C9</f>
        <v>K3 Zariadenia doplnkovej siete</v>
      </c>
      <c r="D55" s="256"/>
      <c r="E55" s="256"/>
      <c r="F55" s="257"/>
    </row>
    <row r="56" spans="2:6" ht="29.25" customHeight="1" x14ac:dyDescent="0.25">
      <c r="B56" s="170" t="s">
        <v>37</v>
      </c>
      <c r="C56" s="246" t="s">
        <v>83</v>
      </c>
      <c r="D56" s="247"/>
      <c r="E56" s="164" t="s">
        <v>88</v>
      </c>
      <c r="F56" s="165" t="s">
        <v>89</v>
      </c>
    </row>
    <row r="57" spans="2:6" ht="15.75" thickBot="1" x14ac:dyDescent="0.3">
      <c r="B57" s="171" t="str">
        <f>'Zákl. nastavenie'!G9</f>
        <v>čím viac, tým lepšie</v>
      </c>
      <c r="C57" s="248">
        <f>'Zákl. nastavenie'!H9</f>
        <v>150000</v>
      </c>
      <c r="D57" s="249"/>
      <c r="E57" s="167">
        <f>'Zákl. nastavenie'!F9</f>
        <v>0</v>
      </c>
      <c r="F57" s="168">
        <f>'Zákl. nastavenie'!E9</f>
        <v>6</v>
      </c>
    </row>
    <row r="58" spans="2:6" ht="15.75" thickBot="1" x14ac:dyDescent="0.3">
      <c r="B58" s="250" t="s">
        <v>43</v>
      </c>
      <c r="C58" s="251"/>
      <c r="D58" s="251"/>
      <c r="E58" s="252"/>
      <c r="F58" s="155" t="s">
        <v>44</v>
      </c>
    </row>
    <row r="59" spans="2:6" ht="31.5" customHeight="1" thickBot="1" x14ac:dyDescent="0.35">
      <c r="B59" s="253" t="s">
        <v>12</v>
      </c>
      <c r="C59" s="254"/>
      <c r="D59" s="254"/>
      <c r="E59" s="254"/>
      <c r="F59" s="105">
        <v>0</v>
      </c>
    </row>
    <row r="60" spans="2:6" ht="19.5" thickBot="1" x14ac:dyDescent="0.35">
      <c r="B60" s="240" t="s">
        <v>79</v>
      </c>
      <c r="C60" s="241"/>
      <c r="D60" s="241"/>
      <c r="E60" s="242"/>
      <c r="F60" s="169">
        <f>IF(B57="čím menej, tým lepšie",(-(F57-F59)*(C57/(F57-E57))),-(F59-E57)*(C57/(F57-E57)))</f>
        <v>0</v>
      </c>
    </row>
    <row r="62" spans="2:6" ht="15.75" thickBot="1" x14ac:dyDescent="0.3"/>
    <row r="63" spans="2:6" ht="21.75" thickBot="1" x14ac:dyDescent="0.4">
      <c r="B63" s="243" t="s">
        <v>86</v>
      </c>
      <c r="C63" s="244"/>
      <c r="D63" s="244"/>
      <c r="E63" s="245"/>
      <c r="F63" s="172">
        <f>SUM(C25,F32,F39,F46,F53,F60)</f>
        <v>0</v>
      </c>
    </row>
    <row r="64" spans="2:6" ht="15.75" thickBot="1" x14ac:dyDescent="0.3">
      <c r="B64" s="268"/>
      <c r="C64" s="269"/>
      <c r="D64" s="269"/>
      <c r="E64" s="269"/>
      <c r="F64" s="270"/>
    </row>
    <row r="65" spans="2:6" x14ac:dyDescent="0.25">
      <c r="B65" s="271" t="s">
        <v>45</v>
      </c>
      <c r="C65" s="273" t="s">
        <v>46</v>
      </c>
      <c r="D65" s="273"/>
      <c r="E65" s="275" t="s">
        <v>47</v>
      </c>
      <c r="F65" s="276"/>
    </row>
    <row r="66" spans="2:6" ht="15.75" thickBot="1" x14ac:dyDescent="0.3">
      <c r="B66" s="272"/>
      <c r="C66" s="274"/>
      <c r="D66" s="274"/>
      <c r="E66" s="277"/>
      <c r="F66" s="278"/>
    </row>
  </sheetData>
  <sheetProtection selectLockedCells="1"/>
  <dataConsolidate/>
  <mergeCells count="60">
    <mergeCell ref="B20:D20"/>
    <mergeCell ref="B26:F26"/>
    <mergeCell ref="C10:F10"/>
    <mergeCell ref="C7:F7"/>
    <mergeCell ref="B39:E39"/>
    <mergeCell ref="C19:F19"/>
    <mergeCell ref="C8:F8"/>
    <mergeCell ref="C9:F9"/>
    <mergeCell ref="B11:F11"/>
    <mergeCell ref="B12:F12"/>
    <mergeCell ref="B14:E14"/>
    <mergeCell ref="B15:E15"/>
    <mergeCell ref="B16:E16"/>
    <mergeCell ref="B13:E13"/>
    <mergeCell ref="B17:E17"/>
    <mergeCell ref="B18:F18"/>
    <mergeCell ref="C27:F27"/>
    <mergeCell ref="C29:D29"/>
    <mergeCell ref="C28:D28"/>
    <mergeCell ref="C41:F41"/>
    <mergeCell ref="B30:E30"/>
    <mergeCell ref="B31:E31"/>
    <mergeCell ref="B33:F33"/>
    <mergeCell ref="C34:F34"/>
    <mergeCell ref="C35:D35"/>
    <mergeCell ref="C36:D36"/>
    <mergeCell ref="B2:F2"/>
    <mergeCell ref="B3:F3"/>
    <mergeCell ref="C4:F4"/>
    <mergeCell ref="C5:F5"/>
    <mergeCell ref="C6:F6"/>
    <mergeCell ref="B64:F64"/>
    <mergeCell ref="B65:B66"/>
    <mergeCell ref="C65:D66"/>
    <mergeCell ref="E65:F66"/>
    <mergeCell ref="B37:E37"/>
    <mergeCell ref="B38:E38"/>
    <mergeCell ref="B40:F40"/>
    <mergeCell ref="B45:E45"/>
    <mergeCell ref="C48:F48"/>
    <mergeCell ref="B60:E60"/>
    <mergeCell ref="B52:E52"/>
    <mergeCell ref="B53:E53"/>
    <mergeCell ref="B46:E46"/>
    <mergeCell ref="B21:D21"/>
    <mergeCell ref="B32:E32"/>
    <mergeCell ref="B63:E63"/>
    <mergeCell ref="C56:D56"/>
    <mergeCell ref="C57:D57"/>
    <mergeCell ref="B58:E58"/>
    <mergeCell ref="B59:E59"/>
    <mergeCell ref="C55:F55"/>
    <mergeCell ref="C42:D42"/>
    <mergeCell ref="C43:D43"/>
    <mergeCell ref="B44:E44"/>
    <mergeCell ref="C49:D49"/>
    <mergeCell ref="C50:D50"/>
    <mergeCell ref="B51:E51"/>
    <mergeCell ref="B24:E24"/>
    <mergeCell ref="C25:F25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31 F38 F45 F52 F59" xr:uid="{DF555328-7AF1-46D1-9EEB-2B692D2F2160}">
      <formula1>E29</formula1>
      <formula2>F29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93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06" t="s">
        <v>94</v>
      </c>
    </row>
    <row r="9" spans="2:2" x14ac:dyDescent="0.25">
      <c r="B9" s="106"/>
    </row>
    <row r="10" spans="2:2" x14ac:dyDescent="0.25">
      <c r="B10" s="107" t="s">
        <v>96</v>
      </c>
    </row>
    <row r="11" spans="2:2" x14ac:dyDescent="0.25">
      <c r="B11" s="107" t="s">
        <v>97</v>
      </c>
    </row>
    <row r="12" spans="2:2" x14ac:dyDescent="0.25">
      <c r="B12" s="107" t="s">
        <v>98</v>
      </c>
    </row>
    <row r="13" spans="2:2" x14ac:dyDescent="0.25">
      <c r="B13" s="107" t="s">
        <v>99</v>
      </c>
    </row>
    <row r="14" spans="2:2" ht="16.5" customHeight="1" x14ac:dyDescent="0.25">
      <c r="B14" s="5"/>
    </row>
    <row r="15" spans="2:2" ht="30" x14ac:dyDescent="0.25">
      <c r="B15" s="106" t="s">
        <v>95</v>
      </c>
    </row>
    <row r="16" spans="2:2" x14ac:dyDescent="0.25">
      <c r="B16" s="8"/>
    </row>
    <row r="17" spans="2:2" ht="30" x14ac:dyDescent="0.25">
      <c r="B17" s="5" t="s">
        <v>101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40ffec3-caf4-45bc-95d7-dbe3ef66187d"/>
    <ds:schemaRef ds:uri="http://purl.org/dc/dcmitype/"/>
    <ds:schemaRef ds:uri="http://purl.org/dc/elements/1.1/"/>
    <ds:schemaRef ds:uri="0ff3503b-388a-4301-ac1b-5a8f11288de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1. Vyplniť-Rozpočet</vt:lpstr>
      <vt:lpstr>2. Vyplniť-Ponuka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2026-06-23T05:52:55Z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