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pmisura_bbsk_sk/Documents/Pracovná plocha/"/>
    </mc:Choice>
  </mc:AlternateContent>
  <xr:revisionPtr revIDLastSave="0" documentId="8_{19517669-2F91-4E78-AEDD-025FBF097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01 - Zateplenie fasády" sheetId="2" r:id="rId2"/>
    <sheet name="02 - Zateplenie plochej s..." sheetId="3" r:id="rId3"/>
    <sheet name="02.1 - Bleskozvod a uzemn..." sheetId="4" r:id="rId4"/>
    <sheet name="03-01 - Zateplenie fasády..." sheetId="5" r:id="rId5"/>
    <sheet name="04-02 - Zateplenie ploche..." sheetId="6" r:id="rId6"/>
  </sheets>
  <definedNames>
    <definedName name="_xlnm._FilterDatabase" localSheetId="1" hidden="1">'01 - Zateplenie fasády'!$C$132:$K$253</definedName>
    <definedName name="_xlnm._FilterDatabase" localSheetId="2" hidden="1">'02 - Zateplenie plochej s...'!$C$127:$K$215</definedName>
    <definedName name="_xlnm._FilterDatabase" localSheetId="3" hidden="1">'02.1 - Bleskozvod a uzemn...'!$C$123:$K$175</definedName>
    <definedName name="_xlnm._FilterDatabase" localSheetId="4" hidden="1">'03-01 - Zateplenie fasády...'!$C$124:$K$164</definedName>
    <definedName name="_xlnm._FilterDatabase" localSheetId="5" hidden="1">'04-02 - Zateplenie ploche...'!$C$118:$K$124</definedName>
    <definedName name="_xlnm.Print_Titles" localSheetId="1">'01 - Zateplenie fasády'!$132:$132</definedName>
    <definedName name="_xlnm.Print_Titles" localSheetId="2">'02 - Zateplenie plochej s...'!$127:$127</definedName>
    <definedName name="_xlnm.Print_Titles" localSheetId="3">'02.1 - Bleskozvod a uzemn...'!$123:$123</definedName>
    <definedName name="_xlnm.Print_Titles" localSheetId="4">'03-01 - Zateplenie fasády...'!$124:$124</definedName>
    <definedName name="_xlnm.Print_Titles" localSheetId="5">'04-02 - Zateplenie ploche...'!$118:$118</definedName>
    <definedName name="_xlnm.Print_Titles" localSheetId="0">'Rekapitulácia stavby'!$92:$92</definedName>
    <definedName name="_xlnm.Print_Area" localSheetId="1">'01 - Zateplenie fasády'!$C$4:$J$76,'01 - Zateplenie fasády'!$C$82:$J$114,'01 - Zateplenie fasády'!$C$120:$J$253</definedName>
    <definedName name="_xlnm.Print_Area" localSheetId="2">'02 - Zateplenie plochej s...'!$C$4:$J$76,'02 - Zateplenie plochej s...'!$C$82:$J$109,'02 - Zateplenie plochej s...'!$C$115:$J$215</definedName>
    <definedName name="_xlnm.Print_Area" localSheetId="3">'02.1 - Bleskozvod a uzemn...'!$C$4:$J$76,'02.1 - Bleskozvod a uzemn...'!$C$82:$J$103,'02.1 - Bleskozvod a uzemn...'!$C$109:$J$175</definedName>
    <definedName name="_xlnm.Print_Area" localSheetId="4">'03-01 - Zateplenie fasády...'!$C$4:$J$76,'03-01 - Zateplenie fasády...'!$C$82:$J$106,'03-01 - Zateplenie fasády...'!$C$112:$J$164</definedName>
    <definedName name="_xlnm.Print_Area" localSheetId="5">'04-02 - Zateplenie ploche...'!$C$4:$J$76,'04-02 - Zateplenie ploche...'!$C$82:$J$100,'04-02 - Zateplenie ploche...'!$C$106:$J$124</definedName>
    <definedName name="_xlnm.Print_Area" localSheetId="0">'Rekapitulácia stavby'!$D$4:$AO$76,'Rekapitulácia stavby'!$C$82:$AQ$101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100" i="1"/>
  <c r="J35" i="6"/>
  <c r="AX100" i="1" s="1"/>
  <c r="BI124" i="6"/>
  <c r="BH124" i="6"/>
  <c r="BG124" i="6"/>
  <c r="BE124" i="6"/>
  <c r="T124" i="6"/>
  <c r="T123" i="6"/>
  <c r="R124" i="6"/>
  <c r="R123" i="6" s="1"/>
  <c r="P124" i="6"/>
  <c r="P123" i="6" s="1"/>
  <c r="BI122" i="6"/>
  <c r="BH122" i="6"/>
  <c r="BG122" i="6"/>
  <c r="BE122" i="6"/>
  <c r="T122" i="6"/>
  <c r="T121" i="6" s="1"/>
  <c r="T120" i="6" s="1"/>
  <c r="T119" i="6" s="1"/>
  <c r="R122" i="6"/>
  <c r="R121" i="6"/>
  <c r="R120" i="6" s="1"/>
  <c r="R119" i="6" s="1"/>
  <c r="P122" i="6"/>
  <c r="P121" i="6" s="1"/>
  <c r="P120" i="6" s="1"/>
  <c r="P119" i="6" s="1"/>
  <c r="AU100" i="1" s="1"/>
  <c r="F113" i="6"/>
  <c r="E111" i="6"/>
  <c r="F89" i="6"/>
  <c r="E87" i="6"/>
  <c r="J24" i="6"/>
  <c r="E24" i="6"/>
  <c r="J116" i="6" s="1"/>
  <c r="J23" i="6"/>
  <c r="J21" i="6"/>
  <c r="E21" i="6"/>
  <c r="J115" i="6" s="1"/>
  <c r="J20" i="6"/>
  <c r="J18" i="6"/>
  <c r="E18" i="6"/>
  <c r="F116" i="6" s="1"/>
  <c r="J17" i="6"/>
  <c r="J15" i="6"/>
  <c r="E15" i="6"/>
  <c r="F115" i="6" s="1"/>
  <c r="J14" i="6"/>
  <c r="J12" i="6"/>
  <c r="J113" i="6"/>
  <c r="E7" i="6"/>
  <c r="E109" i="6" s="1"/>
  <c r="J37" i="5"/>
  <c r="J36" i="5"/>
  <c r="AY99" i="1" s="1"/>
  <c r="J35" i="5"/>
  <c r="AX99" i="1" s="1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T146" i="5" s="1"/>
  <c r="R147" i="5"/>
  <c r="R146" i="5" s="1"/>
  <c r="P147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T127" i="5"/>
  <c r="R128" i="5"/>
  <c r="R127" i="5" s="1"/>
  <c r="P128" i="5"/>
  <c r="P127" i="5" s="1"/>
  <c r="F119" i="5"/>
  <c r="E117" i="5"/>
  <c r="F89" i="5"/>
  <c r="E87" i="5"/>
  <c r="J24" i="5"/>
  <c r="E24" i="5"/>
  <c r="J122" i="5"/>
  <c r="J23" i="5"/>
  <c r="J21" i="5"/>
  <c r="E21" i="5"/>
  <c r="J91" i="5" s="1"/>
  <c r="J20" i="5"/>
  <c r="J18" i="5"/>
  <c r="E18" i="5"/>
  <c r="F92" i="5"/>
  <c r="J17" i="5"/>
  <c r="J15" i="5"/>
  <c r="E15" i="5"/>
  <c r="F121" i="5" s="1"/>
  <c r="J14" i="5"/>
  <c r="J12" i="5"/>
  <c r="J119" i="5"/>
  <c r="E7" i="5"/>
  <c r="E85" i="5" s="1"/>
  <c r="J39" i="4"/>
  <c r="J38" i="4"/>
  <c r="AY98" i="1" s="1"/>
  <c r="J37" i="4"/>
  <c r="AX98" i="1" s="1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18" i="4"/>
  <c r="E116" i="4"/>
  <c r="F91" i="4"/>
  <c r="E89" i="4"/>
  <c r="J26" i="4"/>
  <c r="E26" i="4"/>
  <c r="J121" i="4" s="1"/>
  <c r="J25" i="4"/>
  <c r="J23" i="4"/>
  <c r="E23" i="4"/>
  <c r="J120" i="4" s="1"/>
  <c r="J22" i="4"/>
  <c r="J20" i="4"/>
  <c r="E20" i="4"/>
  <c r="F121" i="4" s="1"/>
  <c r="J19" i="4"/>
  <c r="J17" i="4"/>
  <c r="E17" i="4"/>
  <c r="F93" i="4" s="1"/>
  <c r="J16" i="4"/>
  <c r="J14" i="4"/>
  <c r="J118" i="4"/>
  <c r="E7" i="4"/>
  <c r="E112" i="4" s="1"/>
  <c r="J37" i="3"/>
  <c r="J36" i="3"/>
  <c r="AY97" i="1" s="1"/>
  <c r="J35" i="3"/>
  <c r="AX97" i="1" s="1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F122" i="3"/>
  <c r="E120" i="3"/>
  <c r="F89" i="3"/>
  <c r="E87" i="3"/>
  <c r="J24" i="3"/>
  <c r="E24" i="3"/>
  <c r="J92" i="3"/>
  <c r="J23" i="3"/>
  <c r="J21" i="3"/>
  <c r="E21" i="3"/>
  <c r="J124" i="3" s="1"/>
  <c r="J20" i="3"/>
  <c r="J18" i="3"/>
  <c r="E18" i="3"/>
  <c r="F125" i="3"/>
  <c r="J17" i="3"/>
  <c r="J15" i="3"/>
  <c r="E15" i="3"/>
  <c r="F124" i="3" s="1"/>
  <c r="J14" i="3"/>
  <c r="J12" i="3"/>
  <c r="J89" i="3" s="1"/>
  <c r="E7" i="3"/>
  <c r="E118" i="3" s="1"/>
  <c r="J37" i="2"/>
  <c r="J36" i="2"/>
  <c r="AY95" i="1" s="1"/>
  <c r="J35" i="2"/>
  <c r="AX95" i="1" s="1"/>
  <c r="BI253" i="2"/>
  <c r="BH253" i="2"/>
  <c r="BG253" i="2"/>
  <c r="BE253" i="2"/>
  <c r="T253" i="2"/>
  <c r="T252" i="2" s="1"/>
  <c r="R253" i="2"/>
  <c r="R252" i="2" s="1"/>
  <c r="P253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T241" i="2"/>
  <c r="R242" i="2"/>
  <c r="R241" i="2" s="1"/>
  <c r="P242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T135" i="2" s="1"/>
  <c r="R136" i="2"/>
  <c r="R135" i="2" s="1"/>
  <c r="P136" i="2"/>
  <c r="P135" i="2"/>
  <c r="F127" i="2"/>
  <c r="E125" i="2"/>
  <c r="F89" i="2"/>
  <c r="E87" i="2"/>
  <c r="J24" i="2"/>
  <c r="E24" i="2"/>
  <c r="J130" i="2" s="1"/>
  <c r="J23" i="2"/>
  <c r="J21" i="2"/>
  <c r="E21" i="2"/>
  <c r="J129" i="2" s="1"/>
  <c r="J20" i="2"/>
  <c r="J18" i="2"/>
  <c r="E18" i="2"/>
  <c r="F130" i="2" s="1"/>
  <c r="J17" i="2"/>
  <c r="J15" i="2"/>
  <c r="E15" i="2"/>
  <c r="F129" i="2" s="1"/>
  <c r="J14" i="2"/>
  <c r="J12" i="2"/>
  <c r="J127" i="2" s="1"/>
  <c r="E7" i="2"/>
  <c r="E123" i="2"/>
  <c r="L90" i="1"/>
  <c r="AM90" i="1"/>
  <c r="AM89" i="1"/>
  <c r="L89" i="1"/>
  <c r="AM87" i="1"/>
  <c r="L87" i="1"/>
  <c r="L85" i="1"/>
  <c r="L84" i="1"/>
  <c r="BK253" i="2"/>
  <c r="J244" i="2"/>
  <c r="J237" i="2"/>
  <c r="J234" i="2"/>
  <c r="BK229" i="2"/>
  <c r="BK224" i="2"/>
  <c r="J221" i="2"/>
  <c r="BK216" i="2"/>
  <c r="J212" i="2"/>
  <c r="BK208" i="2"/>
  <c r="BK205" i="2"/>
  <c r="J201" i="2"/>
  <c r="BK196" i="2"/>
  <c r="J194" i="2"/>
  <c r="J187" i="2"/>
  <c r="J183" i="2"/>
  <c r="BK179" i="2"/>
  <c r="BK175" i="2"/>
  <c r="J172" i="2"/>
  <c r="J165" i="2"/>
  <c r="BK159" i="2"/>
  <c r="BK156" i="2"/>
  <c r="J152" i="2"/>
  <c r="J149" i="2"/>
  <c r="J146" i="2"/>
  <c r="J142" i="2"/>
  <c r="J138" i="2"/>
  <c r="J147" i="3"/>
  <c r="BK206" i="3"/>
  <c r="J197" i="3"/>
  <c r="J174" i="4"/>
  <c r="BK155" i="4"/>
  <c r="J135" i="4"/>
  <c r="J134" i="4"/>
  <c r="J142" i="4"/>
  <c r="J154" i="4"/>
  <c r="BK132" i="4"/>
  <c r="BK144" i="4"/>
  <c r="BK136" i="5"/>
  <c r="J158" i="5"/>
  <c r="BK140" i="5"/>
  <c r="BK157" i="5"/>
  <c r="BK137" i="5"/>
  <c r="BK149" i="5"/>
  <c r="BK135" i="5"/>
  <c r="J138" i="5"/>
  <c r="BK138" i="5"/>
  <c r="BK124" i="6"/>
  <c r="BK194" i="2"/>
  <c r="BK187" i="2"/>
  <c r="BK183" i="2"/>
  <c r="J179" i="2"/>
  <c r="J174" i="2"/>
  <c r="BK168" i="2"/>
  <c r="BK166" i="2"/>
  <c r="BK162" i="2"/>
  <c r="BK157" i="2"/>
  <c r="J155" i="2"/>
  <c r="J151" i="2"/>
  <c r="BK147" i="2"/>
  <c r="BK142" i="2"/>
  <c r="J139" i="2"/>
  <c r="J207" i="3"/>
  <c r="J177" i="3"/>
  <c r="J169" i="3"/>
  <c r="J160" i="3"/>
  <c r="J149" i="3"/>
  <c r="J145" i="3"/>
  <c r="BK132" i="3"/>
  <c r="J209" i="3"/>
  <c r="J205" i="3"/>
  <c r="BK200" i="3"/>
  <c r="BK182" i="3"/>
  <c r="J173" i="3"/>
  <c r="J164" i="3"/>
  <c r="J144" i="3"/>
  <c r="BK205" i="3"/>
  <c r="BK197" i="3"/>
  <c r="J176" i="3"/>
  <c r="J158" i="3"/>
  <c r="J211" i="3"/>
  <c r="J200" i="3"/>
  <c r="J184" i="3"/>
  <c r="BK175" i="3"/>
  <c r="J163" i="3"/>
  <c r="BK158" i="3"/>
  <c r="J150" i="3"/>
  <c r="J138" i="3"/>
  <c r="J133" i="3"/>
  <c r="J210" i="3"/>
  <c r="BK186" i="3"/>
  <c r="BK174" i="3"/>
  <c r="J159" i="3"/>
  <c r="J141" i="3"/>
  <c r="BK169" i="4"/>
  <c r="J157" i="4"/>
  <c r="BK137" i="4"/>
  <c r="BK175" i="4"/>
  <c r="BK158" i="4"/>
  <c r="BK138" i="4"/>
  <c r="J171" i="4"/>
  <c r="J150" i="4"/>
  <c r="J166" i="4"/>
  <c r="J147" i="4"/>
  <c r="J128" i="4"/>
  <c r="BK128" i="4"/>
  <c r="J141" i="4"/>
  <c r="J162" i="4"/>
  <c r="J140" i="4"/>
  <c r="J160" i="5"/>
  <c r="BK161" i="5"/>
  <c r="J136" i="5"/>
  <c r="BK144" i="5"/>
  <c r="BK128" i="5"/>
  <c r="J142" i="5"/>
  <c r="BK145" i="5"/>
  <c r="BK139" i="5"/>
  <c r="J253" i="2"/>
  <c r="BK247" i="2"/>
  <c r="BK244" i="2"/>
  <c r="BK240" i="2"/>
  <c r="J236" i="2"/>
  <c r="J231" i="2"/>
  <c r="BK226" i="2"/>
  <c r="BK221" i="2"/>
  <c r="BK218" i="2"/>
  <c r="BK214" i="2"/>
  <c r="J211" i="2"/>
  <c r="BK207" i="2"/>
  <c r="BK203" i="2"/>
  <c r="BK200" i="2"/>
  <c r="BK188" i="2"/>
  <c r="J185" i="2"/>
  <c r="BK180" i="2"/>
  <c r="BK176" i="2"/>
  <c r="BK171" i="2"/>
  <c r="J168" i="2"/>
  <c r="J164" i="2"/>
  <c r="J159" i="2"/>
  <c r="J157" i="2"/>
  <c r="J153" i="2"/>
  <c r="J148" i="2"/>
  <c r="BK144" i="2"/>
  <c r="BK141" i="2"/>
  <c r="J136" i="2"/>
  <c r="J195" i="3"/>
  <c r="J185" i="3"/>
  <c r="J172" i="3"/>
  <c r="J168" i="3"/>
  <c r="J157" i="3"/>
  <c r="BK148" i="3"/>
  <c r="BK138" i="3"/>
  <c r="BK211" i="3"/>
  <c r="J206" i="3"/>
  <c r="BK203" i="3"/>
  <c r="J188" i="3"/>
  <c r="BK181" i="3"/>
  <c r="BK168" i="3"/>
  <c r="J153" i="3"/>
  <c r="BK142" i="3"/>
  <c r="J213" i="3"/>
  <c r="BK199" i="3"/>
  <c r="BK180" i="3"/>
  <c r="J162" i="3"/>
  <c r="BK213" i="3"/>
  <c r="BK202" i="3"/>
  <c r="BK194" i="3"/>
  <c r="BK185" i="3"/>
  <c r="BK179" i="3"/>
  <c r="BK169" i="3"/>
  <c r="BK159" i="3"/>
  <c r="BK149" i="3"/>
  <c r="J137" i="3"/>
  <c r="BK215" i="3"/>
  <c r="BK190" i="3"/>
  <c r="J175" i="3"/>
  <c r="J165" i="3"/>
  <c r="BK144" i="3"/>
  <c r="BK174" i="4"/>
  <c r="BK165" i="4"/>
  <c r="J152" i="4"/>
  <c r="BK135" i="4"/>
  <c r="BK162" i="4"/>
  <c r="J149" i="4"/>
  <c r="J175" i="4"/>
  <c r="J156" i="4"/>
  <c r="J164" i="4"/>
  <c r="BK141" i="4"/>
  <c r="J148" i="4"/>
  <c r="J161" i="4"/>
  <c r="J144" i="4"/>
  <c r="BK127" i="4"/>
  <c r="J163" i="5"/>
  <c r="J147" i="5"/>
  <c r="BK153" i="5"/>
  <c r="J130" i="5"/>
  <c r="J153" i="5"/>
  <c r="J145" i="5"/>
  <c r="J144" i="5"/>
  <c r="J135" i="5"/>
  <c r="BK122" i="6"/>
  <c r="J251" i="2"/>
  <c r="BK246" i="2"/>
  <c r="BK239" i="2"/>
  <c r="BK236" i="2"/>
  <c r="BK232" i="2"/>
  <c r="J229" i="2"/>
  <c r="BK223" i="2"/>
  <c r="BK220" i="2"/>
  <c r="J218" i="2"/>
  <c r="J215" i="2"/>
  <c r="BK211" i="2"/>
  <c r="J208" i="2"/>
  <c r="J204" i="2"/>
  <c r="BK201" i="2"/>
  <c r="J199" i="2"/>
  <c r="J195" i="2"/>
  <c r="J188" i="2"/>
  <c r="BK184" i="2"/>
  <c r="J181" i="2"/>
  <c r="J178" i="2"/>
  <c r="BK174" i="2"/>
  <c r="J171" i="2"/>
  <c r="J167" i="2"/>
  <c r="J163" i="2"/>
  <c r="J179" i="3"/>
  <c r="BK170" i="3"/>
  <c r="J152" i="3"/>
  <c r="BK137" i="3"/>
  <c r="J208" i="3"/>
  <c r="BK188" i="3"/>
  <c r="BK166" i="3"/>
  <c r="BK133" i="3"/>
  <c r="J203" i="3"/>
  <c r="BK192" i="3"/>
  <c r="J181" i="3"/>
  <c r="J170" i="3"/>
  <c r="BK162" i="3"/>
  <c r="J151" i="3"/>
  <c r="BK140" i="3"/>
  <c r="J215" i="3"/>
  <c r="J191" i="3"/>
  <c r="J180" i="3"/>
  <c r="BK161" i="3"/>
  <c r="J140" i="3"/>
  <c r="BK171" i="4"/>
  <c r="J155" i="4"/>
  <c r="BK133" i="4"/>
  <c r="J159" i="4"/>
  <c r="J137" i="4"/>
  <c r="BK172" i="4"/>
  <c r="BK151" i="4"/>
  <c r="J172" i="4"/>
  <c r="J163" i="4"/>
  <c r="J139" i="4"/>
  <c r="BK153" i="4"/>
  <c r="BK164" i="4"/>
  <c r="J133" i="4"/>
  <c r="BK149" i="4"/>
  <c r="BK154" i="5"/>
  <c r="J154" i="5"/>
  <c r="BK251" i="2"/>
  <c r="J246" i="2"/>
  <c r="J239" i="2"/>
  <c r="BK235" i="2"/>
  <c r="J232" i="2"/>
  <c r="BK227" i="2"/>
  <c r="J223" i="2"/>
  <c r="BK219" i="2"/>
  <c r="J216" i="2"/>
  <c r="BK212" i="2"/>
  <c r="J209" i="2"/>
  <c r="BK204" i="2"/>
  <c r="BK202" i="2"/>
  <c r="J197" i="2"/>
  <c r="BK189" i="2"/>
  <c r="J186" i="2"/>
  <c r="J182" i="2"/>
  <c r="BK178" i="2"/>
  <c r="J175" i="2"/>
  <c r="BK170" i="2"/>
  <c r="BK167" i="2"/>
  <c r="BK164" i="2"/>
  <c r="J160" i="2"/>
  <c r="BK155" i="2"/>
  <c r="BK152" i="2"/>
  <c r="BK149" i="2"/>
  <c r="BK195" i="3"/>
  <c r="J174" i="3"/>
  <c r="BK150" i="3"/>
  <c r="BK210" i="3"/>
  <c r="J199" i="3"/>
  <c r="BK187" i="3"/>
  <c r="BK173" i="3"/>
  <c r="J167" i="3"/>
  <c r="BK156" i="3"/>
  <c r="BK145" i="3"/>
  <c r="J136" i="3"/>
  <c r="J214" i="3"/>
  <c r="BK184" i="3"/>
  <c r="BK172" i="3"/>
  <c r="J156" i="3"/>
  <c r="BK136" i="3"/>
  <c r="J168" i="4"/>
  <c r="J138" i="4"/>
  <c r="J160" i="4"/>
  <c r="BK134" i="4"/>
  <c r="J173" i="4"/>
  <c r="BK154" i="4"/>
  <c r="BK129" i="4"/>
  <c r="BK148" i="4"/>
  <c r="J130" i="4"/>
  <c r="BK166" i="4"/>
  <c r="BK139" i="4"/>
  <c r="BK152" i="4"/>
  <c r="J164" i="5"/>
  <c r="BK143" i="5"/>
  <c r="J159" i="5"/>
  <c r="J149" i="5"/>
  <c r="BK160" i="5"/>
  <c r="J157" i="5"/>
  <c r="J131" i="5"/>
  <c r="BK130" i="5"/>
  <c r="AS96" i="1"/>
  <c r="J245" i="2"/>
  <c r="J240" i="2"/>
  <c r="BK237" i="2"/>
  <c r="BK231" i="2"/>
  <c r="BK228" i="2"/>
  <c r="J226" i="2"/>
  <c r="J222" i="2"/>
  <c r="BK217" i="2"/>
  <c r="BK213" i="2"/>
  <c r="J210" i="2"/>
  <c r="J206" i="2"/>
  <c r="J203" i="2"/>
  <c r="BK199" i="2"/>
  <c r="BK195" i="2"/>
  <c r="J189" i="2"/>
  <c r="J184" i="2"/>
  <c r="BK181" i="2"/>
  <c r="J177" i="2"/>
  <c r="J173" i="2"/>
  <c r="BK169" i="2"/>
  <c r="BK165" i="2"/>
  <c r="J162" i="2"/>
  <c r="J158" i="2"/>
  <c r="BK154" i="2"/>
  <c r="BK151" i="2"/>
  <c r="BK148" i="2"/>
  <c r="J144" i="2"/>
  <c r="J141" i="2"/>
  <c r="BK136" i="2"/>
  <c r="F35" i="2"/>
  <c r="BK160" i="3"/>
  <c r="J146" i="3"/>
  <c r="BK207" i="3"/>
  <c r="BK198" i="3"/>
  <c r="J186" i="3"/>
  <c r="BK177" i="3"/>
  <c r="BK165" i="3"/>
  <c r="BK157" i="3"/>
  <c r="J143" i="3"/>
  <c r="J135" i="3"/>
  <c r="J198" i="3"/>
  <c r="J182" i="3"/>
  <c r="J171" i="3"/>
  <c r="BK143" i="3"/>
  <c r="BK173" i="4"/>
  <c r="BK147" i="4"/>
  <c r="BK130" i="4"/>
  <c r="J151" i="4"/>
  <c r="J131" i="4"/>
  <c r="BK167" i="4"/>
  <c r="BK146" i="4"/>
  <c r="BK170" i="4"/>
  <c r="J132" i="4"/>
  <c r="J158" i="4"/>
  <c r="J129" i="4"/>
  <c r="BK157" i="4"/>
  <c r="J161" i="5"/>
  <c r="BK147" i="5"/>
  <c r="BK131" i="5"/>
  <c r="BK155" i="5"/>
  <c r="J134" i="5"/>
  <c r="J143" i="5"/>
  <c r="BK150" i="5"/>
  <c r="J139" i="5"/>
  <c r="BK250" i="2"/>
  <c r="J247" i="2"/>
  <c r="BK242" i="2"/>
  <c r="BK238" i="2"/>
  <c r="J235" i="2"/>
  <c r="BK230" i="2"/>
  <c r="J228" i="2"/>
  <c r="J224" i="2"/>
  <c r="J220" i="2"/>
  <c r="J217" i="2"/>
  <c r="J214" i="2"/>
  <c r="BK209" i="2"/>
  <c r="J207" i="2"/>
  <c r="J205" i="2"/>
  <c r="J200" i="2"/>
  <c r="J196" i="2"/>
  <c r="BK191" i="2"/>
  <c r="BK185" i="2"/>
  <c r="J180" i="2"/>
  <c r="J176" i="2"/>
  <c r="BK172" i="2"/>
  <c r="J169" i="2"/>
  <c r="J166" i="2"/>
  <c r="BK158" i="2"/>
  <c r="J154" i="2"/>
  <c r="BK150" i="2"/>
  <c r="BK146" i="2"/>
  <c r="J143" i="2"/>
  <c r="BK139" i="2"/>
  <c r="J33" i="2"/>
  <c r="BK153" i="3"/>
  <c r="BK146" i="3"/>
  <c r="BK141" i="3"/>
  <c r="BK131" i="3"/>
  <c r="BK208" i="3"/>
  <c r="J202" i="3"/>
  <c r="J190" i="3"/>
  <c r="J187" i="3"/>
  <c r="BK176" i="3"/>
  <c r="J166" i="3"/>
  <c r="BK151" i="3"/>
  <c r="BK214" i="3"/>
  <c r="BK201" i="3"/>
  <c r="J192" i="3"/>
  <c r="BK164" i="3"/>
  <c r="J148" i="3"/>
  <c r="BK209" i="3"/>
  <c r="J165" i="4"/>
  <c r="BK131" i="4"/>
  <c r="J153" i="4"/>
  <c r="BK160" i="4"/>
  <c r="BK140" i="4"/>
  <c r="BK142" i="4"/>
  <c r="BK161" i="4"/>
  <c r="BK163" i="5"/>
  <c r="J150" i="5"/>
  <c r="J155" i="5"/>
  <c r="BK158" i="5"/>
  <c r="J162" i="5"/>
  <c r="J140" i="5"/>
  <c r="BK142" i="5"/>
  <c r="BK141" i="5"/>
  <c r="J124" i="6"/>
  <c r="J250" i="2"/>
  <c r="BK245" i="2"/>
  <c r="J242" i="2"/>
  <c r="J238" i="2"/>
  <c r="BK234" i="2"/>
  <c r="J230" i="2"/>
  <c r="J227" i="2"/>
  <c r="BK222" i="2"/>
  <c r="J219" i="2"/>
  <c r="BK215" i="2"/>
  <c r="J213" i="2"/>
  <c r="BK210" i="2"/>
  <c r="BK206" i="2"/>
  <c r="J202" i="2"/>
  <c r="BK197" i="2"/>
  <c r="J191" i="2"/>
  <c r="BK186" i="2"/>
  <c r="BK182" i="2"/>
  <c r="BK177" i="2"/>
  <c r="BK173" i="2"/>
  <c r="J170" i="2"/>
  <c r="BK163" i="2"/>
  <c r="BK160" i="2"/>
  <c r="J156" i="2"/>
  <c r="BK153" i="2"/>
  <c r="J150" i="2"/>
  <c r="J147" i="2"/>
  <c r="BK143" i="2"/>
  <c r="BK138" i="2"/>
  <c r="BK163" i="3"/>
  <c r="J132" i="3"/>
  <c r="J201" i="3"/>
  <c r="BK191" i="3"/>
  <c r="BK183" i="3"/>
  <c r="BK171" i="3"/>
  <c r="J161" i="3"/>
  <c r="BK152" i="3"/>
  <c r="J142" i="3"/>
  <c r="J131" i="3"/>
  <c r="J194" i="3"/>
  <c r="J183" i="3"/>
  <c r="BK167" i="3"/>
  <c r="BK147" i="3"/>
  <c r="BK135" i="3"/>
  <c r="BK163" i="4"/>
  <c r="J145" i="4"/>
  <c r="J170" i="4"/>
  <c r="BK156" i="4"/>
  <c r="J127" i="4"/>
  <c r="J169" i="4"/>
  <c r="J146" i="4"/>
  <c r="J167" i="4"/>
  <c r="BK145" i="4"/>
  <c r="BK159" i="4"/>
  <c r="BK168" i="4"/>
  <c r="BK150" i="4"/>
  <c r="BK164" i="5"/>
  <c r="BK162" i="5"/>
  <c r="J137" i="5"/>
  <c r="J156" i="5"/>
  <c r="J141" i="5"/>
  <c r="BK159" i="5"/>
  <c r="BK156" i="5"/>
  <c r="J128" i="5"/>
  <c r="BK134" i="5"/>
  <c r="J122" i="6"/>
  <c r="F36" i="2" l="1"/>
  <c r="F33" i="2"/>
  <c r="F37" i="2"/>
  <c r="F33" i="5"/>
  <c r="BK140" i="2"/>
  <c r="J140" i="2"/>
  <c r="J100" i="2" s="1"/>
  <c r="BK161" i="2"/>
  <c r="P130" i="3"/>
  <c r="R155" i="3"/>
  <c r="R189" i="3"/>
  <c r="P204" i="3"/>
  <c r="R140" i="2"/>
  <c r="P145" i="2"/>
  <c r="T198" i="2"/>
  <c r="T233" i="2"/>
  <c r="P249" i="2"/>
  <c r="P248" i="2"/>
  <c r="T134" i="3"/>
  <c r="P155" i="3"/>
  <c r="BK189" i="3"/>
  <c r="J189" i="3"/>
  <c r="J104" i="3" s="1"/>
  <c r="R193" i="3"/>
  <c r="R204" i="3"/>
  <c r="T143" i="4"/>
  <c r="T140" i="2"/>
  <c r="T145" i="2"/>
  <c r="R198" i="2"/>
  <c r="P233" i="2"/>
  <c r="BK249" i="2"/>
  <c r="J249" i="2"/>
  <c r="J112" i="2"/>
  <c r="BK134" i="3"/>
  <c r="J134" i="3"/>
  <c r="J99" i="3" s="1"/>
  <c r="BK139" i="3"/>
  <c r="J139" i="3"/>
  <c r="J100" i="3" s="1"/>
  <c r="BK178" i="3"/>
  <c r="J178" i="3" s="1"/>
  <c r="J103" i="3" s="1"/>
  <c r="T189" i="3"/>
  <c r="P196" i="3"/>
  <c r="R212" i="3"/>
  <c r="P143" i="4"/>
  <c r="P133" i="5"/>
  <c r="R148" i="5"/>
  <c r="T148" i="5"/>
  <c r="BK137" i="2"/>
  <c r="J137" i="2"/>
  <c r="J99" i="2" s="1"/>
  <c r="R161" i="2"/>
  <c r="BK193" i="2"/>
  <c r="J193" i="2" s="1"/>
  <c r="J105" i="2" s="1"/>
  <c r="R193" i="2"/>
  <c r="R233" i="2"/>
  <c r="R243" i="2"/>
  <c r="T130" i="3"/>
  <c r="T155" i="3"/>
  <c r="P189" i="3"/>
  <c r="BK196" i="3"/>
  <c r="J196" i="3"/>
  <c r="J106" i="3" s="1"/>
  <c r="P212" i="3"/>
  <c r="BK143" i="4"/>
  <c r="J143" i="4" s="1"/>
  <c r="J102" i="4" s="1"/>
  <c r="T133" i="5"/>
  <c r="T132" i="5" s="1"/>
  <c r="P152" i="5"/>
  <c r="P151" i="5" s="1"/>
  <c r="P140" i="2"/>
  <c r="BK145" i="2"/>
  <c r="J145" i="2" s="1"/>
  <c r="J101" i="2" s="1"/>
  <c r="BK198" i="2"/>
  <c r="J198" i="2" s="1"/>
  <c r="J106" i="2" s="1"/>
  <c r="R225" i="2"/>
  <c r="P243" i="2"/>
  <c r="BK130" i="3"/>
  <c r="J130" i="3" s="1"/>
  <c r="J98" i="3" s="1"/>
  <c r="BK155" i="3"/>
  <c r="J155" i="3" s="1"/>
  <c r="J102" i="3" s="1"/>
  <c r="T196" i="3"/>
  <c r="T212" i="3"/>
  <c r="BK126" i="4"/>
  <c r="T126" i="4"/>
  <c r="P136" i="4"/>
  <c r="P129" i="5"/>
  <c r="P126" i="5"/>
  <c r="R129" i="5"/>
  <c r="R126" i="5"/>
  <c r="T129" i="5"/>
  <c r="T126" i="5" s="1"/>
  <c r="BK148" i="5"/>
  <c r="J148" i="5"/>
  <c r="J103" i="5"/>
  <c r="BK152" i="5"/>
  <c r="J152" i="5"/>
  <c r="J105" i="5" s="1"/>
  <c r="T137" i="2"/>
  <c r="R145" i="2"/>
  <c r="P198" i="2"/>
  <c r="P225" i="2"/>
  <c r="T249" i="2"/>
  <c r="T248" i="2"/>
  <c r="P134" i="3"/>
  <c r="T139" i="3"/>
  <c r="R178" i="3"/>
  <c r="P193" i="3"/>
  <c r="T204" i="3"/>
  <c r="R126" i="4"/>
  <c r="T136" i="4"/>
  <c r="P137" i="2"/>
  <c r="P161" i="2"/>
  <c r="P134" i="2" s="1"/>
  <c r="P193" i="2"/>
  <c r="P192" i="2"/>
  <c r="BK225" i="2"/>
  <c r="J225" i="2"/>
  <c r="J107" i="2"/>
  <c r="BK233" i="2"/>
  <c r="J233" i="2" s="1"/>
  <c r="J108" i="2" s="1"/>
  <c r="BK243" i="2"/>
  <c r="J243" i="2"/>
  <c r="J110" i="2" s="1"/>
  <c r="R249" i="2"/>
  <c r="R248" i="2"/>
  <c r="R130" i="3"/>
  <c r="R139" i="3"/>
  <c r="P178" i="3"/>
  <c r="BK193" i="3"/>
  <c r="J193" i="3"/>
  <c r="J105" i="3" s="1"/>
  <c r="R196" i="3"/>
  <c r="BK212" i="3"/>
  <c r="J212" i="3" s="1"/>
  <c r="J108" i="3" s="1"/>
  <c r="P126" i="4"/>
  <c r="BK136" i="4"/>
  <c r="J136" i="4"/>
  <c r="J101" i="4" s="1"/>
  <c r="R136" i="4"/>
  <c r="BK133" i="5"/>
  <c r="J133" i="5" s="1"/>
  <c r="J101" i="5" s="1"/>
  <c r="P148" i="5"/>
  <c r="R152" i="5"/>
  <c r="R151" i="5" s="1"/>
  <c r="R137" i="2"/>
  <c r="R134" i="2"/>
  <c r="T161" i="2"/>
  <c r="T193" i="2"/>
  <c r="T225" i="2"/>
  <c r="T243" i="2"/>
  <c r="R134" i="3"/>
  <c r="P139" i="3"/>
  <c r="T178" i="3"/>
  <c r="T193" i="3"/>
  <c r="BK204" i="3"/>
  <c r="J204" i="3"/>
  <c r="J107" i="3"/>
  <c r="R143" i="4"/>
  <c r="R125" i="4" s="1"/>
  <c r="R124" i="4" s="1"/>
  <c r="BK129" i="5"/>
  <c r="J129" i="5"/>
  <c r="J99" i="5" s="1"/>
  <c r="R133" i="5"/>
  <c r="R132" i="5"/>
  <c r="T152" i="5"/>
  <c r="T151" i="5" s="1"/>
  <c r="BK252" i="2"/>
  <c r="J252" i="2" s="1"/>
  <c r="J113" i="2" s="1"/>
  <c r="BK146" i="5"/>
  <c r="J146" i="5"/>
  <c r="J102" i="5"/>
  <c r="BK127" i="5"/>
  <c r="J127" i="5" s="1"/>
  <c r="J98" i="5" s="1"/>
  <c r="BK241" i="2"/>
  <c r="J241" i="2"/>
  <c r="J109" i="2"/>
  <c r="BK190" i="2"/>
  <c r="J190" i="2"/>
  <c r="J103" i="2" s="1"/>
  <c r="BK135" i="2"/>
  <c r="J135" i="2" s="1"/>
  <c r="J98" i="2" s="1"/>
  <c r="BK121" i="6"/>
  <c r="J121" i="6"/>
  <c r="J98" i="6"/>
  <c r="BK123" i="6"/>
  <c r="J123" i="6" s="1"/>
  <c r="J99" i="6" s="1"/>
  <c r="BK151" i="5"/>
  <c r="J151" i="5" s="1"/>
  <c r="J104" i="5" s="1"/>
  <c r="J89" i="6"/>
  <c r="F91" i="6"/>
  <c r="F92" i="6"/>
  <c r="J92" i="6"/>
  <c r="E85" i="6"/>
  <c r="J91" i="6"/>
  <c r="BF122" i="6"/>
  <c r="BF124" i="6"/>
  <c r="F91" i="5"/>
  <c r="J89" i="5"/>
  <c r="BF141" i="5"/>
  <c r="BF139" i="5"/>
  <c r="BF143" i="5"/>
  <c r="BF145" i="5"/>
  <c r="BF147" i="5"/>
  <c r="BF149" i="5"/>
  <c r="BF155" i="5"/>
  <c r="BF159" i="5"/>
  <c r="E115" i="5"/>
  <c r="F122" i="5"/>
  <c r="BF130" i="5"/>
  <c r="BF134" i="5"/>
  <c r="BF136" i="5"/>
  <c r="BF157" i="5"/>
  <c r="J92" i="5"/>
  <c r="BF135" i="5"/>
  <c r="BF154" i="5"/>
  <c r="BF156" i="5"/>
  <c r="BF162" i="5"/>
  <c r="J121" i="5"/>
  <c r="BF138" i="5"/>
  <c r="BF142" i="5"/>
  <c r="BF144" i="5"/>
  <c r="BF163" i="5"/>
  <c r="BF164" i="5"/>
  <c r="AZ99" i="1"/>
  <c r="BF128" i="5"/>
  <c r="BF131" i="5"/>
  <c r="BF137" i="5"/>
  <c r="BF140" i="5"/>
  <c r="BF150" i="5"/>
  <c r="BF153" i="5"/>
  <c r="BF158" i="5"/>
  <c r="BF160" i="5"/>
  <c r="BF161" i="5"/>
  <c r="BF141" i="4"/>
  <c r="J94" i="4"/>
  <c r="BF130" i="4"/>
  <c r="BF131" i="4"/>
  <c r="BF134" i="4"/>
  <c r="BF145" i="4"/>
  <c r="F94" i="4"/>
  <c r="BF146" i="4"/>
  <c r="BF151" i="4"/>
  <c r="BF165" i="4"/>
  <c r="BF166" i="4"/>
  <c r="E85" i="4"/>
  <c r="J91" i="4"/>
  <c r="F120" i="4"/>
  <c r="BF127" i="4"/>
  <c r="BF129" i="4"/>
  <c r="BF133" i="4"/>
  <c r="BF135" i="4"/>
  <c r="BF137" i="4"/>
  <c r="BF149" i="4"/>
  <c r="BF153" i="4"/>
  <c r="BF154" i="4"/>
  <c r="BF155" i="4"/>
  <c r="BF156" i="4"/>
  <c r="BF171" i="4"/>
  <c r="BK154" i="3"/>
  <c r="J154" i="3" s="1"/>
  <c r="J101" i="3" s="1"/>
  <c r="J93" i="4"/>
  <c r="BF128" i="4"/>
  <c r="BF138" i="4"/>
  <c r="BF139" i="4"/>
  <c r="BF144" i="4"/>
  <c r="BF147" i="4"/>
  <c r="BF148" i="4"/>
  <c r="BF157" i="4"/>
  <c r="BF158" i="4"/>
  <c r="BF160" i="4"/>
  <c r="BF161" i="4"/>
  <c r="BF163" i="4"/>
  <c r="BF167" i="4"/>
  <c r="BF168" i="4"/>
  <c r="BF174" i="4"/>
  <c r="BF140" i="4"/>
  <c r="BF142" i="4"/>
  <c r="BF152" i="4"/>
  <c r="BF162" i="4"/>
  <c r="BF164" i="4"/>
  <c r="BF169" i="4"/>
  <c r="BF175" i="4"/>
  <c r="BF132" i="4"/>
  <c r="BF150" i="4"/>
  <c r="BF159" i="4"/>
  <c r="BF170" i="4"/>
  <c r="BF172" i="4"/>
  <c r="BF173" i="4"/>
  <c r="J161" i="2"/>
  <c r="J102" i="2" s="1"/>
  <c r="E85" i="3"/>
  <c r="F91" i="3"/>
  <c r="J122" i="3"/>
  <c r="BF146" i="3"/>
  <c r="BF153" i="3"/>
  <c r="BF171" i="3"/>
  <c r="BF177" i="3"/>
  <c r="BF188" i="3"/>
  <c r="BF192" i="3"/>
  <c r="BF195" i="3"/>
  <c r="BF214" i="3"/>
  <c r="BF215" i="3"/>
  <c r="F92" i="3"/>
  <c r="J125" i="3"/>
  <c r="BF132" i="3"/>
  <c r="BF133" i="3"/>
  <c r="BF135" i="3"/>
  <c r="BF136" i="3"/>
  <c r="BF138" i="3"/>
  <c r="BF140" i="3"/>
  <c r="BF141" i="3"/>
  <c r="BF142" i="3"/>
  <c r="BF143" i="3"/>
  <c r="BF148" i="3"/>
  <c r="BF149" i="3"/>
  <c r="BF151" i="3"/>
  <c r="BF156" i="3"/>
  <c r="BF160" i="3"/>
  <c r="BF162" i="3"/>
  <c r="BF163" i="3"/>
  <c r="BF164" i="3"/>
  <c r="BF166" i="3"/>
  <c r="BF169" i="3"/>
  <c r="BF172" i="3"/>
  <c r="BF173" i="3"/>
  <c r="BF174" i="3"/>
  <c r="BF175" i="3"/>
  <c r="BF180" i="3"/>
  <c r="BF181" i="3"/>
  <c r="BF182" i="3"/>
  <c r="BF183" i="3"/>
  <c r="BF185" i="3"/>
  <c r="BF187" i="3"/>
  <c r="BF190" i="3"/>
  <c r="BF191" i="3"/>
  <c r="BF197" i="3"/>
  <c r="BF199" i="3"/>
  <c r="BF201" i="3"/>
  <c r="BF202" i="3"/>
  <c r="BF203" i="3"/>
  <c r="J91" i="3"/>
  <c r="BF131" i="3"/>
  <c r="BF145" i="3"/>
  <c r="BF159" i="3"/>
  <c r="BF165" i="3"/>
  <c r="BF176" i="3"/>
  <c r="BF179" i="3"/>
  <c r="BF184" i="3"/>
  <c r="BF186" i="3"/>
  <c r="BF194" i="3"/>
  <c r="BF198" i="3"/>
  <c r="BF200" i="3"/>
  <c r="BF205" i="3"/>
  <c r="BF207" i="3"/>
  <c r="BF211" i="3"/>
  <c r="BF213" i="3"/>
  <c r="BK248" i="2"/>
  <c r="J248" i="2"/>
  <c r="J111" i="2" s="1"/>
  <c r="BF150" i="3"/>
  <c r="BF161" i="3"/>
  <c r="BF167" i="3"/>
  <c r="BF170" i="3"/>
  <c r="BF206" i="3"/>
  <c r="BF209" i="3"/>
  <c r="BF210" i="3"/>
  <c r="BF137" i="3"/>
  <c r="BF144" i="3"/>
  <c r="BF147" i="3"/>
  <c r="BF152" i="3"/>
  <c r="BF157" i="3"/>
  <c r="BF158" i="3"/>
  <c r="BF168" i="3"/>
  <c r="BF208" i="3"/>
  <c r="BB95" i="1"/>
  <c r="BC95" i="1"/>
  <c r="E85" i="2"/>
  <c r="J89" i="2"/>
  <c r="F91" i="2"/>
  <c r="J91" i="2"/>
  <c r="F92" i="2"/>
  <c r="J92" i="2"/>
  <c r="BF136" i="2"/>
  <c r="BF138" i="2"/>
  <c r="BF139" i="2"/>
  <c r="BF141" i="2"/>
  <c r="BF142" i="2"/>
  <c r="BF143" i="2"/>
  <c r="BF144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1" i="2"/>
  <c r="BF194" i="2"/>
  <c r="BF195" i="2"/>
  <c r="BF196" i="2"/>
  <c r="BF197" i="2"/>
  <c r="BF199" i="2"/>
  <c r="BF200" i="2"/>
  <c r="BF201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6" i="2"/>
  <c r="BF227" i="2"/>
  <c r="BF228" i="2"/>
  <c r="BF229" i="2"/>
  <c r="BF230" i="2"/>
  <c r="BF231" i="2"/>
  <c r="BF232" i="2"/>
  <c r="BF234" i="2"/>
  <c r="BF235" i="2"/>
  <c r="BF236" i="2"/>
  <c r="BF237" i="2"/>
  <c r="BF238" i="2"/>
  <c r="BF239" i="2"/>
  <c r="BF240" i="2"/>
  <c r="BF242" i="2"/>
  <c r="BF244" i="2"/>
  <c r="BF245" i="2"/>
  <c r="BF246" i="2"/>
  <c r="BF247" i="2"/>
  <c r="BF250" i="2"/>
  <c r="BF251" i="2"/>
  <c r="BF253" i="2"/>
  <c r="AZ95" i="1"/>
  <c r="AV95" i="1"/>
  <c r="BD95" i="1"/>
  <c r="J33" i="3"/>
  <c r="AV97" i="1" s="1"/>
  <c r="J33" i="5"/>
  <c r="AV99" i="1" s="1"/>
  <c r="F37" i="6"/>
  <c r="BD100" i="1"/>
  <c r="F33" i="3"/>
  <c r="AZ97" i="1" s="1"/>
  <c r="F37" i="5"/>
  <c r="BD99" i="1" s="1"/>
  <c r="F37" i="3"/>
  <c r="BD97" i="1" s="1"/>
  <c r="F36" i="5"/>
  <c r="BC99" i="1"/>
  <c r="F35" i="3"/>
  <c r="BB97" i="1" s="1"/>
  <c r="J33" i="6"/>
  <c r="AV100" i="1"/>
  <c r="F36" i="6"/>
  <c r="BC100" i="1" s="1"/>
  <c r="F37" i="4"/>
  <c r="BB98" i="1"/>
  <c r="F33" i="6"/>
  <c r="AZ100" i="1"/>
  <c r="J35" i="4"/>
  <c r="AV98" i="1"/>
  <c r="F39" i="4"/>
  <c r="BD98" i="1" s="1"/>
  <c r="AS94" i="1"/>
  <c r="F35" i="4"/>
  <c r="AZ98" i="1" s="1"/>
  <c r="F38" i="4"/>
  <c r="BC98" i="1" s="1"/>
  <c r="F35" i="6"/>
  <c r="BB100" i="1" s="1"/>
  <c r="F36" i="3"/>
  <c r="BC97" i="1"/>
  <c r="F35" i="5"/>
  <c r="BB99" i="1" s="1"/>
  <c r="P133" i="2" l="1"/>
  <c r="AU95" i="1" s="1"/>
  <c r="R125" i="5"/>
  <c r="BK125" i="4"/>
  <c r="BK124" i="4" s="1"/>
  <c r="J124" i="4" s="1"/>
  <c r="J32" i="4" s="1"/>
  <c r="J126" i="4"/>
  <c r="J100" i="4" s="1"/>
  <c r="R129" i="3"/>
  <c r="T154" i="3"/>
  <c r="P132" i="5"/>
  <c r="P125" i="5"/>
  <c r="AU99" i="1"/>
  <c r="T129" i="3"/>
  <c r="T192" i="2"/>
  <c r="BK132" i="5"/>
  <c r="J132" i="5"/>
  <c r="J100" i="5"/>
  <c r="T125" i="4"/>
  <c r="T124" i="4"/>
  <c r="T125" i="5"/>
  <c r="P125" i="4"/>
  <c r="P124" i="4" s="1"/>
  <c r="AU98" i="1" s="1"/>
  <c r="T134" i="2"/>
  <c r="P154" i="3"/>
  <c r="R192" i="2"/>
  <c r="R133" i="2"/>
  <c r="R154" i="3"/>
  <c r="P129" i="3"/>
  <c r="P128" i="3" s="1"/>
  <c r="AU97" i="1" s="1"/>
  <c r="BK134" i="2"/>
  <c r="J134" i="2"/>
  <c r="J97" i="2"/>
  <c r="BK129" i="3"/>
  <c r="BK128" i="3" s="1"/>
  <c r="J128" i="3" s="1"/>
  <c r="J96" i="3" s="1"/>
  <c r="J129" i="3"/>
  <c r="J97" i="3" s="1"/>
  <c r="BK192" i="2"/>
  <c r="J192" i="2"/>
  <c r="J104" i="2"/>
  <c r="BK126" i="5"/>
  <c r="BK125" i="5" s="1"/>
  <c r="J125" i="5" s="1"/>
  <c r="J96" i="5" s="1"/>
  <c r="J126" i="5"/>
  <c r="J97" i="5"/>
  <c r="BK120" i="6"/>
  <c r="J120" i="6" s="1"/>
  <c r="J97" i="6" s="1"/>
  <c r="AG98" i="1"/>
  <c r="J125" i="4"/>
  <c r="J99" i="4"/>
  <c r="J98" i="4"/>
  <c r="BK133" i="2"/>
  <c r="J133" i="2"/>
  <c r="J96" i="2"/>
  <c r="J34" i="3"/>
  <c r="AW97" i="1" s="1"/>
  <c r="AT97" i="1" s="1"/>
  <c r="F34" i="2"/>
  <c r="BA95" i="1" s="1"/>
  <c r="BB96" i="1"/>
  <c r="BC96" i="1"/>
  <c r="AY96" i="1"/>
  <c r="J34" i="5"/>
  <c r="AW99" i="1" s="1"/>
  <c r="AT99" i="1" s="1"/>
  <c r="J34" i="2"/>
  <c r="AW95" i="1" s="1"/>
  <c r="AT95" i="1" s="1"/>
  <c r="BD96" i="1"/>
  <c r="J36" i="4"/>
  <c r="AW98" i="1"/>
  <c r="AT98" i="1" s="1"/>
  <c r="AN98" i="1" s="1"/>
  <c r="F34" i="3"/>
  <c r="BA97" i="1" s="1"/>
  <c r="F36" i="4"/>
  <c r="BA98" i="1" s="1"/>
  <c r="AZ96" i="1"/>
  <c r="F34" i="5"/>
  <c r="BA99" i="1" s="1"/>
  <c r="J34" i="6"/>
  <c r="AW100" i="1" s="1"/>
  <c r="AT100" i="1" s="1"/>
  <c r="F34" i="6"/>
  <c r="BA100" i="1" s="1"/>
  <c r="T133" i="2" l="1"/>
  <c r="T128" i="3"/>
  <c r="R128" i="3"/>
  <c r="BK119" i="6"/>
  <c r="J119" i="6"/>
  <c r="J96" i="6"/>
  <c r="J41" i="4"/>
  <c r="BD94" i="1"/>
  <c r="W33" i="1"/>
  <c r="BB94" i="1"/>
  <c r="AX94" i="1"/>
  <c r="J30" i="2"/>
  <c r="AG95" i="1"/>
  <c r="BA96" i="1"/>
  <c r="AW96" i="1"/>
  <c r="J30" i="3"/>
  <c r="AG97" i="1"/>
  <c r="AG96" i="1" s="1"/>
  <c r="J30" i="5"/>
  <c r="AG99" i="1"/>
  <c r="AN99" i="1"/>
  <c r="BC94" i="1"/>
  <c r="AY94" i="1"/>
  <c r="AZ94" i="1"/>
  <c r="AV94" i="1" s="1"/>
  <c r="AK29" i="1" s="1"/>
  <c r="AU96" i="1"/>
  <c r="AU94" i="1"/>
  <c r="AV96" i="1"/>
  <c r="AX96" i="1"/>
  <c r="J39" i="5" l="1"/>
  <c r="J39" i="3"/>
  <c r="AN97" i="1"/>
  <c r="J39" i="2"/>
  <c r="AN95" i="1"/>
  <c r="W31" i="1"/>
  <c r="J30" i="6"/>
  <c r="AG100" i="1"/>
  <c r="AG94" i="1" s="1"/>
  <c r="AK26" i="1" s="1"/>
  <c r="W32" i="1"/>
  <c r="W29" i="1"/>
  <c r="AT96" i="1"/>
  <c r="AN96" i="1"/>
  <c r="BA94" i="1"/>
  <c r="AW94" i="1"/>
  <c r="AK30" i="1" s="1"/>
  <c r="J39" i="6" l="1"/>
  <c r="AK35" i="1"/>
  <c r="AN100" i="1"/>
  <c r="W30" i="1"/>
  <c r="AT94" i="1"/>
  <c r="AN94" i="1" l="1"/>
</calcChain>
</file>

<file path=xl/sharedStrings.xml><?xml version="1.0" encoding="utf-8"?>
<sst xmlns="http://schemas.openxmlformats.org/spreadsheetml/2006/main" count="4635" uniqueCount="1030">
  <si>
    <t>Export Komplet</t>
  </si>
  <si>
    <t/>
  </si>
  <si>
    <t>2.0</t>
  </si>
  <si>
    <t>ZAMOK</t>
  </si>
  <si>
    <t>False</t>
  </si>
  <si>
    <t>{d4625138-0576-47ce-bbdf-6ce8aa1e1c92}</t>
  </si>
  <si>
    <t>0,001</t>
  </si>
  <si>
    <t>23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</si>
  <si>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</si>
  <si>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</si>
  <si>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</si>
  <si>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</si>
  <si>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</si>
  <si>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20260216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</si>
  <si>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</si>
  <si>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</si>
  <si>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budovy GMOS v Rimavskej Sobote</t>
  </si>
  <si>
    <t>JKSO:</t>
  </si>
  <si>
    <t>ČS:</t>
  </si>
  <si>
    <t>Miesto:</t>
  </si>
  <si>
    <t>Rimavská Sobota</t>
  </si>
  <si>
    <t>Dátum:</t>
  </si>
  <si>
    <t>16. 2. 2026</t>
  </si>
  <si>
    <t>Objednávateľ:</t>
  </si>
  <si>
    <t>IČO:</t>
  </si>
  <si>
    <t>GMOS Jesenského 5, 97901 Rimavská Sobota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</si>
  <si>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</si>
  <si>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</si>
  <si>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</si>
  <si>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</si>
  <si>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</si>
  <si>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</si>
  <si>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</si>
  <si>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</si>
  <si>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</si>
  <si>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</si>
  <si>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</si>
  <si>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</si>
  <si>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</si>
  <si>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</si>
  <si>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</si>
  <si>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</si>
  <si>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</si>
  <si>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</si>
  <si>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</si>
  <si>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</si>
  <si>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</si>
  <si>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</si>
  <si>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</si>
  <si>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</si>
  <si>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</si>
  <si>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</si>
  <si>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</si>
  <si>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</si>
  <si>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</si>
  <si>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</si>
  <si>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</si>
  <si>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</si>
  <si>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</si>
  <si>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</si>
  <si>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</si>
  <si>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</si>
  <si>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</si>
  <si>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</si>
  <si>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</si>
  <si>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</si>
  <si>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</si>
  <si>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</si>
  <si>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</si>
  <si>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</si>
  <si>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</si>
  <si>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</si>
  <si>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</si>
  <si>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</si>
  <si>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</si>
  <si>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</si>
  <si>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</si>
  <si>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</si>
  <si>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</si>
  <si>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</si>
  <si>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Zateplenie fasády</t>
  </si>
  <si>
    <t>STA</t>
  </si>
  <si>
    <t>1</t>
  </si>
  <si>
    <t>{eb11ab47-c6c6-40c2-a843-feea26703522}</t>
  </si>
  <si>
    <t>02</t>
  </si>
  <si>
    <t>Zateplenie plochej strechy</t>
  </si>
  <si>
    <t>{6c15f6e6-3f63-46d0-ae7a-9d2946cf43d3}</t>
  </si>
  <si>
    <t>Časť</t>
  </si>
  <si>
    <t>2</t>
  </si>
  <si>
    <t>###NOINSERT###</t>
  </si>
  <si>
    <t>02.1</t>
  </si>
  <si>
    <t>Bleskozvod a uzemnenie</t>
  </si>
  <si>
    <t>{9c443dac-863e-4dfa-a35b-9c993a98edd5}</t>
  </si>
  <si>
    <t>03-01</t>
  </si>
  <si>
    <t>Zateplenie fasády -  Neoprávnené výdavky projektu</t>
  </si>
  <si>
    <t>{70a62222-bc2f-4cc5-b4f5-ee98026c4929}</t>
  </si>
  <si>
    <t>04-02</t>
  </si>
  <si>
    <t>Zateplenie plochej strechy -  Neoprávnené výdavky projektu</t>
  </si>
  <si>
    <t>{008eb648-9a27-4dcc-902d-1ba34d6fd1a6}</t>
  </si>
  <si>
    <t>KRYCÍ LIST ROZPOČTU</t>
  </si>
  <si>
    <t>Objekt:</t>
  </si>
  <si>
    <t>01 - Zateplenie fasády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</si>
  <si>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</si>
  <si>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</si>
  <si>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</si>
  <si>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</si>
  <si>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</si>
  <si>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</si>
  <si>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</si>
  <si>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</si>
  <si>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</si>
  <si>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</si>
  <si>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</si>
  <si>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</si>
  <si>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</si>
  <si>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</si>
  <si>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</si>
  <si>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</si>
  <si>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</si>
  <si>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</si>
  <si>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787 - Zasklievanie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</si>
  <si>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</si>
  <si>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</si>
  <si>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</si>
  <si>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</si>
  <si>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</si>
  <si>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</si>
  <si>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</si>
  <si>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</si>
  <si>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</si>
  <si>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</si>
  <si>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</si>
  <si>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</si>
  <si>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</si>
  <si>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</si>
  <si>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</si>
  <si>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</si>
  <si>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</si>
  <si>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</si>
  <si>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</si>
  <si>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</si>
  <si>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216904112.S</t>
  </si>
  <si>
    <t>Očistenie plôch tlakovou vodou L stien akéhokoľvek muriva a rubu klenieb</t>
  </si>
  <si>
    <t>m2</t>
  </si>
  <si>
    <t>4</t>
  </si>
  <si>
    <t>1991245644</t>
  </si>
  <si>
    <t>3</t>
  </si>
  <si>
    <t>Zvislé a kompletné konštrukcie</t>
  </si>
  <si>
    <t>317161514.S</t>
  </si>
  <si>
    <t>Pórobetónový preklad nosný šírky 200 mm, výšky 249 mm, dĺžky 2000 mm</t>
  </si>
  <si>
    <t>ks</t>
  </si>
  <si>
    <t>1469215070</t>
  </si>
  <si>
    <t>340238237.S</t>
  </si>
  <si>
    <t>Zamurovanie otvorov plochy od 0,25 do 1 m2 z pórobetónových tvárnic hladkých hrúbky 250 mm</t>
  </si>
  <si>
    <t>1265829696</t>
  </si>
  <si>
    <t>Vodorovné konštrukcie</t>
  </si>
  <si>
    <t>417321414.S</t>
  </si>
  <si>
    <t>Betón stužujúcich pásov a vencov železový tr. C 20/25</t>
  </si>
  <si>
    <t>m3</t>
  </si>
  <si>
    <t>1101565618</t>
  </si>
  <si>
    <t>5</t>
  </si>
  <si>
    <t>417351115.S</t>
  </si>
  <si>
    <t>Debnenie bočníc stužujúcich pásov a vencov vrátane vzpier zhotovenie</t>
  </si>
  <si>
    <t>-1887945638</t>
  </si>
  <si>
    <t>6</t>
  </si>
  <si>
    <t>417351116.S</t>
  </si>
  <si>
    <t>Debnenie bočníc stužujúcich pásov a vencov vrátane vzpier odstránenie</t>
  </si>
  <si>
    <t>81910003</t>
  </si>
  <si>
    <t>7</t>
  </si>
  <si>
    <t>417361821.S</t>
  </si>
  <si>
    <t>Výstuž stužujúcich pásov a vencov z betonárskej ocele B500 (10505)</t>
  </si>
  <si>
    <t>t</t>
  </si>
  <si>
    <t>-1893739658</t>
  </si>
  <si>
    <t>Úpravy povrchov, podlahy, osadenie</t>
  </si>
  <si>
    <t>8</t>
  </si>
  <si>
    <t>612460121.S</t>
  </si>
  <si>
    <t>Príprava vnútorného podkladu stien penetráciou základnou</t>
  </si>
  <si>
    <t>1876783871</t>
  </si>
  <si>
    <t>9</t>
  </si>
  <si>
    <t>612460363.S</t>
  </si>
  <si>
    <t>Vnútorná omietka stien vápennocementová jednovrstvová, hr. 10 mm</t>
  </si>
  <si>
    <t>-675010222</t>
  </si>
  <si>
    <t>10</t>
  </si>
  <si>
    <t>612481119.S</t>
  </si>
  <si>
    <t>Potiahnutie vnútorných stien sklotextilnou mriežkou s celoplošným prilepením</t>
  </si>
  <si>
    <t>-440843083</t>
  </si>
  <si>
    <t>11</t>
  </si>
  <si>
    <t>620991121.S</t>
  </si>
  <si>
    <t>Zakrývanie výplní vonkajších otvorov s rámami a zárubňami, zábradlí, oplechovania, atď. zhotovené z lešenia akýmkoľvek spôsobom</t>
  </si>
  <si>
    <t>2022358172</t>
  </si>
  <si>
    <t>12</t>
  </si>
  <si>
    <t>622460121.S</t>
  </si>
  <si>
    <t>Príprava vonkajšieho podkladu stien penetráciou základnou</t>
  </si>
  <si>
    <t>-1598941645</t>
  </si>
  <si>
    <t>13</t>
  </si>
  <si>
    <t>622460122.S</t>
  </si>
  <si>
    <t>Príprava vonkajšieho podkladu stien penetráciou hĺbkovou na nasiakavé podklady</t>
  </si>
  <si>
    <t>829121919</t>
  </si>
  <si>
    <t>14</t>
  </si>
  <si>
    <t>622460151.S</t>
  </si>
  <si>
    <t>Príprava vonkajšieho podkladu stien cementovým prednástrekom, hr. 3 mm</t>
  </si>
  <si>
    <t>313235066</t>
  </si>
  <si>
    <t>15</t>
  </si>
  <si>
    <t>622460231.S</t>
  </si>
  <si>
    <t>Vonkajšia omietka stien cementová hrubá, hr. 10 mm</t>
  </si>
  <si>
    <t>1522620643</t>
  </si>
  <si>
    <t>16</t>
  </si>
  <si>
    <t>622461052.S</t>
  </si>
  <si>
    <t>Vonkajšia omietka stien pastovitá silikónová roztieraná, hr. 1,5 mm</t>
  </si>
  <si>
    <t>1537012586</t>
  </si>
  <si>
    <t>17</t>
  </si>
  <si>
    <t>625250554.S</t>
  </si>
  <si>
    <t>Kontaktný zatepľovací systém soklovej alebo vodou namáhanej časti hr. 160 mm, skrutkovacie kotvy</t>
  </si>
  <si>
    <t>1693583686</t>
  </si>
  <si>
    <t>18</t>
  </si>
  <si>
    <t>625250711.S</t>
  </si>
  <si>
    <t>Kontaktný zatepľovací systém z minerálnej vlny hr. 160 mm, skrutkovacie kotvy</t>
  </si>
  <si>
    <t>385966197</t>
  </si>
  <si>
    <t>19</t>
  </si>
  <si>
    <t>625250762.S</t>
  </si>
  <si>
    <t>Kontaktný zatepľovací systém ostenia z minerálnej vlny hr. 30 mm</t>
  </si>
  <si>
    <t>498272587</t>
  </si>
  <si>
    <t>20</t>
  </si>
  <si>
    <t>648991113.S</t>
  </si>
  <si>
    <t>Osadenie parapetných dosiek z plastických a poloplast., hmôt, š. nad 200 mm</t>
  </si>
  <si>
    <t>m</t>
  </si>
  <si>
    <t>1701163216</t>
  </si>
  <si>
    <t>21</t>
  </si>
  <si>
    <t>M</t>
  </si>
  <si>
    <t>611560000500.S</t>
  </si>
  <si>
    <t>Parapetná doska plastová, šírka 350 mm, komôrková vnútorná, zlatý dub, mramor, mahagon, svetlý buk, orech</t>
  </si>
  <si>
    <t>-1058591991</t>
  </si>
  <si>
    <t>22</t>
  </si>
  <si>
    <t>611560000809.S</t>
  </si>
  <si>
    <t>Plastové krytky k vnútorným parapetom plastovým, pár, vo farbe biela, mramor, zlatý dub, buk, mahagón, orech</t>
  </si>
  <si>
    <t>619319032</t>
  </si>
  <si>
    <t>Ostatné konštrukcie a práce-búranie</t>
  </si>
  <si>
    <t>941941031.S</t>
  </si>
  <si>
    <t>Montáž lešenia ľahkého pracovného radového s podlahami šírky od 0,80 do 1,00 m, výšky do 10 m</t>
  </si>
  <si>
    <t>-2007084791</t>
  </si>
  <si>
    <t>24</t>
  </si>
  <si>
    <t>941941191.S</t>
  </si>
  <si>
    <t>Príplatok za prvý a každý ďalší i začatý mesiac použitia lešenia ľahkého pracovného radového s podlahami šírky od 0,80 do 1,00 m, výšky do 10 m</t>
  </si>
  <si>
    <t>-486951041</t>
  </si>
  <si>
    <t>25</t>
  </si>
  <si>
    <t>941941831.S</t>
  </si>
  <si>
    <t>Demontáž lešenia ľahkého pracovného radového s podlahami šírky nad 0,80 do 1,00 m, výšky do 10 m</t>
  </si>
  <si>
    <t>267062279</t>
  </si>
  <si>
    <t>26</t>
  </si>
  <si>
    <t>944944103.S</t>
  </si>
  <si>
    <t>Ochranná sieť na boku lešenia</t>
  </si>
  <si>
    <t>-147889937</t>
  </si>
  <si>
    <t>27</t>
  </si>
  <si>
    <t>944944803.S</t>
  </si>
  <si>
    <t>Demontáž ochrannej siete na boku lešenia</t>
  </si>
  <si>
    <t>1972157527</t>
  </si>
  <si>
    <t>28</t>
  </si>
  <si>
    <t>953945315.S</t>
  </si>
  <si>
    <t>Hliníkový soklový profil šírky 163 mm</t>
  </si>
  <si>
    <t>1179354335</t>
  </si>
  <si>
    <t>29</t>
  </si>
  <si>
    <t>953945351.S</t>
  </si>
  <si>
    <t>Hliníkový rohový ochranný profil s integrovanou mriežkou</t>
  </si>
  <si>
    <t>1086194374</t>
  </si>
  <si>
    <t>30</t>
  </si>
  <si>
    <t>953995411.S</t>
  </si>
  <si>
    <t>Nadokenný profil so skrytou okapničkou</t>
  </si>
  <si>
    <t>-520956498</t>
  </si>
  <si>
    <t>31</t>
  </si>
  <si>
    <t>953995416.S</t>
  </si>
  <si>
    <t>Parapetný profil s integrovanou sieťovinou</t>
  </si>
  <si>
    <t>-811955828</t>
  </si>
  <si>
    <t>32</t>
  </si>
  <si>
    <t>953996617</t>
  </si>
  <si>
    <t>Začisťovací okenný profil s tkaninou EKO (plastový)</t>
  </si>
  <si>
    <t>-396824716</t>
  </si>
  <si>
    <t>33</t>
  </si>
  <si>
    <t>959941071.S</t>
  </si>
  <si>
    <t>Chemická kotva s kotevným svorníkom tesnená polyesterovou živicou a sieťovou rozperkou do muriva z dierovaných tehál, s vyvŕtaním otvoru M12/10/135 mm</t>
  </si>
  <si>
    <t>-372296184</t>
  </si>
  <si>
    <t>34</t>
  </si>
  <si>
    <t>959941132.S</t>
  </si>
  <si>
    <t>Chemická kotva s kotevným svorníkom tesnená chemickou ampulkou do betónu, ŽB, kameňa, s vyvŕtaním otvoru M16/45/190 mm</t>
  </si>
  <si>
    <t>1446450167</t>
  </si>
  <si>
    <t>35</t>
  </si>
  <si>
    <t>247410002500</t>
  </si>
  <si>
    <t>Hmota vytláčacia lepiaca HIT-HY 270 500/2, 500 ml, hybridné uretánovo-metakrylátové lepidlo, HILTI</t>
  </si>
  <si>
    <t>24646562</t>
  </si>
  <si>
    <t>36</t>
  </si>
  <si>
    <t>962081141.S</t>
  </si>
  <si>
    <t>Búranie muriva priečok zo sklenených tvárnic, hr. od 100 do 150 mm,  -0,08200t</t>
  </si>
  <si>
    <t>-532457183</t>
  </si>
  <si>
    <t>37</t>
  </si>
  <si>
    <t>968061112.S</t>
  </si>
  <si>
    <t>Vyvesenie dreveného okenného krídla do suti plochy do 1,5 m2, -0,01200t</t>
  </si>
  <si>
    <t>-1541389292</t>
  </si>
  <si>
    <t>38</t>
  </si>
  <si>
    <t>968061115.S</t>
  </si>
  <si>
    <t>Demontáž okien drevených, 1 bm obvodu - 0,008t</t>
  </si>
  <si>
    <t>-624687082</t>
  </si>
  <si>
    <t>39</t>
  </si>
  <si>
    <t>968061125.S</t>
  </si>
  <si>
    <t>Vyvesenie dreveného dverného krídla do suti plochy do 2 m2, -0,02400t</t>
  </si>
  <si>
    <t>-912405651</t>
  </si>
  <si>
    <t>40</t>
  </si>
  <si>
    <t>968062456.S</t>
  </si>
  <si>
    <t>Vybúranie drevených dverových zárubní plochy nad 2 m2,  -0,06700t</t>
  </si>
  <si>
    <t>1560039063</t>
  </si>
  <si>
    <t>41</t>
  </si>
  <si>
    <t>968071112.S</t>
  </si>
  <si>
    <t>Vyvesenie kovového okenného krídla do suti plochy do 1, 5 m2</t>
  </si>
  <si>
    <t>1435086748</t>
  </si>
  <si>
    <t>42</t>
  </si>
  <si>
    <t>968071115.S</t>
  </si>
  <si>
    <t>Demontáž okien kovových, 1 bm obvodu - 0,005t</t>
  </si>
  <si>
    <t>1873342739</t>
  </si>
  <si>
    <t>43</t>
  </si>
  <si>
    <t>973031325.S</t>
  </si>
  <si>
    <t>Vysekanie kapsy z tehál plochy do 0,10 m2, hl. do 300 mm,  -0,03100t</t>
  </si>
  <si>
    <t>-400085969</t>
  </si>
  <si>
    <t>44</t>
  </si>
  <si>
    <t>978059631.S</t>
  </si>
  <si>
    <t>Odsekanie a odobratie obkladov stien z obkladačiek vonkajších vrátane podkladovej omietky nad 2 m2,  -0,08900t</t>
  </si>
  <si>
    <t>520065800</t>
  </si>
  <si>
    <t>45</t>
  </si>
  <si>
    <t>979081111.S</t>
  </si>
  <si>
    <t>Odvoz sutiny a vybúraných hmôt na skládku do 1 km</t>
  </si>
  <si>
    <t>720310279</t>
  </si>
  <si>
    <t>46</t>
  </si>
  <si>
    <t>979081121.S</t>
  </si>
  <si>
    <t>Odvoz sutiny a vybúraných hmôt na skládku za každý ďalší 1 km</t>
  </si>
  <si>
    <t>-147922897</t>
  </si>
  <si>
    <t>47</t>
  </si>
  <si>
    <t>979082111.S</t>
  </si>
  <si>
    <t>Vnútrostavenisková doprava sutiny a vybúraných hmôt do 10 m</t>
  </si>
  <si>
    <t>-1126918472</t>
  </si>
  <si>
    <t>48</t>
  </si>
  <si>
    <t>979082121.S</t>
  </si>
  <si>
    <t>Vnútrostavenisková doprava sutiny a vybúraných hmôt za každých ďalších 5 m</t>
  </si>
  <si>
    <t>327295863</t>
  </si>
  <si>
    <t>49</t>
  </si>
  <si>
    <t>979087212.S</t>
  </si>
  <si>
    <t>Nakladanie na dopravné prostriedky pre vodorovnú dopravu sutiny</t>
  </si>
  <si>
    <t>904824451</t>
  </si>
  <si>
    <t>50</t>
  </si>
  <si>
    <t>979089012.S1</t>
  </si>
  <si>
    <t>Poplatok za skládku - betón, tehly, dlaždice (17 01) ostatné</t>
  </si>
  <si>
    <t>1219237966</t>
  </si>
  <si>
    <t>99</t>
  </si>
  <si>
    <t>Presun hmôt HSV</t>
  </si>
  <si>
    <t>51</t>
  </si>
  <si>
    <t>999281111.S</t>
  </si>
  <si>
    <t>Presun hmôt pre opravy a údržbu objektov vrátane vonkajších plášťov výšky do 25 m</t>
  </si>
  <si>
    <t>97270867</t>
  </si>
  <si>
    <t>PSV</t>
  </si>
  <si>
    <t>Práce a dodávky PSV</t>
  </si>
  <si>
    <t>711</t>
  </si>
  <si>
    <t>Izolácie proti vode a vlhkosti</t>
  </si>
  <si>
    <t>52</t>
  </si>
  <si>
    <t>711113141.S</t>
  </si>
  <si>
    <t>Izolácia proti zemnej vlhkosti a povrchovej vodeI 2-zložkovou stierkou hydroizolačnou minerálnou pružnou hr. 2 mm na ploche zvislej</t>
  </si>
  <si>
    <t>493499267</t>
  </si>
  <si>
    <t>53</t>
  </si>
  <si>
    <t>711132107.S</t>
  </si>
  <si>
    <t>Zhotovenie izolácie proti zemnej vlhkosti nopovou fóloiu položenou voľne na ploche zvislej</t>
  </si>
  <si>
    <t>297076036</t>
  </si>
  <si>
    <t>54</t>
  </si>
  <si>
    <t>283230002700.S</t>
  </si>
  <si>
    <t>Nopová HDPE fólia hrúbky 0,5 mm, výška nopu 8 mm, proti zemnej vlhkosti s radónovou ochranou, pre spodnú stavbu</t>
  </si>
  <si>
    <t>1135528604</t>
  </si>
  <si>
    <t>55</t>
  </si>
  <si>
    <t>998711202.S</t>
  </si>
  <si>
    <t>Presun hmôt pre izoláciu proti vode v objektoch výšky nad 6 do 12 m</t>
  </si>
  <si>
    <t>%</t>
  </si>
  <si>
    <t>-1893719327</t>
  </si>
  <si>
    <t>764</t>
  </si>
  <si>
    <t>Konštrukcie klampiarske</t>
  </si>
  <si>
    <t>56</t>
  </si>
  <si>
    <t>764322830.S</t>
  </si>
  <si>
    <t>Demontáž odkvapov na strechách s tvrdou krytinou bez podkladového plechu do 30° rš 400 mm,  -0,00320t</t>
  </si>
  <si>
    <t>503003674</t>
  </si>
  <si>
    <t>57</t>
  </si>
  <si>
    <t>764327220.S</t>
  </si>
  <si>
    <t>Oplechovanie z pozinkovaného farbeného PZf plechu, odkvapov na strechách s tvrdou krytinou r.š. 330 mm</t>
  </si>
  <si>
    <t>-1319056557</t>
  </si>
  <si>
    <t>58</t>
  </si>
  <si>
    <t>764331430.S</t>
  </si>
  <si>
    <t>Lemovanie z pozinkovaného farbeného PZf plechu, pri stene r.š. 330 mm</t>
  </si>
  <si>
    <t>1157061431</t>
  </si>
  <si>
    <t>59</t>
  </si>
  <si>
    <t>764331830.S</t>
  </si>
  <si>
    <t>Demontáž lemovania pri stene, so sklonom do 30st. rš 250 a 330 mm,  -0,00205t</t>
  </si>
  <si>
    <t>-959335832</t>
  </si>
  <si>
    <t>60</t>
  </si>
  <si>
    <t>764351836.S</t>
  </si>
  <si>
    <t>Demontáž háka so sklonom žľabu do 30°  -0,00009t</t>
  </si>
  <si>
    <t>1597765024</t>
  </si>
  <si>
    <t>61</t>
  </si>
  <si>
    <t>764352423.S</t>
  </si>
  <si>
    <t>Žľaby z pozinkovaného farbeného PZf plechu, pododkvapové polkruhové r.š. 250 mm</t>
  </si>
  <si>
    <t>1122919595</t>
  </si>
  <si>
    <t>62</t>
  </si>
  <si>
    <t>764352427.S</t>
  </si>
  <si>
    <t>Žľaby z pozinkovaného farbeného PZf plechu, pododkvapové polkruhové r.š. 330 mm</t>
  </si>
  <si>
    <t>1032327559</t>
  </si>
  <si>
    <t>63</t>
  </si>
  <si>
    <t>764352800.S</t>
  </si>
  <si>
    <t>Demontáž žľabov pododkvapových polkruhových so sklonom do 30st. rš 250 mm,  -0,00280t</t>
  </si>
  <si>
    <t>816445252</t>
  </si>
  <si>
    <t>64</t>
  </si>
  <si>
    <t>764352810.S</t>
  </si>
  <si>
    <t>Demontáž žľabov pododkvapových polkruhových so sklonom do 30st. rš 330 mm,  -0,00330t</t>
  </si>
  <si>
    <t>-420678600</t>
  </si>
  <si>
    <t>65</t>
  </si>
  <si>
    <t>764359411.S</t>
  </si>
  <si>
    <t>Kotlík kónický z pozinkovaného farbeného PZf plechu, pre rúry s priemerom do 100 mm</t>
  </si>
  <si>
    <t>-781979975</t>
  </si>
  <si>
    <t>66</t>
  </si>
  <si>
    <t>764359412.S</t>
  </si>
  <si>
    <t>Kotlík kónický z pozinkovaného farbeného PZf plechu, pre rúry s priemerom od 100 do 125 mm</t>
  </si>
  <si>
    <t>-1665726217</t>
  </si>
  <si>
    <t>67</t>
  </si>
  <si>
    <t>764359810.S</t>
  </si>
  <si>
    <t>Demontáž kotlíka kónického, so sklonom žľabu do 30st.,  -0,00110t</t>
  </si>
  <si>
    <t>125399609</t>
  </si>
  <si>
    <t>68</t>
  </si>
  <si>
    <t>764410440.S</t>
  </si>
  <si>
    <t>Oplechovanie parapetov z pozinkovaného farbeného PZf plechu, vrátane rohov r.š. 250 mm</t>
  </si>
  <si>
    <t>404218274</t>
  </si>
  <si>
    <t>69</t>
  </si>
  <si>
    <t>764410460.S</t>
  </si>
  <si>
    <t>Oplechovanie parapetov z pozinkovaného farbeného PZf plechu, vrátane rohov r.š. 400 mm</t>
  </si>
  <si>
    <t>-1835061047</t>
  </si>
  <si>
    <t>70</t>
  </si>
  <si>
    <t>764410850.S</t>
  </si>
  <si>
    <t>Demontáž oplechovania parapetov rš od 100 do 330 mm,  -0,00135t</t>
  </si>
  <si>
    <t>408412776</t>
  </si>
  <si>
    <t>71</t>
  </si>
  <si>
    <t>764430450.S</t>
  </si>
  <si>
    <t>Oplechovanie muriva a atík z pozinkovaného farbeného PZf plechu, vrátane rohov r.š. 550 mm</t>
  </si>
  <si>
    <t>-1878615608</t>
  </si>
  <si>
    <t>72</t>
  </si>
  <si>
    <t>764430840.S</t>
  </si>
  <si>
    <t>Demontáž oplechovania múrov a nadmuroviek rš od 330 do 500 mm,  -0,00230t</t>
  </si>
  <si>
    <t>-1243352141</t>
  </si>
  <si>
    <t>73</t>
  </si>
  <si>
    <t>764454434.S</t>
  </si>
  <si>
    <t>Montáž kruhových kolien z pozinkovaného farbeného PZf plechu, pre zvodové rúry s priemerom 60 - 150 mm</t>
  </si>
  <si>
    <t>1552442187</t>
  </si>
  <si>
    <t>74</t>
  </si>
  <si>
    <t>553440048400.S</t>
  </si>
  <si>
    <t>Koleno lisované pozink farebný 85°, priemer 80 mm</t>
  </si>
  <si>
    <t>629387810</t>
  </si>
  <si>
    <t>75</t>
  </si>
  <si>
    <t>553440048800.S</t>
  </si>
  <si>
    <t>Koleno lisované pozink farebný 85°, priemer 120 mm</t>
  </si>
  <si>
    <t>1628119126</t>
  </si>
  <si>
    <t>76</t>
  </si>
  <si>
    <t>764454452.S</t>
  </si>
  <si>
    <t>Zvodové rúry z pozinkovaného farbeného PZf plechu, kruhové priemer 80 mm</t>
  </si>
  <si>
    <t>-1923150846</t>
  </si>
  <si>
    <t>77</t>
  </si>
  <si>
    <t>764454454.S</t>
  </si>
  <si>
    <t>Zvodové rúry z pozinkovaného farbeného PZf plechu, kruhové priemer 120 mm</t>
  </si>
  <si>
    <t>-1952847587</t>
  </si>
  <si>
    <t>78</t>
  </si>
  <si>
    <t>764454801.S</t>
  </si>
  <si>
    <t>Demontáž odpadových rúr kruhových, s priemerom 75 a 100 mm,  -0,00226t</t>
  </si>
  <si>
    <t>416976788</t>
  </si>
  <si>
    <t>79</t>
  </si>
  <si>
    <t>764454802.S</t>
  </si>
  <si>
    <t>Demontáž odpadových rúr kruhových, s priemerom 120 mm,  -0,00285t</t>
  </si>
  <si>
    <t>1839241025</t>
  </si>
  <si>
    <t>80</t>
  </si>
  <si>
    <t>764456855.S</t>
  </si>
  <si>
    <t>Demontáž odpadového kolena výtokového kruhového, s priemerom 120,150 a 200 mm,  -0,00116t</t>
  </si>
  <si>
    <t>-591370686</t>
  </si>
  <si>
    <t>81</t>
  </si>
  <si>
    <t>998764202.S</t>
  </si>
  <si>
    <t>Presun hmôt pre konštrukcie klampiarske v objektoch výšky nad 6 do 12 m</t>
  </si>
  <si>
    <t>1781052721</t>
  </si>
  <si>
    <t>766</t>
  </si>
  <si>
    <t>Konštrukcie stolárske</t>
  </si>
  <si>
    <t>82</t>
  </si>
  <si>
    <t>766621400.S</t>
  </si>
  <si>
    <t>Montáž okien plastových s hydroizolačnými ISO páskami (exteriérová a interiérová)</t>
  </si>
  <si>
    <t>1352509916</t>
  </si>
  <si>
    <t>83</t>
  </si>
  <si>
    <t>283290008200.S</t>
  </si>
  <si>
    <t>Fólia paropriepustná tesniaca polymér-flísová, š. 100 mm, dĺ. 30 m, pre tesnenie pripájacej škáry okenného rámu a muriva z exteriéru</t>
  </si>
  <si>
    <t>1112087867</t>
  </si>
  <si>
    <t>84</t>
  </si>
  <si>
    <t>283290008800.S</t>
  </si>
  <si>
    <t>Fólia paronepriepustná tesniaca polymér-flísová, š. 100 mm, dĺ. 30 m, pre tesnenie pripájacej škáry okenného rámu a muriva z interiéru</t>
  </si>
  <si>
    <t>-413958714</t>
  </si>
  <si>
    <t>85</t>
  </si>
  <si>
    <t>611410091020.S</t>
  </si>
  <si>
    <t>Okno plastové jednokrídlové OS, izolačné trojsklo (600x600mm- 1ks)</t>
  </si>
  <si>
    <t>-1556852038</t>
  </si>
  <si>
    <t>86</t>
  </si>
  <si>
    <t>611410091039.S</t>
  </si>
  <si>
    <t>Okno plastové dvojkrídklové O+OS, izolačné trojsklo (1200*2260-3ks, 1200*2500-7ks, 1200*3000-5ks)</t>
  </si>
  <si>
    <t>1068023045</t>
  </si>
  <si>
    <t>87</t>
  </si>
  <si>
    <t>766694980.S</t>
  </si>
  <si>
    <t>Demontáž parapetnej dosky drevenej šírky do 300 mm, dĺžky do 1600 mm, -0,003t</t>
  </si>
  <si>
    <t>830486743</t>
  </si>
  <si>
    <t>88</t>
  </si>
  <si>
    <t>998766202.S</t>
  </si>
  <si>
    <t>Presun hmot pre konštrukcie stolárske v objektoch výšky nad 6 do 12 m</t>
  </si>
  <si>
    <t>-1837664212</t>
  </si>
  <si>
    <t>767</t>
  </si>
  <si>
    <t>Konštrukcie doplnkové kovové</t>
  </si>
  <si>
    <t>89</t>
  </si>
  <si>
    <t>767646520.S</t>
  </si>
  <si>
    <t>Montáž dverí kovových - hliníkových, vchodových, 1 m obvodu dverí</t>
  </si>
  <si>
    <t>1724923718</t>
  </si>
  <si>
    <t>90</t>
  </si>
  <si>
    <t>553410032400.CP1</t>
  </si>
  <si>
    <t>Dvere hliníkové vchodové s dvoma otočnými krídlami, šxv 1560x2100 mm</t>
  </si>
  <si>
    <t>1666719005</t>
  </si>
  <si>
    <t>91</t>
  </si>
  <si>
    <t>767832100.R</t>
  </si>
  <si>
    <t>Demontáž rebríkov oceľových</t>
  </si>
  <si>
    <t>505948958</t>
  </si>
  <si>
    <t>92</t>
  </si>
  <si>
    <t>767832100.S1</t>
  </si>
  <si>
    <t>Spätná montáž rebríkov oceľových vrátane nového ukotvenie, očistenia a nového náteru</t>
  </si>
  <si>
    <t>-493409587</t>
  </si>
  <si>
    <t>93</t>
  </si>
  <si>
    <t>767995106.S</t>
  </si>
  <si>
    <t>Montáž ostatných atypických kovových stavebných doplnkových konštrukcií nad 100 do 250 kg - zábradlie + prístrešok</t>
  </si>
  <si>
    <t>kg</t>
  </si>
  <si>
    <t>-1662452762</t>
  </si>
  <si>
    <t>94</t>
  </si>
  <si>
    <t>767996803.S</t>
  </si>
  <si>
    <t>Demontáž ostatných doplnkov stavieb s hmotnosťou jednotlivých dielov konšt. nad 100 do 250 kg,  -0,00100t - kovová konštrukcia prístrešku</t>
  </si>
  <si>
    <t>1287944482</t>
  </si>
  <si>
    <t>95</t>
  </si>
  <si>
    <t>998767202.S</t>
  </si>
  <si>
    <t>Presun hmôt pre kovové stavebné doplnkové konštrukcie v objektoch výšky nad 6 do 12 m</t>
  </si>
  <si>
    <t>2097854523</t>
  </si>
  <si>
    <t>769</t>
  </si>
  <si>
    <t>Montáže vzduchotechnických zariadení</t>
  </si>
  <si>
    <t>96</t>
  </si>
  <si>
    <t>769081355.S</t>
  </si>
  <si>
    <t>Demontáž  ventilátora  -0,04400 t</t>
  </si>
  <si>
    <t>462924070</t>
  </si>
  <si>
    <t>787</t>
  </si>
  <si>
    <t>Zasklievanie</t>
  </si>
  <si>
    <t>97</t>
  </si>
  <si>
    <t>787300801.S</t>
  </si>
  <si>
    <t>Vysklievanie strešných konštrukcií a strešných svetlíkov tmelených,  -0,01800t - prístrešok</t>
  </si>
  <si>
    <t>-245860188</t>
  </si>
  <si>
    <t>98</t>
  </si>
  <si>
    <t>787892312.S</t>
  </si>
  <si>
    <t>Zasklievanie podhľadov sklom bezpečnostným (bez dodávky skla) s podtmelením hrúbky nad 4 do 8 mm</t>
  </si>
  <si>
    <t>1292783548</t>
  </si>
  <si>
    <t>634170000100.CP</t>
  </si>
  <si>
    <t>Sklo bezpečnostné 8 mm</t>
  </si>
  <si>
    <t>-1667397556</t>
  </si>
  <si>
    <t>100</t>
  </si>
  <si>
    <t>998787202.S</t>
  </si>
  <si>
    <t>Presun hmôt pre zasklievanie v objektoch výšky nad 6 do 12 m</t>
  </si>
  <si>
    <t>1497724738</t>
  </si>
  <si>
    <t>Práce a dodávky M</t>
  </si>
  <si>
    <t>21-M</t>
  </si>
  <si>
    <t>Elektromontáže</t>
  </si>
  <si>
    <t>101</t>
  </si>
  <si>
    <t>210220005.R</t>
  </si>
  <si>
    <t>Montáž a dodávka bleskozvodu vrátane revízie</t>
  </si>
  <si>
    <t>1246483554</t>
  </si>
  <si>
    <t>102</t>
  </si>
  <si>
    <t>210964802.R</t>
  </si>
  <si>
    <t>Demontáž bleskozvodu   -0,00100 t</t>
  </si>
  <si>
    <t>-1642789830</t>
  </si>
  <si>
    <t>HZS</t>
  </si>
  <si>
    <t>Hodinové zúčtovacie sadzby</t>
  </si>
  <si>
    <t>103</t>
  </si>
  <si>
    <t>HZS000112.S</t>
  </si>
  <si>
    <t>Stavebno montážne práce náročnejšie, ucelené, obtiažne, rutinné (Tr. 2) v rozsahu viac ako 8 hodín náročnejšie - iné nepredvídané práce pri opravách</t>
  </si>
  <si>
    <t>hod</t>
  </si>
  <si>
    <t>512</t>
  </si>
  <si>
    <t>-2077689754</t>
  </si>
  <si>
    <t>02 - Zateplenie plochej strechy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</si>
  <si>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</si>
  <si>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</si>
  <si>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</si>
  <si>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</si>
  <si>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>311272032.S</t>
  </si>
  <si>
    <t>Murivo nosné (m3) z betónových debniacich tvárnic s betónovou výplňou C 20/25 hrúbky 250 mm</t>
  </si>
  <si>
    <t>-144535533</t>
  </si>
  <si>
    <t>311275021.S</t>
  </si>
  <si>
    <t>Murivo nosné (m3) z pórobetónových tvárnic hladkých pevnosti P2 až P4, nad 400 do 600 kg/m3 hrúbky 250 mm</t>
  </si>
  <si>
    <t>-606995469</t>
  </si>
  <si>
    <t>311361825.S</t>
  </si>
  <si>
    <t>Výstuž pre murivo nosné z betónových debniacich tvárnic s betónovou výplňou z ocele B500 (10505)</t>
  </si>
  <si>
    <t>123111568</t>
  </si>
  <si>
    <t>1858068568</t>
  </si>
  <si>
    <t>119847755</t>
  </si>
  <si>
    <t>2065325642</t>
  </si>
  <si>
    <t>-1573175167</t>
  </si>
  <si>
    <t>952901111.R</t>
  </si>
  <si>
    <t xml:space="preserve">Vyčistenie strechy </t>
  </si>
  <si>
    <t>1404404223</t>
  </si>
  <si>
    <t>961043111.S</t>
  </si>
  <si>
    <t>Dem. bet pätiek -2,20000t (pätky pod klim.jednotkou a pod stožiarom)</t>
  </si>
  <si>
    <t>674232651</t>
  </si>
  <si>
    <t>965041341.S</t>
  </si>
  <si>
    <t>Búranie podkladov pod dlažby, liatych dlažieb a mazanín, škvarobetón hr. do 100 mm, plochy nad 4 m2 -1,60000t</t>
  </si>
  <si>
    <t>1781180554</t>
  </si>
  <si>
    <t>965041421.S</t>
  </si>
  <si>
    <t>Búranie podkladov pod dlažby, liatych dlažieb a mazanín, škvarobetón hr. nad 100 mm, plochy do 1 m2 -1,60000t</t>
  </si>
  <si>
    <t>-1252781820</t>
  </si>
  <si>
    <t>966053121.S</t>
  </si>
  <si>
    <t>Vybúranie častí ríms zo železobetónu vyložených do 500 mm,  -0,08300t</t>
  </si>
  <si>
    <t>-127798654</t>
  </si>
  <si>
    <t>979011111.S</t>
  </si>
  <si>
    <t>Zvislá doprava sutiny a vybúraných hmôt za prvé podlažie nad alebo pod základným podlažím</t>
  </si>
  <si>
    <t>-1017573154</t>
  </si>
  <si>
    <t>979011121.S</t>
  </si>
  <si>
    <t>Zvislá doprava sutiny a vybúraných hmôt za každé ďalšie podlažie</t>
  </si>
  <si>
    <t>21786055</t>
  </si>
  <si>
    <t>1957004816</t>
  </si>
  <si>
    <t>796624452</t>
  </si>
  <si>
    <t>-1108544447</t>
  </si>
  <si>
    <t>-323302800</t>
  </si>
  <si>
    <t>Poplatok za skládku - betón, tehly, dlaždice, obkladačky a keramika  (17 01), ostatné</t>
  </si>
  <si>
    <t>192343800</t>
  </si>
  <si>
    <t>979089312.S</t>
  </si>
  <si>
    <t>Poplatok za skládku - kovy (meď, bronz, mosadz, atď.) (17 04), ostatné</t>
  </si>
  <si>
    <t>647418733</t>
  </si>
  <si>
    <t>979094211.S</t>
  </si>
  <si>
    <t>Nakladanie alebo prekladanie sutiny</t>
  </si>
  <si>
    <t>-300077292</t>
  </si>
  <si>
    <t>712</t>
  </si>
  <si>
    <t>Izolácie striech, povlakové krytiny</t>
  </si>
  <si>
    <t>712290010.S</t>
  </si>
  <si>
    <t>Zhotovenie parozábrany pre strechy ploché do 10°</t>
  </si>
  <si>
    <t>1266875901</t>
  </si>
  <si>
    <t>28323000730PC</t>
  </si>
  <si>
    <t>REWAFOLBAU - parozábrana vyrobená z polyetylénu určená pre ploché strechy</t>
  </si>
  <si>
    <t>-2081802415</t>
  </si>
  <si>
    <t>712300833.R</t>
  </si>
  <si>
    <t>Odstránenie povlakovej krytiny na strechách plochých 10°- prerezanie asfaltovej krytiny trojvrstvovej</t>
  </si>
  <si>
    <t>1216607049</t>
  </si>
  <si>
    <t>712300833.S</t>
  </si>
  <si>
    <t>Odstránenie povlakovej krytiny na strechách plochých 10° trojvrstvovej,  -0,01400t</t>
  </si>
  <si>
    <t>-395225093</t>
  </si>
  <si>
    <t>712300841.S</t>
  </si>
  <si>
    <t>Odstránenie povlakovej krytiny na strechách plochých do 10° machu,  -0,00200t</t>
  </si>
  <si>
    <t>1554667112</t>
  </si>
  <si>
    <t>712370070.S</t>
  </si>
  <si>
    <t>Zhotovenie povlakovej krytiny striech plochých do 10° PVC-P fóliou upevnenou prikotvením so zvarením spoju</t>
  </si>
  <si>
    <t>-722127290</t>
  </si>
  <si>
    <t>283220002000</t>
  </si>
  <si>
    <t>Hydroizolačná fólia PVC-P FATRAFOL 810, hr. 1,5 mm, š. 1,3 m, izolácia plochých striech, farba sivá, FATRA IZOLFA</t>
  </si>
  <si>
    <t>502783627</t>
  </si>
  <si>
    <t>31197000110PC</t>
  </si>
  <si>
    <t xml:space="preserve">Kotviaci prvok </t>
  </si>
  <si>
    <t>1795653763</t>
  </si>
  <si>
    <t>712960020.S</t>
  </si>
  <si>
    <t>Osadenie odvetrávacieho komínku na streche</t>
  </si>
  <si>
    <t>343438072</t>
  </si>
  <si>
    <t>286630021525.S</t>
  </si>
  <si>
    <t>Komínok odvetrávací k asfaltovaným pásom, DN 75</t>
  </si>
  <si>
    <t>-913520121</t>
  </si>
  <si>
    <t>-2107537212</t>
  </si>
  <si>
    <t>712973420.S</t>
  </si>
  <si>
    <t>Detaily k termoplastom všeobecne, kútový uholník z hrubopoplastovaného plechu RŠ 125 mm, ohyb 90-135°</t>
  </si>
  <si>
    <t>1317723231</t>
  </si>
  <si>
    <t>311690001000.S</t>
  </si>
  <si>
    <t>Rozperný nit 6x30 mm do betónu, hliníkový</t>
  </si>
  <si>
    <t>49916816</t>
  </si>
  <si>
    <t>712990040.S</t>
  </si>
  <si>
    <t>Položenie geotextílie vodorovne alebo zvislo na strechy ploché do 10°</t>
  </si>
  <si>
    <t>2000179826</t>
  </si>
  <si>
    <t>693110002000.S</t>
  </si>
  <si>
    <t>Geotextília polypropylénová netkaná 200 g/m2</t>
  </si>
  <si>
    <t>749162007</t>
  </si>
  <si>
    <t>712991030.S</t>
  </si>
  <si>
    <t>Montáž podkladnej konštrukcie z OSB dosiek na atike šírky 311 - 410 mm pod klampiarske konštrukcie</t>
  </si>
  <si>
    <t>-470196142</t>
  </si>
  <si>
    <t>2097562179</t>
  </si>
  <si>
    <t>607260000300.S</t>
  </si>
  <si>
    <t>Doska OSB nebrúsená hr. 18 mm</t>
  </si>
  <si>
    <t>-1554513760</t>
  </si>
  <si>
    <t>712991040.S</t>
  </si>
  <si>
    <t>Montáž podkladnej konštrukcie z OSB dosiek na atike šírky 411 - 620 mm pod klampiarske konštrukcie</t>
  </si>
  <si>
    <t>1759007331</t>
  </si>
  <si>
    <t>-94581069</t>
  </si>
  <si>
    <t>-654221272</t>
  </si>
  <si>
    <t>998712102.S</t>
  </si>
  <si>
    <t>Presun hmôt pre izoláciu povlakovej krytiny v objektoch výšky nad 6 do 12 m</t>
  </si>
  <si>
    <t>-64411173</t>
  </si>
  <si>
    <t>713</t>
  </si>
  <si>
    <t>Izolácie tepelné</t>
  </si>
  <si>
    <t>713131132.S</t>
  </si>
  <si>
    <t>Montáž tepelnej izolácie stien minerálnou vlnou, celoplošným prilepením</t>
  </si>
  <si>
    <t>-877338732</t>
  </si>
  <si>
    <t>631440042300.S</t>
  </si>
  <si>
    <t>Doska z minerálnej vlny hr. 160 mm, izolácia pre nezaťažené ľahké priečky, šikmé strechy, stropy, podhľady</t>
  </si>
  <si>
    <t>-1552597580</t>
  </si>
  <si>
    <t>713132133.S</t>
  </si>
  <si>
    <t>Montáž tepelnej izolácie stien polystyrénom, bodovým prilepením - vrch a vnútorná strana atiky</t>
  </si>
  <si>
    <t>-765350281</t>
  </si>
  <si>
    <t>283750001800.S</t>
  </si>
  <si>
    <t>Doska XPS 300 hr. 50 mm, zakladanie stavieb, podlahy, obrátené ploché strechy</t>
  </si>
  <si>
    <t>996175380</t>
  </si>
  <si>
    <t>283750002000.S</t>
  </si>
  <si>
    <t>Doska XPS 300 hr. 80 mm, zakladanie stavieb, podlahy, obrátené ploché strechy</t>
  </si>
  <si>
    <t>-1037840964</t>
  </si>
  <si>
    <t>713141151.S</t>
  </si>
  <si>
    <t>Montáž tepelnej izolácie striech plochých do 10° minerálnou vlnou, jednovrstvová kladenými voľne</t>
  </si>
  <si>
    <t>903505669</t>
  </si>
  <si>
    <t>631440025400.S</t>
  </si>
  <si>
    <t>Doska z minerálnej vlny hr. 100 mm, izolácia pre zateplenie plochých striech</t>
  </si>
  <si>
    <t>947887250</t>
  </si>
  <si>
    <t>713141155.S</t>
  </si>
  <si>
    <t>Montáž tepelnej izolácie striech plochých do 10° minerálnou vlnou, rozloženej v jednej vrstve, prikotvením</t>
  </si>
  <si>
    <t>728104243</t>
  </si>
  <si>
    <t>-44687379</t>
  </si>
  <si>
    <t>998713102.S</t>
  </si>
  <si>
    <t>Presun hmôt pre izolácie tepelné v objektoch výšky nad 6 m do 12 m</t>
  </si>
  <si>
    <t>2005464624</t>
  </si>
  <si>
    <t>721</t>
  </si>
  <si>
    <t>Zdravotechnika - vnútorná kanalizácia</t>
  </si>
  <si>
    <t>721170973.S</t>
  </si>
  <si>
    <t>Oprava odpadového potrubia novodurového krátenie rúr D 75 mm</t>
  </si>
  <si>
    <t>1659355006</t>
  </si>
  <si>
    <t>721274102.S</t>
  </si>
  <si>
    <t>Ventilačná hlavica strešná plastová DN 70</t>
  </si>
  <si>
    <t>540329616</t>
  </si>
  <si>
    <t>998721102.S</t>
  </si>
  <si>
    <t>Presun hmôt pre vnútornú kanalizáciu v objektoch výšky nad 6 do 12 m</t>
  </si>
  <si>
    <t>1865507665</t>
  </si>
  <si>
    <t>762</t>
  </si>
  <si>
    <t>Konštrukcie tesárske</t>
  </si>
  <si>
    <t>762431304.S</t>
  </si>
  <si>
    <t>Obloženie stien z dosiek OSB skrutkovaných na zraz hr. dosky 18 mm</t>
  </si>
  <si>
    <t>1799332282</t>
  </si>
  <si>
    <t>998762102.S</t>
  </si>
  <si>
    <t>Presun hmôt pre konštrukcie tesárske v objektoch výšky do 12 m</t>
  </si>
  <si>
    <t>-572252815</t>
  </si>
  <si>
    <t>764323820.S</t>
  </si>
  <si>
    <t>Demontáž oplechovania odkvapov na strechách s lepenkovou krytinou rš 250 mm,  -0,00260t</t>
  </si>
  <si>
    <t>233756874</t>
  </si>
  <si>
    <t>764421560.S</t>
  </si>
  <si>
    <t>Oplechovanie - okapový nos z poplastovaného plechu, r.š. 500 mm</t>
  </si>
  <si>
    <t>1739680583</t>
  </si>
  <si>
    <t>764430530.S1</t>
  </si>
  <si>
    <t>Oplechovanie muriva a atík z poplastovaného plechu, vrátane rohov r.š. 450 mm</t>
  </si>
  <si>
    <t>1048153669</t>
  </si>
  <si>
    <t>764430540.S</t>
  </si>
  <si>
    <t>Oplechovanie muriva a atík z poplastovaného plechu, vrátane rohov r.š. 600 mm - ukončovací profil</t>
  </si>
  <si>
    <t>527045424</t>
  </si>
  <si>
    <t>764430550.S1</t>
  </si>
  <si>
    <t>Oplechovanie muriva a atík z poplastovaného plechu, vrátane rohov r.š. 700 mm</t>
  </si>
  <si>
    <t>1419886293</t>
  </si>
  <si>
    <t>-397197136</t>
  </si>
  <si>
    <t>998764102.S</t>
  </si>
  <si>
    <t>1376470811</t>
  </si>
  <si>
    <t>767995101.S</t>
  </si>
  <si>
    <t>Montáž ostatných atypických kovových stavebných doplnkových konštrukcií do 5 kg</t>
  </si>
  <si>
    <t>1769889317</t>
  </si>
  <si>
    <t>132310001600.S</t>
  </si>
  <si>
    <t>Tyč oceľová prierezu L 50x50x3,5 mm, ozn. 11 373, podľa EN ISO S235JRG1</t>
  </si>
  <si>
    <t>942726629</t>
  </si>
  <si>
    <t>Montáž ostatných atypických kovových stavebných doplnkových konštrukcií nad 100 do 250 kg</t>
  </si>
  <si>
    <t>727284772</t>
  </si>
  <si>
    <t>145720000704.S</t>
  </si>
  <si>
    <t>Profil oceľový 80x60x4 mm  uzavretý obdĺžnikový</t>
  </si>
  <si>
    <t>-1880571831</t>
  </si>
  <si>
    <t>767995205.S1</t>
  </si>
  <si>
    <t>Výroba atypickej konštrukcie z profilovanej ocele</t>
  </si>
  <si>
    <t>1494737888</t>
  </si>
  <si>
    <t>767996802.S</t>
  </si>
  <si>
    <t>Demontáž ostatných doplnkov stavieb s hmotnosťou jednotlivých dielov konštr. nad 50 do 100 kg,  -0,00100t - konštrukcia stožiaru</t>
  </si>
  <si>
    <t>199251489</t>
  </si>
  <si>
    <t>998767102.S</t>
  </si>
  <si>
    <t>527267439</t>
  </si>
  <si>
    <t>HZS000113.S</t>
  </si>
  <si>
    <t>Stavebno montážne práce náročné ucelené - odborné, tvorivé remeselné (Tr. 3) v rozsahu viac ako 8 hodín - zistenie funkčnosť káblov na streche + likvidácia nepotrebných</t>
  </si>
  <si>
    <t>-1514207401</t>
  </si>
  <si>
    <t>HZS000113.S.1</t>
  </si>
  <si>
    <t>Stavebno montážne práce náročné ucelené - odborné, tvorivé remeselné (Tr. 3) v rozsahu viac ako 8 hodín - iné nepredvídané práce pri opravách</t>
  </si>
  <si>
    <t>-1505252967</t>
  </si>
  <si>
    <t>HZS000119.S</t>
  </si>
  <si>
    <t>Stavebno montážne práce vykonávané autožeriavom - vykládka materiálu na strechu</t>
  </si>
  <si>
    <t>183029135</t>
  </si>
  <si>
    <t>Časť:</t>
  </si>
  <si>
    <t>02.1 - Bleskozvod a uzemnenie</t>
  </si>
  <si>
    <t>D1 - Uzemnenie a bleskozvod</t>
  </si>
  <si>
    <t xml:space="preserve">    D2 - Vyrovnanie potenciálov</t>
  </si>
  <si>
    <t xml:space="preserve">    D3 - Uzemnenie</t>
  </si>
  <si>
    <t xml:space="preserve">    D4 - Bleskozvod</t>
  </si>
  <si>
    <t>D1</t>
  </si>
  <si>
    <t>Uzemnenie a bleskozvod</t>
  </si>
  <si>
    <t>D2</t>
  </si>
  <si>
    <t>Vyrovnanie potenciálov</t>
  </si>
  <si>
    <t>Pol14</t>
  </si>
  <si>
    <t>CY25 Žlutozelený, pevne, pospojovanie potrubia v kotolni/TM</t>
  </si>
  <si>
    <t>-652741954</t>
  </si>
  <si>
    <t>Pol15</t>
  </si>
  <si>
    <t>840 008 Vodič AlMgSi Rd 8 polotvrdý, vodič vyrovnania potenciálov</t>
  </si>
  <si>
    <t>-1016812751</t>
  </si>
  <si>
    <t>Pol16</t>
  </si>
  <si>
    <t>204 925 UNIsnap  335mm  nerez/ plast hnědý H=36 mm</t>
  </si>
  <si>
    <t>-641822741</t>
  </si>
  <si>
    <t>Pol17</t>
  </si>
  <si>
    <t>204 120 DEHNsnap H 16mm šedá</t>
  </si>
  <si>
    <t>876364798</t>
  </si>
  <si>
    <t>Pol18</t>
  </si>
  <si>
    <t>204 911 Podpěra na hřebenáče nerez K-hnědá H=16mm</t>
  </si>
  <si>
    <t>-246090910</t>
  </si>
  <si>
    <t>Pol19</t>
  </si>
  <si>
    <t>339 059 Svorka okapová nerez dva Rd 6-10 mm, zaoblení žlabu 16-22 mm</t>
  </si>
  <si>
    <t>-386529818</t>
  </si>
  <si>
    <t>Pol20</t>
  </si>
  <si>
    <t>390 059 MV nerez Ø 8-10</t>
  </si>
  <si>
    <t>2101581774</t>
  </si>
  <si>
    <t>Pol21</t>
  </si>
  <si>
    <t>563 201 Ekvipotenciální přípojnice K12  10x2,5-95mm + 30x4 mm, 1xEP, 1xPA</t>
  </si>
  <si>
    <t>-861957193</t>
  </si>
  <si>
    <t>Pol22</t>
  </si>
  <si>
    <t>253 015 Podpěra FB</t>
  </si>
  <si>
    <t>1582140781</t>
  </si>
  <si>
    <t>D3</t>
  </si>
  <si>
    <t>Uzemnenie</t>
  </si>
  <si>
    <t>Pol23</t>
  </si>
  <si>
    <t>549 001 Skříň pro zkušební svorky litina se zkušební sv.</t>
  </si>
  <si>
    <t>-850984237</t>
  </si>
  <si>
    <t>Pol24</t>
  </si>
  <si>
    <t>620 151 Tyčový uzemňovač, hĺbkový, DEHN Z FeZn Rd 20-1500 mm</t>
  </si>
  <si>
    <t>1870224350</t>
  </si>
  <si>
    <t>Pol25</t>
  </si>
  <si>
    <t>610 020 Křížová svorka pro Rd 7-10/Fl 40 k hloubk.zemniči Ø 20 nerez V4A</t>
  </si>
  <si>
    <t>853460394</t>
  </si>
  <si>
    <t>Pol26</t>
  </si>
  <si>
    <t>556 125 Protikorozní páska 50 mm</t>
  </si>
  <si>
    <t>-607738688</t>
  </si>
  <si>
    <t>Pol27</t>
  </si>
  <si>
    <t>800 108 Vodič FeZn Rd 8/11 s izolací</t>
  </si>
  <si>
    <t>-2104557284</t>
  </si>
  <si>
    <t>Pol28</t>
  </si>
  <si>
    <t>800 110 Vodič FeZn Rd 10/13 s izolací</t>
  </si>
  <si>
    <t>-1498305847</t>
  </si>
  <si>
    <t>D4</t>
  </si>
  <si>
    <t>Bleskozvod</t>
  </si>
  <si>
    <t>Pol29</t>
  </si>
  <si>
    <t>105 240 Držák jímače do plochy střechy</t>
  </si>
  <si>
    <t>-1169309130</t>
  </si>
  <si>
    <t>Pol30</t>
  </si>
  <si>
    <t>105 325 Podpůrná trubka GFK/Al  L 3200 mm, jímač 1 m</t>
  </si>
  <si>
    <t>132508213</t>
  </si>
  <si>
    <t>Pol31</t>
  </si>
  <si>
    <t>107 490 Štvorramenný stojan malý, polomer 680mm</t>
  </si>
  <si>
    <t>-2014758738</t>
  </si>
  <si>
    <t>Pol32</t>
  </si>
  <si>
    <t>102 010 Betonový podstavec s klínem d=337mm, 17 kg, pro stojany se závitovými tyčemi</t>
  </si>
  <si>
    <t>-1959389269</t>
  </si>
  <si>
    <t>Pol33</t>
  </si>
  <si>
    <t>102 050 Podložka plast  d=440 mm</t>
  </si>
  <si>
    <t>-1181248282</t>
  </si>
  <si>
    <t>Pol34</t>
  </si>
  <si>
    <t>819 147 Připojovací sada HVI long D 23 uvnitrř podpůrné trubky</t>
  </si>
  <si>
    <t>-2109835797</t>
  </si>
  <si>
    <t>-226781091</t>
  </si>
  <si>
    <t>-715034318</t>
  </si>
  <si>
    <t>1476588622</t>
  </si>
  <si>
    <t>396662449</t>
  </si>
  <si>
    <t>Pol35</t>
  </si>
  <si>
    <t>107 496 Upevňovacie tyče 4x pre 1-2 betónové podstavce</t>
  </si>
  <si>
    <t>442507190</t>
  </si>
  <si>
    <t>Pol36</t>
  </si>
  <si>
    <t>819 196 Připojovací prvek HVI long D 23 vně podpůrné trubky</t>
  </si>
  <si>
    <t>950834556</t>
  </si>
  <si>
    <t>2091794936</t>
  </si>
  <si>
    <t>1536386179</t>
  </si>
  <si>
    <t>2019132445</t>
  </si>
  <si>
    <t>-914106709</t>
  </si>
  <si>
    <t>Pol37</t>
  </si>
  <si>
    <t>819 294 Sada pro upevnění 4 vodičů HVI long D20 na podpůrnou trubku</t>
  </si>
  <si>
    <t>1660442591</t>
  </si>
  <si>
    <t>2037694661</t>
  </si>
  <si>
    <t>-118006456</t>
  </si>
  <si>
    <t>399724231</t>
  </si>
  <si>
    <t>Pol38</t>
  </si>
  <si>
    <t>105 281 Podpůrná trubka GFK/Al  L 1950 mm, jímač 2,5 m</t>
  </si>
  <si>
    <t>-1417949625</t>
  </si>
  <si>
    <t>2139201674</t>
  </si>
  <si>
    <t>Pol38.1</t>
  </si>
  <si>
    <t>-1171052260</t>
  </si>
  <si>
    <t>Pol39</t>
  </si>
  <si>
    <t>105 332 Podpůrná trubka GFK/Al  L 4700 mm, jímač 1 m</t>
  </si>
  <si>
    <t>1087324182</t>
  </si>
  <si>
    <t>Pol40</t>
  </si>
  <si>
    <t>105 344 Úchyt na stěnu pro trubky D 40-50 mm odstup odstěny stavitelný 150 - 200 mm</t>
  </si>
  <si>
    <t>1352221845</t>
  </si>
  <si>
    <t>Pol41</t>
  </si>
  <si>
    <t>275 259 Kovová podpěra vodiče HVI  20/23 mm  M8 s plastovou podložkou</t>
  </si>
  <si>
    <t>565438947</t>
  </si>
  <si>
    <t>Pol42</t>
  </si>
  <si>
    <t>202 829 Podpěra vedení HVI Ø 20/23 do plochy sedlové střechy s rovnou vzpěrou</t>
  </si>
  <si>
    <t>2122731445</t>
  </si>
  <si>
    <t>Pol43</t>
  </si>
  <si>
    <t>-8178973</t>
  </si>
  <si>
    <t>Pol44</t>
  </si>
  <si>
    <t>253 027 Adaptér na HVI vodič Ø23</t>
  </si>
  <si>
    <t>-1044327835</t>
  </si>
  <si>
    <t>Pol45</t>
  </si>
  <si>
    <t>819 136 Vodič HVI long šedý D 23 buben 100 m</t>
  </si>
  <si>
    <t>-268457801</t>
  </si>
  <si>
    <t>Pol46</t>
  </si>
  <si>
    <t>Podružný materiál</t>
  </si>
  <si>
    <t>-185359488</t>
  </si>
  <si>
    <t>Pol47</t>
  </si>
  <si>
    <t>PPV 6% z mont.materiálu a práce</t>
  </si>
  <si>
    <t>1222726034</t>
  </si>
  <si>
    <t>03-01 - Zateplenie fasády -  Neoprávnené výdavky projektu</t>
  </si>
  <si>
    <t xml:space="preserve">    1 - Zemné práce</t>
  </si>
  <si>
    <t xml:space="preserve">    5 - Komunikácie</t>
  </si>
  <si>
    <t xml:space="preserve">    783 - Nátery</t>
  </si>
  <si>
    <t xml:space="preserve">    784 - Maľby</t>
  </si>
  <si>
    <t>Zemné práce</t>
  </si>
  <si>
    <t>113106611.S</t>
  </si>
  <si>
    <t>Rozoberanie zámkovej dlažby všetkých druhov v ploche do 20 m2,  -0,2600 t</t>
  </si>
  <si>
    <t>-1853929752</t>
  </si>
  <si>
    <t>Komunikácie</t>
  </si>
  <si>
    <t>596911161.S</t>
  </si>
  <si>
    <t>Kladenie betónovej zámkovej dlažby komunikácií pre peších hr. 80 mm pre peších do 50 m2 so zriadením lôžka z kameniva hr. 30 mm</t>
  </si>
  <si>
    <t>1465783835</t>
  </si>
  <si>
    <t>592460008500.S</t>
  </si>
  <si>
    <t>Dlažba betónová škárová,  hr. 80 mm, rozmer a farba podľa pôvodnej</t>
  </si>
  <si>
    <t>145268585</t>
  </si>
  <si>
    <t>553410032400.CP2</t>
  </si>
  <si>
    <t>Dvere hliníkové vnútorné s dvoma otočnými krídlami a nadsvetlíkom, šxv 1500x3000 mm</t>
  </si>
  <si>
    <t>1275118323</t>
  </si>
  <si>
    <t>767995200.S</t>
  </si>
  <si>
    <t>Výroba atypického výrobku - prístrešok</t>
  </si>
  <si>
    <t>16870916</t>
  </si>
  <si>
    <t>145540000900.S</t>
  </si>
  <si>
    <t>Profil oceľový 60x3 mm zváraný tenkostenný uzavretý štvorcový</t>
  </si>
  <si>
    <t>-2121293735</t>
  </si>
  <si>
    <t>145540000800.S</t>
  </si>
  <si>
    <t>Profil oceľový 60x2 mm zváraný tenkostenný uzavretý štvorcový</t>
  </si>
  <si>
    <t>170055835</t>
  </si>
  <si>
    <t>145620001000.S</t>
  </si>
  <si>
    <t>Profil oceľový 60x40x2 mm 1x ťahaný tenkostenný uzavretý obdĺžnikový</t>
  </si>
  <si>
    <t>852905468</t>
  </si>
  <si>
    <t>136110000500.S</t>
  </si>
  <si>
    <t>Plech oceľový hrubý hr. 5 mm, ozn. 10 004.0, podľa EN S185</t>
  </si>
  <si>
    <t>1575580873</t>
  </si>
  <si>
    <t>767995205.S</t>
  </si>
  <si>
    <t>Výroba atypického zábradlia rovného z profilovanej ocele</t>
  </si>
  <si>
    <t>-323092138</t>
  </si>
  <si>
    <t>145540000700.S</t>
  </si>
  <si>
    <t>Profil oceľový 50x3 mm zváraný tenkostenný uzavretý štvorcový</t>
  </si>
  <si>
    <t>1988868983</t>
  </si>
  <si>
    <t>145620000900.S</t>
  </si>
  <si>
    <t>Profil oceľový 50x30x3 mm 1x ťahaný tenkostenný uzavretý obdĺžnikový</t>
  </si>
  <si>
    <t>-314476700</t>
  </si>
  <si>
    <t>1202396414</t>
  </si>
  <si>
    <t>133310000500.S</t>
  </si>
  <si>
    <t>Tyč oceľová prierezu L rovnoramenný uholník 40x40x4 mm, ozn. 10 000, podľa EN ISO S185</t>
  </si>
  <si>
    <t>-1472537784</t>
  </si>
  <si>
    <t>133510001100.S</t>
  </si>
  <si>
    <t>Oceľ pásová valcovaná za tepla šxhr 50x5 mm, ozn. 10 000, podľa EN ISO S185</t>
  </si>
  <si>
    <t>-731312753</t>
  </si>
  <si>
    <t>783</t>
  </si>
  <si>
    <t>Nátery</t>
  </si>
  <si>
    <t>783222100.S</t>
  </si>
  <si>
    <t>Nátery kov.stav.doplnk.konštr. syntetické farby šedej na vzduchu schnúce dvojnásobné - 70µm (zárubňa + zábradlie + prístrešok)</t>
  </si>
  <si>
    <t>1381243769</t>
  </si>
  <si>
    <t>784</t>
  </si>
  <si>
    <t>Maľby</t>
  </si>
  <si>
    <t>784410100.S</t>
  </si>
  <si>
    <t>Penetrovanie jednonásobné jemnozrnných podkladov výšky do 3,80 m</t>
  </si>
  <si>
    <t>1468164472</t>
  </si>
  <si>
    <t>784453371.S</t>
  </si>
  <si>
    <t>Maľby z maliarskych zmesí na vodnej báze, ručne nanášané tónované dvojnásobné na jemnozrnný podklad na schodisku výšky do 3,80 m</t>
  </si>
  <si>
    <t>-1389050734</t>
  </si>
  <si>
    <t>210964425.R</t>
  </si>
  <si>
    <t>Demontáž do sute - nefunkčná elektroinštalácia a stožiar s anténami   -0,01000 t</t>
  </si>
  <si>
    <t>sub</t>
  </si>
  <si>
    <t>-1717446243</t>
  </si>
  <si>
    <t>Pol1</t>
  </si>
  <si>
    <t>Svietidlo, podľa výberu investora, fasáda</t>
  </si>
  <si>
    <t>-721610910</t>
  </si>
  <si>
    <t>Pol10</t>
  </si>
  <si>
    <t>úprava osadenia rozvádzača</t>
  </si>
  <si>
    <t>-277297880</t>
  </si>
  <si>
    <t>Pol11</t>
  </si>
  <si>
    <t>-815381910</t>
  </si>
  <si>
    <t>Pol2</t>
  </si>
  <si>
    <t>Chránička KF09040 světlost 32 mm, pevne</t>
  </si>
  <si>
    <t>583415749</t>
  </si>
  <si>
    <t>Pol3</t>
  </si>
  <si>
    <t>390 122 Příchytka nerez s natloukací hmoždinkou Ø 8×80</t>
  </si>
  <si>
    <t>1022917378</t>
  </si>
  <si>
    <t>Pol4</t>
  </si>
  <si>
    <t>Svietidlo, podľa výberu investora, povala</t>
  </si>
  <si>
    <t>1492823250</t>
  </si>
  <si>
    <t>Pol5</t>
  </si>
  <si>
    <t>Inštalačná sada videovrátnika COMELIT 8461M</t>
  </si>
  <si>
    <t>1978213569</t>
  </si>
  <si>
    <t>Pol6</t>
  </si>
  <si>
    <t>CYKY-J 3x1.5 , pevne</t>
  </si>
  <si>
    <t>766558545</t>
  </si>
  <si>
    <t>Pol7</t>
  </si>
  <si>
    <t>krabica 68 s víčkom</t>
  </si>
  <si>
    <t>453618643</t>
  </si>
  <si>
    <t>Pol8</t>
  </si>
  <si>
    <t>Pohybový senzor, releový výstup, 230V, IP44</t>
  </si>
  <si>
    <t>892529657</t>
  </si>
  <si>
    <t>Pol9</t>
  </si>
  <si>
    <t>Spínač jednopólový</t>
  </si>
  <si>
    <t>-1128347819</t>
  </si>
  <si>
    <t>04-02 - Zateplenie plochej strechy -  Neoprávnené výdavky projektu</t>
  </si>
  <si>
    <t>VRN - Investičné náklady neobsiahnuté v cenách</t>
  </si>
  <si>
    <t>783226100.S</t>
  </si>
  <si>
    <t>Nátery kov.stav.doplnk.konštr. syntetické na vzduchu schnúce základný - 35µm - oceľ.konštrukcia na streche</t>
  </si>
  <si>
    <t>-1722997682</t>
  </si>
  <si>
    <t>VRN</t>
  </si>
  <si>
    <t>Investičné náklady neobsiahnuté v cenách</t>
  </si>
  <si>
    <t>000600021.S</t>
  </si>
  <si>
    <t>Zariadenie staveniska - dočasné uchytenie VZT zariadenia počas opravy strechy</t>
  </si>
  <si>
    <t>eur</t>
  </si>
  <si>
    <t>1024</t>
  </si>
  <si>
    <t>1806868726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</si>
</sst>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7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6</v>
      </c>
    </row>
    <row r="5" spans="1:74" ht="12" customHeight="1">
      <c r="B5" s="16"/>
      <c r="D5" s="20" t="s">
        <v>12</v>
      </c>
      <c r="K5" s="209" t="s">
        <v>13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16"/>
      <c r="BE5" s="206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210" t="s">
        <v>16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16"/>
      <c r="BE6" s="207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7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07"/>
      <c r="BS8" s="13" t="s">
        <v>6</v>
      </c>
    </row>
    <row r="9" spans="1:74" ht="14.45" customHeight="1">
      <c r="B9" s="16"/>
      <c r="AR9" s="16"/>
      <c r="BE9" s="207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207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207"/>
      <c r="BS11" s="13" t="s">
        <v>6</v>
      </c>
    </row>
    <row r="12" spans="1:74" ht="6.95" customHeight="1">
      <c r="B12" s="16"/>
      <c r="AR12" s="16"/>
      <c r="BE12" s="207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207"/>
      <c r="BS13" s="13" t="s">
        <v>6</v>
      </c>
    </row>
    <row r="14" spans="1:74" ht="12.75">
      <c r="B14" s="16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3" t="s">
        <v>26</v>
      </c>
      <c r="AN14" s="25" t="s">
        <v>28</v>
      </c>
      <c r="AR14" s="16"/>
      <c r="BE14" s="207"/>
      <c r="BS14" s="13" t="s">
        <v>6</v>
      </c>
    </row>
    <row r="15" spans="1:74" ht="6.95" customHeight="1">
      <c r="B15" s="16"/>
      <c r="AR15" s="16"/>
      <c r="BE15" s="207"/>
      <c r="BS15" s="13" t="s">
        <v>4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207"/>
      <c r="BS16" s="13" t="s">
        <v>4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E17" s="207"/>
      <c r="BS17" s="13" t="s">
        <v>31</v>
      </c>
    </row>
    <row r="18" spans="2:71" ht="6.95" customHeight="1">
      <c r="B18" s="16"/>
      <c r="AR18" s="16"/>
      <c r="BE18" s="207"/>
      <c r="BS18" s="13" t="s">
        <v>8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207"/>
      <c r="BS19" s="13" t="s">
        <v>8</v>
      </c>
    </row>
    <row r="20" spans="2:71" ht="18.399999999999999" customHeight="1">
      <c r="B20" s="16"/>
      <c r="E20" s="21" t="s">
        <v>30</v>
      </c>
      <c r="AK20" s="23" t="s">
        <v>26</v>
      </c>
      <c r="AN20" s="21" t="s">
        <v>1</v>
      </c>
      <c r="AR20" s="16"/>
      <c r="BE20" s="207"/>
      <c r="BS20" s="13" t="s">
        <v>31</v>
      </c>
    </row>
    <row r="21" spans="2:71" ht="6.95" customHeight="1">
      <c r="B21" s="16"/>
      <c r="AR21" s="16"/>
      <c r="BE21" s="207"/>
    </row>
    <row r="22" spans="2:71" ht="12" customHeight="1">
      <c r="B22" s="16"/>
      <c r="D22" s="23" t="s">
        <v>33</v>
      </c>
      <c r="AR22" s="16"/>
      <c r="BE22" s="207"/>
    </row>
    <row r="23" spans="2:71" ht="16.5" customHeight="1">
      <c r="B23" s="16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6"/>
      <c r="BE23" s="207"/>
    </row>
    <row r="24" spans="2:71" ht="6.95" customHeight="1">
      <c r="B24" s="16"/>
      <c r="AR24" s="16"/>
      <c r="BE24" s="20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7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5">
        <f>ROUND(AG94,2)</f>
        <v>0</v>
      </c>
      <c r="AL26" s="196"/>
      <c r="AM26" s="196"/>
      <c r="AN26" s="196"/>
      <c r="AO26" s="196"/>
      <c r="AR26" s="28"/>
      <c r="BE26" s="207"/>
    </row>
    <row r="27" spans="2:71" s="1" customFormat="1" ht="6.95" customHeight="1">
      <c r="B27" s="28"/>
      <c r="AR27" s="28"/>
      <c r="BE27" s="207"/>
    </row>
    <row r="28" spans="2:71" s="1" customFormat="1" ht="12.75">
      <c r="B28" s="28"/>
      <c r="L28" s="197" t="s">
        <v>35</v>
      </c>
      <c r="M28" s="197"/>
      <c r="N28" s="197"/>
      <c r="O28" s="197"/>
      <c r="P28" s="197"/>
      <c r="W28" s="197" t="s">
        <v>36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37</v>
      </c>
      <c r="AL28" s="197"/>
      <c r="AM28" s="197"/>
      <c r="AN28" s="197"/>
      <c r="AO28" s="197"/>
      <c r="AR28" s="28"/>
      <c r="BE28" s="207"/>
    </row>
    <row r="29" spans="2:71" s="2" customFormat="1" ht="14.45" customHeight="1">
      <c r="B29" s="32"/>
      <c r="D29" s="23" t="s">
        <v>38</v>
      </c>
      <c r="F29" s="33" t="s">
        <v>39</v>
      </c>
      <c r="L29" s="200">
        <v>0.23</v>
      </c>
      <c r="M29" s="199"/>
      <c r="N29" s="199"/>
      <c r="O29" s="199"/>
      <c r="P29" s="199"/>
      <c r="Q29" s="34"/>
      <c r="R29" s="34"/>
      <c r="S29" s="34"/>
      <c r="T29" s="34"/>
      <c r="U29" s="34"/>
      <c r="V29" s="34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F29" s="34"/>
      <c r="AG29" s="34"/>
      <c r="AH29" s="34"/>
      <c r="AI29" s="34"/>
      <c r="AJ29" s="34"/>
      <c r="AK29" s="198">
        <f>ROUND(AV94, 2)</f>
        <v>0</v>
      </c>
      <c r="AL29" s="199"/>
      <c r="AM29" s="199"/>
      <c r="AN29" s="199"/>
      <c r="AO29" s="19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8"/>
    </row>
    <row r="30" spans="2:71" s="2" customFormat="1" ht="14.45" customHeight="1">
      <c r="B30" s="32"/>
      <c r="F30" s="33" t="s">
        <v>40</v>
      </c>
      <c r="L30" s="191">
        <v>0.23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32"/>
      <c r="BE30" s="208"/>
    </row>
    <row r="31" spans="2:71" s="2" customFormat="1" ht="14.45" hidden="1" customHeight="1">
      <c r="B31" s="32"/>
      <c r="F31" s="23" t="s">
        <v>41</v>
      </c>
      <c r="L31" s="191">
        <v>0.23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2"/>
      <c r="BE31" s="208"/>
    </row>
    <row r="32" spans="2:71" s="2" customFormat="1" ht="14.45" hidden="1" customHeight="1">
      <c r="B32" s="32"/>
      <c r="F32" s="23" t="s">
        <v>42</v>
      </c>
      <c r="L32" s="191">
        <v>0.23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2"/>
      <c r="BE32" s="208"/>
    </row>
    <row r="33" spans="2:57" s="2" customFormat="1" ht="14.45" hidden="1" customHeight="1">
      <c r="B33" s="32"/>
      <c r="F33" s="33" t="s">
        <v>43</v>
      </c>
      <c r="L33" s="200">
        <v>0</v>
      </c>
      <c r="M33" s="199"/>
      <c r="N33" s="199"/>
      <c r="O33" s="199"/>
      <c r="P33" s="199"/>
      <c r="Q33" s="34"/>
      <c r="R33" s="34"/>
      <c r="S33" s="34"/>
      <c r="T33" s="34"/>
      <c r="U33" s="34"/>
      <c r="V33" s="34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F33" s="34"/>
      <c r="AG33" s="34"/>
      <c r="AH33" s="34"/>
      <c r="AI33" s="34"/>
      <c r="AJ33" s="34"/>
      <c r="AK33" s="198">
        <v>0</v>
      </c>
      <c r="AL33" s="199"/>
      <c r="AM33" s="199"/>
      <c r="AN33" s="199"/>
      <c r="AO33" s="19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8"/>
    </row>
    <row r="34" spans="2:57" s="1" customFormat="1" ht="6.95" customHeight="1">
      <c r="B34" s="28"/>
      <c r="AR34" s="28"/>
      <c r="BE34" s="207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05" t="s">
        <v>46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2">
        <f>SUM(AK26:AK33)</f>
        <v>0</v>
      </c>
      <c r="AL35" s="203"/>
      <c r="AM35" s="203"/>
      <c r="AN35" s="203"/>
      <c r="AO35" s="204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20260216</v>
      </c>
      <c r="AR84" s="47"/>
    </row>
    <row r="85" spans="1:91" s="4" customFormat="1" ht="36.950000000000003" customHeight="1">
      <c r="B85" s="48"/>
      <c r="C85" s="49" t="s">
        <v>15</v>
      </c>
      <c r="L85" s="192" t="str">
        <f>K6</f>
        <v>Zníženie energetickej náročnosti budovy GMOS v Rimavskej Sobote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Rimavská Sobota</v>
      </c>
      <c r="AI87" s="23" t="s">
        <v>21</v>
      </c>
      <c r="AM87" s="194" t="str">
        <f>IF(AN8= "","",AN8)</f>
        <v>16. 2. 2026</v>
      </c>
      <c r="AN87" s="19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GMOS Jesenského 5, 97901 Rimavská Sobota</v>
      </c>
      <c r="AI89" s="23" t="s">
        <v>29</v>
      </c>
      <c r="AM89" s="173" t="str">
        <f>IF(E17="","",E17)</f>
        <v xml:space="preserve"> </v>
      </c>
      <c r="AN89" s="174"/>
      <c r="AO89" s="174"/>
      <c r="AP89" s="174"/>
      <c r="AR89" s="28"/>
      <c r="AS89" s="169" t="s">
        <v>54</v>
      </c>
      <c r="AT89" s="17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173" t="str">
        <f>IF(E20="","",E20)</f>
        <v xml:space="preserve"> </v>
      </c>
      <c r="AN90" s="174"/>
      <c r="AO90" s="174"/>
      <c r="AP90" s="174"/>
      <c r="AR90" s="28"/>
      <c r="AS90" s="171"/>
      <c r="AT90" s="172"/>
      <c r="BD90" s="55"/>
    </row>
    <row r="91" spans="1:91" s="1" customFormat="1" ht="10.9" customHeight="1">
      <c r="B91" s="28"/>
      <c r="AR91" s="28"/>
      <c r="AS91" s="171"/>
      <c r="AT91" s="172"/>
      <c r="BD91" s="55"/>
    </row>
    <row r="92" spans="1:91" s="1" customFormat="1" ht="29.25" customHeight="1">
      <c r="B92" s="28"/>
      <c r="C92" s="178" t="s">
        <v>55</v>
      </c>
      <c r="D92" s="179"/>
      <c r="E92" s="179"/>
      <c r="F92" s="179"/>
      <c r="G92" s="179"/>
      <c r="H92" s="56"/>
      <c r="I92" s="181" t="s">
        <v>56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0" t="s">
        <v>57</v>
      </c>
      <c r="AH92" s="179"/>
      <c r="AI92" s="179"/>
      <c r="AJ92" s="179"/>
      <c r="AK92" s="179"/>
      <c r="AL92" s="179"/>
      <c r="AM92" s="179"/>
      <c r="AN92" s="181" t="s">
        <v>58</v>
      </c>
      <c r="AO92" s="179"/>
      <c r="AP92" s="182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6">
        <f>ROUND(AG95+AG96+AG99+AG100,2)</f>
        <v>0</v>
      </c>
      <c r="AH94" s="186"/>
      <c r="AI94" s="186"/>
      <c r="AJ94" s="186"/>
      <c r="AK94" s="186"/>
      <c r="AL94" s="186"/>
      <c r="AM94" s="186"/>
      <c r="AN94" s="187">
        <f t="shared" ref="AN94:AN100" si="0">SUM(AG94,AT94)</f>
        <v>0</v>
      </c>
      <c r="AO94" s="187"/>
      <c r="AP94" s="187"/>
      <c r="AQ94" s="66" t="s">
        <v>1</v>
      </c>
      <c r="AR94" s="62"/>
      <c r="AS94" s="67">
        <f>ROUND(AS95+AS96+AS99+AS100,2)</f>
        <v>0</v>
      </c>
      <c r="AT94" s="68">
        <f t="shared" ref="AT94:AT100" si="1">ROUND(SUM(AV94:AW94),2)</f>
        <v>0</v>
      </c>
      <c r="AU94" s="69">
        <f>ROUND(AU95+AU96+AU99+AU100,5)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ROUND(AZ95+AZ96+AZ99+AZ100,2)</f>
        <v>0</v>
      </c>
      <c r="BA94" s="68">
        <f>ROUND(BA95+BA96+BA99+BA100,2)</f>
        <v>0</v>
      </c>
      <c r="BB94" s="68">
        <f>ROUND(BB95+BB96+BB99+BB100,2)</f>
        <v>0</v>
      </c>
      <c r="BC94" s="68">
        <f>ROUND(BC95+BC96+BC99+BC100,2)</f>
        <v>0</v>
      </c>
      <c r="BD94" s="70">
        <f>ROUND(BD95+BD96+BD99+BD100,2)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185" t="s">
        <v>79</v>
      </c>
      <c r="E95" s="185"/>
      <c r="F95" s="185"/>
      <c r="G95" s="185"/>
      <c r="H95" s="185"/>
      <c r="I95" s="76"/>
      <c r="J95" s="185" t="s">
        <v>80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'01 - Zateplenie fasády'!J30</f>
        <v>0</v>
      </c>
      <c r="AH95" s="184"/>
      <c r="AI95" s="184"/>
      <c r="AJ95" s="184"/>
      <c r="AK95" s="184"/>
      <c r="AL95" s="184"/>
      <c r="AM95" s="184"/>
      <c r="AN95" s="183">
        <f t="shared" si="0"/>
        <v>0</v>
      </c>
      <c r="AO95" s="184"/>
      <c r="AP95" s="184"/>
      <c r="AQ95" s="77" t="s">
        <v>81</v>
      </c>
      <c r="AR95" s="74"/>
      <c r="AS95" s="78">
        <v>0</v>
      </c>
      <c r="AT95" s="79">
        <f t="shared" si="1"/>
        <v>0</v>
      </c>
      <c r="AU95" s="80">
        <f>'01 - Zateplenie fasády'!P133</f>
        <v>0</v>
      </c>
      <c r="AV95" s="79">
        <f>'01 - Zateplenie fasády'!J33</f>
        <v>0</v>
      </c>
      <c r="AW95" s="79">
        <f>'01 - Zateplenie fasády'!J34</f>
        <v>0</v>
      </c>
      <c r="AX95" s="79">
        <f>'01 - Zateplenie fasády'!J35</f>
        <v>0</v>
      </c>
      <c r="AY95" s="79">
        <f>'01 - Zateplenie fasády'!J36</f>
        <v>0</v>
      </c>
      <c r="AZ95" s="79">
        <f>'01 - Zateplenie fasády'!F33</f>
        <v>0</v>
      </c>
      <c r="BA95" s="79">
        <f>'01 - Zateplenie fasády'!F34</f>
        <v>0</v>
      </c>
      <c r="BB95" s="79">
        <f>'01 - Zateplenie fasády'!F35</f>
        <v>0</v>
      </c>
      <c r="BC95" s="79">
        <f>'01 - Zateplenie fasády'!F36</f>
        <v>0</v>
      </c>
      <c r="BD95" s="81">
        <f>'01 - Zateplenie fasády'!F37</f>
        <v>0</v>
      </c>
      <c r="BT95" s="82" t="s">
        <v>82</v>
      </c>
      <c r="BV95" s="82" t="s">
        <v>76</v>
      </c>
      <c r="BW95" s="82" t="s">
        <v>83</v>
      </c>
      <c r="BX95" s="82" t="s">
        <v>5</v>
      </c>
      <c r="CL95" s="82" t="s">
        <v>1</v>
      </c>
      <c r="CM95" s="82" t="s">
        <v>74</v>
      </c>
    </row>
    <row r="96" spans="1:91" s="6" customFormat="1" ht="16.5" customHeight="1">
      <c r="B96" s="74"/>
      <c r="C96" s="75"/>
      <c r="D96" s="185" t="s">
        <v>84</v>
      </c>
      <c r="E96" s="185"/>
      <c r="F96" s="185"/>
      <c r="G96" s="185"/>
      <c r="H96" s="185"/>
      <c r="I96" s="76"/>
      <c r="J96" s="185" t="s">
        <v>85</v>
      </c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8">
        <f>ROUND(SUM(AG97:AG98),2)</f>
        <v>0</v>
      </c>
      <c r="AH96" s="184"/>
      <c r="AI96" s="184"/>
      <c r="AJ96" s="184"/>
      <c r="AK96" s="184"/>
      <c r="AL96" s="184"/>
      <c r="AM96" s="184"/>
      <c r="AN96" s="183">
        <f t="shared" si="0"/>
        <v>0</v>
      </c>
      <c r="AO96" s="184"/>
      <c r="AP96" s="184"/>
      <c r="AQ96" s="77" t="s">
        <v>81</v>
      </c>
      <c r="AR96" s="74"/>
      <c r="AS96" s="78">
        <f>ROUND(SUM(AS97:AS98),2)</f>
        <v>0</v>
      </c>
      <c r="AT96" s="79">
        <f t="shared" si="1"/>
        <v>0</v>
      </c>
      <c r="AU96" s="80">
        <f>ROUND(SUM(AU97:AU98),5)</f>
        <v>0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ROUND(SUM(AZ97:AZ98),2)</f>
        <v>0</v>
      </c>
      <c r="BA96" s="79">
        <f>ROUND(SUM(BA97:BA98),2)</f>
        <v>0</v>
      </c>
      <c r="BB96" s="79">
        <f>ROUND(SUM(BB97:BB98),2)</f>
        <v>0</v>
      </c>
      <c r="BC96" s="79">
        <f>ROUND(SUM(BC97:BC98),2)</f>
        <v>0</v>
      </c>
      <c r="BD96" s="81">
        <f>ROUND(SUM(BD97:BD98),2)</f>
        <v>0</v>
      </c>
      <c r="BS96" s="82" t="s">
        <v>73</v>
      </c>
      <c r="BT96" s="82" t="s">
        <v>82</v>
      </c>
      <c r="BV96" s="82" t="s">
        <v>76</v>
      </c>
      <c r="BW96" s="82" t="s">
        <v>86</v>
      </c>
      <c r="BX96" s="82" t="s">
        <v>5</v>
      </c>
      <c r="CL96" s="82" t="s">
        <v>1</v>
      </c>
      <c r="CM96" s="82" t="s">
        <v>74</v>
      </c>
    </row>
    <row r="97" spans="1:91" s="3" customFormat="1" ht="16.5" customHeight="1">
      <c r="A97" s="73" t="s">
        <v>78</v>
      </c>
      <c r="B97" s="47"/>
      <c r="C97" s="9"/>
      <c r="D97" s="9"/>
      <c r="E97" s="175" t="s">
        <v>84</v>
      </c>
      <c r="F97" s="175"/>
      <c r="G97" s="175"/>
      <c r="H97" s="175"/>
      <c r="I97" s="175"/>
      <c r="J97" s="9"/>
      <c r="K97" s="175" t="s">
        <v>85</v>
      </c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6">
        <f>'02 - Zateplenie plochej s...'!J30</f>
        <v>0</v>
      </c>
      <c r="AH97" s="177"/>
      <c r="AI97" s="177"/>
      <c r="AJ97" s="177"/>
      <c r="AK97" s="177"/>
      <c r="AL97" s="177"/>
      <c r="AM97" s="177"/>
      <c r="AN97" s="176">
        <f t="shared" si="0"/>
        <v>0</v>
      </c>
      <c r="AO97" s="177"/>
      <c r="AP97" s="177"/>
      <c r="AQ97" s="83" t="s">
        <v>87</v>
      </c>
      <c r="AR97" s="47"/>
      <c r="AS97" s="84">
        <v>0</v>
      </c>
      <c r="AT97" s="85">
        <f t="shared" si="1"/>
        <v>0</v>
      </c>
      <c r="AU97" s="86">
        <f>'02 - Zateplenie plochej s...'!P128</f>
        <v>0</v>
      </c>
      <c r="AV97" s="85">
        <f>'02 - Zateplenie plochej s...'!J33</f>
        <v>0</v>
      </c>
      <c r="AW97" s="85">
        <f>'02 - Zateplenie plochej s...'!J34</f>
        <v>0</v>
      </c>
      <c r="AX97" s="85">
        <f>'02 - Zateplenie plochej s...'!J35</f>
        <v>0</v>
      </c>
      <c r="AY97" s="85">
        <f>'02 - Zateplenie plochej s...'!J36</f>
        <v>0</v>
      </c>
      <c r="AZ97" s="85">
        <f>'02 - Zateplenie plochej s...'!F33</f>
        <v>0</v>
      </c>
      <c r="BA97" s="85">
        <f>'02 - Zateplenie plochej s...'!F34</f>
        <v>0</v>
      </c>
      <c r="BB97" s="85">
        <f>'02 - Zateplenie plochej s...'!F35</f>
        <v>0</v>
      </c>
      <c r="BC97" s="85">
        <f>'02 - Zateplenie plochej s...'!F36</f>
        <v>0</v>
      </c>
      <c r="BD97" s="87">
        <f>'02 - Zateplenie plochej s...'!F37</f>
        <v>0</v>
      </c>
      <c r="BT97" s="21" t="s">
        <v>88</v>
      </c>
      <c r="BU97" s="21" t="s">
        <v>89</v>
      </c>
      <c r="BV97" s="21" t="s">
        <v>76</v>
      </c>
      <c r="BW97" s="21" t="s">
        <v>86</v>
      </c>
      <c r="BX97" s="21" t="s">
        <v>5</v>
      </c>
      <c r="CL97" s="21" t="s">
        <v>1</v>
      </c>
      <c r="CM97" s="21" t="s">
        <v>74</v>
      </c>
    </row>
    <row r="98" spans="1:91" s="3" customFormat="1" ht="16.5" customHeight="1">
      <c r="A98" s="73" t="s">
        <v>78</v>
      </c>
      <c r="B98" s="47"/>
      <c r="C98" s="9"/>
      <c r="D98" s="9"/>
      <c r="E98" s="175" t="s">
        <v>90</v>
      </c>
      <c r="F98" s="175"/>
      <c r="G98" s="175"/>
      <c r="H98" s="175"/>
      <c r="I98" s="175"/>
      <c r="J98" s="9"/>
      <c r="K98" s="175" t="s">
        <v>91</v>
      </c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6">
        <f>'02.1 - Bleskozvod a uzemn...'!J32</f>
        <v>0</v>
      </c>
      <c r="AH98" s="177"/>
      <c r="AI98" s="177"/>
      <c r="AJ98" s="177"/>
      <c r="AK98" s="177"/>
      <c r="AL98" s="177"/>
      <c r="AM98" s="177"/>
      <c r="AN98" s="176">
        <f t="shared" si="0"/>
        <v>0</v>
      </c>
      <c r="AO98" s="177"/>
      <c r="AP98" s="177"/>
      <c r="AQ98" s="83" t="s">
        <v>87</v>
      </c>
      <c r="AR98" s="47"/>
      <c r="AS98" s="84">
        <v>0</v>
      </c>
      <c r="AT98" s="85">
        <f t="shared" si="1"/>
        <v>0</v>
      </c>
      <c r="AU98" s="86">
        <f>'02.1 - Bleskozvod a uzemn...'!P124</f>
        <v>0</v>
      </c>
      <c r="AV98" s="85">
        <f>'02.1 - Bleskozvod a uzemn...'!J35</f>
        <v>0</v>
      </c>
      <c r="AW98" s="85">
        <f>'02.1 - Bleskozvod a uzemn...'!J36</f>
        <v>0</v>
      </c>
      <c r="AX98" s="85">
        <f>'02.1 - Bleskozvod a uzemn...'!J37</f>
        <v>0</v>
      </c>
      <c r="AY98" s="85">
        <f>'02.1 - Bleskozvod a uzemn...'!J38</f>
        <v>0</v>
      </c>
      <c r="AZ98" s="85">
        <f>'02.1 - Bleskozvod a uzemn...'!F35</f>
        <v>0</v>
      </c>
      <c r="BA98" s="85">
        <f>'02.1 - Bleskozvod a uzemn...'!F36</f>
        <v>0</v>
      </c>
      <c r="BB98" s="85">
        <f>'02.1 - Bleskozvod a uzemn...'!F37</f>
        <v>0</v>
      </c>
      <c r="BC98" s="85">
        <f>'02.1 - Bleskozvod a uzemn...'!F38</f>
        <v>0</v>
      </c>
      <c r="BD98" s="87">
        <f>'02.1 - Bleskozvod a uzemn...'!F39</f>
        <v>0</v>
      </c>
      <c r="BT98" s="21" t="s">
        <v>88</v>
      </c>
      <c r="BV98" s="21" t="s">
        <v>76</v>
      </c>
      <c r="BW98" s="21" t="s">
        <v>92</v>
      </c>
      <c r="BX98" s="21" t="s">
        <v>86</v>
      </c>
      <c r="CL98" s="21" t="s">
        <v>1</v>
      </c>
    </row>
    <row r="99" spans="1:91" s="6" customFormat="1" ht="24.75" customHeight="1">
      <c r="A99" s="73" t="s">
        <v>78</v>
      </c>
      <c r="B99" s="74"/>
      <c r="C99" s="75"/>
      <c r="D99" s="185" t="s">
        <v>93</v>
      </c>
      <c r="E99" s="185"/>
      <c r="F99" s="185"/>
      <c r="G99" s="185"/>
      <c r="H99" s="185"/>
      <c r="I99" s="76"/>
      <c r="J99" s="185" t="s">
        <v>94</v>
      </c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3">
        <f>'03-01 - Zateplenie fasády...'!J30</f>
        <v>0</v>
      </c>
      <c r="AH99" s="184"/>
      <c r="AI99" s="184"/>
      <c r="AJ99" s="184"/>
      <c r="AK99" s="184"/>
      <c r="AL99" s="184"/>
      <c r="AM99" s="184"/>
      <c r="AN99" s="183">
        <f t="shared" si="0"/>
        <v>0</v>
      </c>
      <c r="AO99" s="184"/>
      <c r="AP99" s="184"/>
      <c r="AQ99" s="77" t="s">
        <v>81</v>
      </c>
      <c r="AR99" s="74"/>
      <c r="AS99" s="78">
        <v>0</v>
      </c>
      <c r="AT99" s="79">
        <f t="shared" si="1"/>
        <v>0</v>
      </c>
      <c r="AU99" s="80">
        <f>'03-01 - Zateplenie fasády...'!P125</f>
        <v>0</v>
      </c>
      <c r="AV99" s="79">
        <f>'03-01 - Zateplenie fasády...'!J33</f>
        <v>0</v>
      </c>
      <c r="AW99" s="79">
        <f>'03-01 - Zateplenie fasády...'!J34</f>
        <v>0</v>
      </c>
      <c r="AX99" s="79">
        <f>'03-01 - Zateplenie fasády...'!J35</f>
        <v>0</v>
      </c>
      <c r="AY99" s="79">
        <f>'03-01 - Zateplenie fasády...'!J36</f>
        <v>0</v>
      </c>
      <c r="AZ99" s="79">
        <f>'03-01 - Zateplenie fasády...'!F33</f>
        <v>0</v>
      </c>
      <c r="BA99" s="79">
        <f>'03-01 - Zateplenie fasády...'!F34</f>
        <v>0</v>
      </c>
      <c r="BB99" s="79">
        <f>'03-01 - Zateplenie fasády...'!F35</f>
        <v>0</v>
      </c>
      <c r="BC99" s="79">
        <f>'03-01 - Zateplenie fasády...'!F36</f>
        <v>0</v>
      </c>
      <c r="BD99" s="81">
        <f>'03-01 - Zateplenie fasády...'!F37</f>
        <v>0</v>
      </c>
      <c r="BT99" s="82" t="s">
        <v>82</v>
      </c>
      <c r="BV99" s="82" t="s">
        <v>76</v>
      </c>
      <c r="BW99" s="82" t="s">
        <v>95</v>
      </c>
      <c r="BX99" s="82" t="s">
        <v>5</v>
      </c>
      <c r="CL99" s="82" t="s">
        <v>1</v>
      </c>
      <c r="CM99" s="82" t="s">
        <v>74</v>
      </c>
    </row>
    <row r="100" spans="1:91" s="6" customFormat="1" ht="24.75" customHeight="1">
      <c r="A100" s="73" t="s">
        <v>78</v>
      </c>
      <c r="B100" s="74"/>
      <c r="C100" s="75"/>
      <c r="D100" s="185" t="s">
        <v>96</v>
      </c>
      <c r="E100" s="185"/>
      <c r="F100" s="185"/>
      <c r="G100" s="185"/>
      <c r="H100" s="185"/>
      <c r="I100" s="76"/>
      <c r="J100" s="185" t="s">
        <v>97</v>
      </c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3">
        <f>'04-02 - Zateplenie ploche...'!J30</f>
        <v>0</v>
      </c>
      <c r="AH100" s="184"/>
      <c r="AI100" s="184"/>
      <c r="AJ100" s="184"/>
      <c r="AK100" s="184"/>
      <c r="AL100" s="184"/>
      <c r="AM100" s="184"/>
      <c r="AN100" s="183">
        <f t="shared" si="0"/>
        <v>0</v>
      </c>
      <c r="AO100" s="184"/>
      <c r="AP100" s="184"/>
      <c r="AQ100" s="77" t="s">
        <v>81</v>
      </c>
      <c r="AR100" s="74"/>
      <c r="AS100" s="88">
        <v>0</v>
      </c>
      <c r="AT100" s="89">
        <f t="shared" si="1"/>
        <v>0</v>
      </c>
      <c r="AU100" s="90">
        <f>'04-02 - Zateplenie ploche...'!P119</f>
        <v>0</v>
      </c>
      <c r="AV100" s="89">
        <f>'04-02 - Zateplenie ploche...'!J33</f>
        <v>0</v>
      </c>
      <c r="AW100" s="89">
        <f>'04-02 - Zateplenie ploche...'!J34</f>
        <v>0</v>
      </c>
      <c r="AX100" s="89">
        <f>'04-02 - Zateplenie ploche...'!J35</f>
        <v>0</v>
      </c>
      <c r="AY100" s="89">
        <f>'04-02 - Zateplenie ploche...'!J36</f>
        <v>0</v>
      </c>
      <c r="AZ100" s="89">
        <f>'04-02 - Zateplenie ploche...'!F33</f>
        <v>0</v>
      </c>
      <c r="BA100" s="89">
        <f>'04-02 - Zateplenie ploche...'!F34</f>
        <v>0</v>
      </c>
      <c r="BB100" s="89">
        <f>'04-02 - Zateplenie ploche...'!F35</f>
        <v>0</v>
      </c>
      <c r="BC100" s="89">
        <f>'04-02 - Zateplenie ploche...'!F36</f>
        <v>0</v>
      </c>
      <c r="BD100" s="91">
        <f>'04-02 - Zateplenie ploche...'!F37</f>
        <v>0</v>
      </c>
      <c r="BT100" s="82" t="s">
        <v>82</v>
      </c>
      <c r="BV100" s="82" t="s">
        <v>76</v>
      </c>
      <c r="BW100" s="82" t="s">
        <v>98</v>
      </c>
      <c r="BX100" s="82" t="s">
        <v>5</v>
      </c>
      <c r="CL100" s="82" t="s">
        <v>1</v>
      </c>
      <c r="CM100" s="82" t="s">
        <v>74</v>
      </c>
    </row>
    <row r="101" spans="1:91" s="1" customFormat="1" ht="30" customHeight="1">
      <c r="B101" s="28"/>
      <c r="AR101" s="28"/>
    </row>
    <row r="102" spans="1:91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28"/>
    </row>
  </sheetData>
  <sheetProtection algorithmName="SHA-512" hashValue="4Oool2e6TWK4svTYiU1lCiqOH4cknBA+2ffIJfHfYwMh2rXyVhqTQ1FQp0ZCBbBSxL4dbZo2C4pb0qBDuDLTkg==" saltValue="7rR1G7HqE3MxzyRnayI7sI8Fiv1C4y3BUzWytfhEnvmMRmeSg3nhdxMwN7tuEkz+elWToxFnvcmz5KHqRKNwyA==" spinCount="100000" sheet="1" objects="1" scenarios="1" formatColumns="0" formatRows="0"/>
  <mergeCells count="62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100:AP100"/>
    <mergeCell ref="AG100:AM100"/>
    <mergeCell ref="K97:AF97"/>
    <mergeCell ref="AN97:AP97"/>
    <mergeCell ref="L85:AJ85"/>
    <mergeCell ref="AM87:AN87"/>
    <mergeCell ref="AM89:AP89"/>
    <mergeCell ref="D100:H100"/>
    <mergeCell ref="J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D96:H96"/>
    <mergeCell ref="J96:AF96"/>
    <mergeCell ref="AN96:AP96"/>
    <mergeCell ref="AG96:AM96"/>
    <mergeCell ref="AS89:AT91"/>
    <mergeCell ref="AM90:AP90"/>
    <mergeCell ref="E97:I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</mergeCells>
  <hyperlinks>
    <hyperlink ref="A95" location="'01 - Zateplenie fasády'!C2" display="/" xr:uid="{00000000-0004-0000-0000-000000000000}"/>
    <hyperlink ref="A97" location="'02 - Zateplenie plochej s...'!C2" display="/" xr:uid="{00000000-0004-0000-0000-000001000000}"/>
    <hyperlink ref="A98" location="'02.1 - Bleskozvod a uzemn...'!C2" display="/" xr:uid="{00000000-0004-0000-0000-000002000000}"/>
    <hyperlink ref="A99" location="'03-01 - Zateplenie fasády...'!C2" display="/" xr:uid="{00000000-0004-0000-0000-000003000000}"/>
    <hyperlink ref="A100" location="'04-02 - Zateplenie ploche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99</v>
      </c>
      <c r="L4" s="16"/>
      <c r="M4" s="92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5" t="str">
        <f>'Rekapitulácia stavby'!K6</f>
        <v>Zníženie energetickej náročnosti budovy GMOS v Rimavskej Sobote</v>
      </c>
      <c r="F7" s="216"/>
      <c r="G7" s="216"/>
      <c r="H7" s="216"/>
      <c r="L7" s="16"/>
    </row>
    <row r="8" spans="2:46" s="1" customFormat="1" ht="12" customHeight="1">
      <c r="B8" s="28"/>
      <c r="D8" s="23" t="s">
        <v>100</v>
      </c>
      <c r="L8" s="28"/>
    </row>
    <row r="9" spans="2:46" s="1" customFormat="1" ht="16.5" customHeight="1">
      <c r="B9" s="28"/>
      <c r="E9" s="192" t="s">
        <v>101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30</v>
      </c>
      <c r="I12" s="23" t="s">
        <v>21</v>
      </c>
      <c r="J12" s="51" t="str">
        <f>'Rekapitulácia stavby'!AN8</f>
        <v>16. 2. 2026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GMOS Jesenského 5, 97901 Rimavská Sobota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209"/>
      <c r="G18" s="209"/>
      <c r="H18" s="209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ROUND(J133,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ROUND((SUM(BE133:BE253)),  2)</f>
        <v>0</v>
      </c>
      <c r="G33" s="96"/>
      <c r="H33" s="96"/>
      <c r="I33" s="97">
        <v>0.23</v>
      </c>
      <c r="J33" s="95">
        <f>ROUND(((SUM(BE133:BE253))*I33),  2)</f>
        <v>0</v>
      </c>
      <c r="L33" s="28"/>
    </row>
    <row r="34" spans="2:12" s="1" customFormat="1" ht="14.45" customHeight="1">
      <c r="B34" s="28"/>
      <c r="E34" s="33" t="s">
        <v>40</v>
      </c>
      <c r="F34" s="85">
        <f>ROUND((SUM(BF133:BF253)),  2)</f>
        <v>0</v>
      </c>
      <c r="I34" s="98">
        <v>0.23</v>
      </c>
      <c r="J34" s="85">
        <f>ROUND(((SUM(BF133:BF253))*I34),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ROUND((SUM(BG133:BG253)),  2)</f>
        <v>0</v>
      </c>
      <c r="I35" s="98">
        <v>0.23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ROUND((SUM(BH133:BH253)),  2)</f>
        <v>0</v>
      </c>
      <c r="I36" s="98">
        <v>0.23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ROUND((SUM(BI133:BI253)),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5" t="str">
        <f>E7</f>
        <v>Zníženie energetickej náročnosti budovy GMOS v Rimavskej Sobote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100</v>
      </c>
      <c r="L86" s="28"/>
    </row>
    <row r="87" spans="2:47" s="1" customFormat="1" ht="16.5" customHeight="1">
      <c r="B87" s="28"/>
      <c r="E87" s="192" t="str">
        <f>E9</f>
        <v>01 - Zateplenie fasády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16. 2. 2026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GMOS Jesenského 5, 97901 Rimavská Sobota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105</v>
      </c>
      <c r="J96" s="65">
        <f>J133</f>
        <v>0</v>
      </c>
      <c r="L96" s="28"/>
      <c r="AU96" s="13" t="s">
        <v>106</v>
      </c>
    </row>
    <row r="97" spans="2:12" s="8" customFormat="1" ht="24.95" customHeight="1">
      <c r="B97" s="110"/>
      <c r="D97" s="111" t="s">
        <v>107</v>
      </c>
      <c r="E97" s="112"/>
      <c r="F97" s="112"/>
      <c r="G97" s="112"/>
      <c r="H97" s="112"/>
      <c r="I97" s="112"/>
      <c r="J97" s="113">
        <f>J134</f>
        <v>0</v>
      </c>
      <c r="L97" s="110"/>
    </row>
    <row r="98" spans="2:12" s="9" customFormat="1" ht="19.899999999999999" customHeight="1">
      <c r="B98" s="114"/>
      <c r="D98" s="115" t="s">
        <v>108</v>
      </c>
      <c r="E98" s="116"/>
      <c r="F98" s="116"/>
      <c r="G98" s="116"/>
      <c r="H98" s="116"/>
      <c r="I98" s="116"/>
      <c r="J98" s="117">
        <f>J135</f>
        <v>0</v>
      </c>
      <c r="L98" s="114"/>
    </row>
    <row r="99" spans="2:12" s="9" customFormat="1" ht="19.899999999999999" customHeight="1">
      <c r="B99" s="114"/>
      <c r="D99" s="115" t="s">
        <v>109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12" s="9" customFormat="1" ht="19.899999999999999" customHeight="1">
      <c r="B100" s="114"/>
      <c r="D100" s="115" t="s">
        <v>110</v>
      </c>
      <c r="E100" s="116"/>
      <c r="F100" s="116"/>
      <c r="G100" s="116"/>
      <c r="H100" s="116"/>
      <c r="I100" s="116"/>
      <c r="J100" s="117">
        <f>J140</f>
        <v>0</v>
      </c>
      <c r="L100" s="114"/>
    </row>
    <row r="101" spans="2:12" s="9" customFormat="1" ht="19.899999999999999" customHeight="1">
      <c r="B101" s="114"/>
      <c r="D101" s="115" t="s">
        <v>111</v>
      </c>
      <c r="E101" s="116"/>
      <c r="F101" s="116"/>
      <c r="G101" s="116"/>
      <c r="H101" s="116"/>
      <c r="I101" s="116"/>
      <c r="J101" s="117">
        <f>J145</f>
        <v>0</v>
      </c>
      <c r="L101" s="114"/>
    </row>
    <row r="102" spans="2:12" s="9" customFormat="1" ht="19.899999999999999" customHeight="1">
      <c r="B102" s="114"/>
      <c r="D102" s="115" t="s">
        <v>112</v>
      </c>
      <c r="E102" s="116"/>
      <c r="F102" s="116"/>
      <c r="G102" s="116"/>
      <c r="H102" s="116"/>
      <c r="I102" s="116"/>
      <c r="J102" s="117">
        <f>J161</f>
        <v>0</v>
      </c>
      <c r="L102" s="114"/>
    </row>
    <row r="103" spans="2:12" s="9" customFormat="1" ht="19.899999999999999" customHeight="1">
      <c r="B103" s="114"/>
      <c r="D103" s="115" t="s">
        <v>113</v>
      </c>
      <c r="E103" s="116"/>
      <c r="F103" s="116"/>
      <c r="G103" s="116"/>
      <c r="H103" s="116"/>
      <c r="I103" s="116"/>
      <c r="J103" s="117">
        <f>J190</f>
        <v>0</v>
      </c>
      <c r="L103" s="114"/>
    </row>
    <row r="104" spans="2:12" s="8" customFormat="1" ht="24.95" customHeight="1">
      <c r="B104" s="110"/>
      <c r="D104" s="111" t="s">
        <v>114</v>
      </c>
      <c r="E104" s="112"/>
      <c r="F104" s="112"/>
      <c r="G104" s="112"/>
      <c r="H104" s="112"/>
      <c r="I104" s="112"/>
      <c r="J104" s="113">
        <f>J192</f>
        <v>0</v>
      </c>
      <c r="L104" s="110"/>
    </row>
    <row r="105" spans="2:12" s="9" customFormat="1" ht="19.899999999999999" customHeight="1">
      <c r="B105" s="114"/>
      <c r="D105" s="115" t="s">
        <v>115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12" s="9" customFormat="1" ht="19.899999999999999" customHeight="1">
      <c r="B106" s="114"/>
      <c r="D106" s="115" t="s">
        <v>116</v>
      </c>
      <c r="E106" s="116"/>
      <c r="F106" s="116"/>
      <c r="G106" s="116"/>
      <c r="H106" s="116"/>
      <c r="I106" s="116"/>
      <c r="J106" s="117">
        <f>J198</f>
        <v>0</v>
      </c>
      <c r="L106" s="114"/>
    </row>
    <row r="107" spans="2:12" s="9" customFormat="1" ht="19.899999999999999" customHeight="1">
      <c r="B107" s="114"/>
      <c r="D107" s="115" t="s">
        <v>117</v>
      </c>
      <c r="E107" s="116"/>
      <c r="F107" s="116"/>
      <c r="G107" s="116"/>
      <c r="H107" s="116"/>
      <c r="I107" s="116"/>
      <c r="J107" s="117">
        <f>J225</f>
        <v>0</v>
      </c>
      <c r="L107" s="114"/>
    </row>
    <row r="108" spans="2:12" s="9" customFormat="1" ht="19.899999999999999" customHeight="1">
      <c r="B108" s="114"/>
      <c r="D108" s="115" t="s">
        <v>118</v>
      </c>
      <c r="E108" s="116"/>
      <c r="F108" s="116"/>
      <c r="G108" s="116"/>
      <c r="H108" s="116"/>
      <c r="I108" s="116"/>
      <c r="J108" s="117">
        <f>J233</f>
        <v>0</v>
      </c>
      <c r="L108" s="114"/>
    </row>
    <row r="109" spans="2:12" s="9" customFormat="1" ht="19.899999999999999" customHeight="1">
      <c r="B109" s="114"/>
      <c r="D109" s="115" t="s">
        <v>119</v>
      </c>
      <c r="E109" s="116"/>
      <c r="F109" s="116"/>
      <c r="G109" s="116"/>
      <c r="H109" s="116"/>
      <c r="I109" s="116"/>
      <c r="J109" s="117">
        <f>J241</f>
        <v>0</v>
      </c>
      <c r="L109" s="114"/>
    </row>
    <row r="110" spans="2:12" s="9" customFormat="1" ht="19.899999999999999" customHeight="1">
      <c r="B110" s="114"/>
      <c r="D110" s="115" t="s">
        <v>120</v>
      </c>
      <c r="E110" s="116"/>
      <c r="F110" s="116"/>
      <c r="G110" s="116"/>
      <c r="H110" s="116"/>
      <c r="I110" s="116"/>
      <c r="J110" s="117">
        <f>J243</f>
        <v>0</v>
      </c>
      <c r="L110" s="114"/>
    </row>
    <row r="111" spans="2:12" s="8" customFormat="1" ht="24.95" customHeight="1">
      <c r="B111" s="110"/>
      <c r="D111" s="111" t="s">
        <v>121</v>
      </c>
      <c r="E111" s="112"/>
      <c r="F111" s="112"/>
      <c r="G111" s="112"/>
      <c r="H111" s="112"/>
      <c r="I111" s="112"/>
      <c r="J111" s="113">
        <f>J248</f>
        <v>0</v>
      </c>
      <c r="L111" s="110"/>
    </row>
    <row r="112" spans="2:12" s="9" customFormat="1" ht="19.899999999999999" customHeight="1">
      <c r="B112" s="114"/>
      <c r="D112" s="115" t="s">
        <v>122</v>
      </c>
      <c r="E112" s="116"/>
      <c r="F112" s="116"/>
      <c r="G112" s="116"/>
      <c r="H112" s="116"/>
      <c r="I112" s="116"/>
      <c r="J112" s="117">
        <f>J249</f>
        <v>0</v>
      </c>
      <c r="L112" s="114"/>
    </row>
    <row r="113" spans="2:12" s="8" customFormat="1" ht="24.95" customHeight="1">
      <c r="B113" s="110"/>
      <c r="D113" s="111" t="s">
        <v>123</v>
      </c>
      <c r="E113" s="112"/>
      <c r="F113" s="112"/>
      <c r="G113" s="112"/>
      <c r="H113" s="112"/>
      <c r="I113" s="112"/>
      <c r="J113" s="113">
        <f>J252</f>
        <v>0</v>
      </c>
      <c r="L113" s="110"/>
    </row>
    <row r="114" spans="2:12" s="1" customFormat="1" ht="21.75" customHeight="1">
      <c r="B114" s="28"/>
      <c r="L114" s="28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124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15</v>
      </c>
      <c r="L122" s="28"/>
    </row>
    <row r="123" spans="2:12" s="1" customFormat="1" ht="16.5" customHeight="1">
      <c r="B123" s="28"/>
      <c r="E123" s="215" t="str">
        <f>E7</f>
        <v>Zníženie energetickej náročnosti budovy GMOS v Rimavskej Sobote</v>
      </c>
      <c r="F123" s="216"/>
      <c r="G123" s="216"/>
      <c r="H123" s="216"/>
      <c r="L123" s="28"/>
    </row>
    <row r="124" spans="2:12" s="1" customFormat="1" ht="12" customHeight="1">
      <c r="B124" s="28"/>
      <c r="C124" s="23" t="s">
        <v>100</v>
      </c>
      <c r="L124" s="28"/>
    </row>
    <row r="125" spans="2:12" s="1" customFormat="1" ht="16.5" customHeight="1">
      <c r="B125" s="28"/>
      <c r="E125" s="192" t="str">
        <f>E9</f>
        <v>01 - Zateplenie fasády</v>
      </c>
      <c r="F125" s="214"/>
      <c r="G125" s="214"/>
      <c r="H125" s="214"/>
      <c r="L125" s="28"/>
    </row>
    <row r="126" spans="2:12" s="1" customFormat="1" ht="6.95" customHeight="1">
      <c r="B126" s="28"/>
      <c r="L126" s="28"/>
    </row>
    <row r="127" spans="2:12" s="1" customFormat="1" ht="12" customHeight="1">
      <c r="B127" s="28"/>
      <c r="C127" s="23" t="s">
        <v>19</v>
      </c>
      <c r="F127" s="21" t="str">
        <f>F12</f>
        <v xml:space="preserve"> </v>
      </c>
      <c r="I127" s="23" t="s">
        <v>21</v>
      </c>
      <c r="J127" s="51" t="str">
        <f>IF(J12="","",J12)</f>
        <v>16. 2. 2026</v>
      </c>
      <c r="L127" s="28"/>
    </row>
    <row r="128" spans="2:12" s="1" customFormat="1" ht="6.95" customHeight="1">
      <c r="B128" s="28"/>
      <c r="L128" s="28"/>
    </row>
    <row r="129" spans="2:65" s="1" customFormat="1" ht="15.2" customHeight="1">
      <c r="B129" s="28"/>
      <c r="C129" s="23" t="s">
        <v>23</v>
      </c>
      <c r="F129" s="21" t="str">
        <f>E15</f>
        <v>GMOS Jesenského 5, 97901 Rimavská Sobota</v>
      </c>
      <c r="I129" s="23" t="s">
        <v>29</v>
      </c>
      <c r="J129" s="26" t="str">
        <f>E21</f>
        <v xml:space="preserve"> </v>
      </c>
      <c r="L129" s="28"/>
    </row>
    <row r="130" spans="2:65" s="1" customFormat="1" ht="15.2" customHeight="1">
      <c r="B130" s="28"/>
      <c r="C130" s="23" t="s">
        <v>27</v>
      </c>
      <c r="F130" s="21" t="str">
        <f>IF(E18="","",E18)</f>
        <v>Vyplň údaj</v>
      </c>
      <c r="I130" s="23" t="s">
        <v>32</v>
      </c>
      <c r="J130" s="26" t="str">
        <f>E24</f>
        <v xml:space="preserve"> </v>
      </c>
      <c r="L130" s="28"/>
    </row>
    <row r="131" spans="2:65" s="1" customFormat="1" ht="10.35" customHeight="1">
      <c r="B131" s="28"/>
      <c r="L131" s="28"/>
    </row>
    <row r="132" spans="2:65" s="10" customFormat="1" ht="29.25" customHeight="1">
      <c r="B132" s="118"/>
      <c r="C132" s="119" t="s">
        <v>125</v>
      </c>
      <c r="D132" s="120" t="s">
        <v>59</v>
      </c>
      <c r="E132" s="120" t="s">
        <v>55</v>
      </c>
      <c r="F132" s="120" t="s">
        <v>56</v>
      </c>
      <c r="G132" s="120" t="s">
        <v>126</v>
      </c>
      <c r="H132" s="120" t="s">
        <v>127</v>
      </c>
      <c r="I132" s="120" t="s">
        <v>128</v>
      </c>
      <c r="J132" s="121" t="s">
        <v>104</v>
      </c>
      <c r="K132" s="122" t="s">
        <v>129</v>
      </c>
      <c r="L132" s="118"/>
      <c r="M132" s="58" t="s">
        <v>1</v>
      </c>
      <c r="N132" s="59" t="s">
        <v>38</v>
      </c>
      <c r="O132" s="59" t="s">
        <v>130</v>
      </c>
      <c r="P132" s="59" t="s">
        <v>131</v>
      </c>
      <c r="Q132" s="59" t="s">
        <v>132</v>
      </c>
      <c r="R132" s="59" t="s">
        <v>133</v>
      </c>
      <c r="S132" s="59" t="s">
        <v>134</v>
      </c>
      <c r="T132" s="60" t="s">
        <v>135</v>
      </c>
    </row>
    <row r="133" spans="2:65" s="1" customFormat="1" ht="22.9" customHeight="1">
      <c r="B133" s="28"/>
      <c r="C133" s="63" t="s">
        <v>105</v>
      </c>
      <c r="J133" s="123">
        <f>BK133</f>
        <v>0</v>
      </c>
      <c r="L133" s="28"/>
      <c r="M133" s="61"/>
      <c r="N133" s="52"/>
      <c r="O133" s="52"/>
      <c r="P133" s="124">
        <f>P134+P192+P248+P252</f>
        <v>0</v>
      </c>
      <c r="Q133" s="52"/>
      <c r="R133" s="124">
        <f>R134+R192+R248+R252</f>
        <v>63.120186944739999</v>
      </c>
      <c r="S133" s="52"/>
      <c r="T133" s="125">
        <f>T134+T192+T248+T252</f>
        <v>5.4918799999999992</v>
      </c>
      <c r="AT133" s="13" t="s">
        <v>73</v>
      </c>
      <c r="AU133" s="13" t="s">
        <v>106</v>
      </c>
      <c r="BK133" s="126">
        <f>BK134+BK192+BK248+BK252</f>
        <v>0</v>
      </c>
    </row>
    <row r="134" spans="2:65" s="11" customFormat="1" ht="25.9" customHeight="1">
      <c r="B134" s="127"/>
      <c r="D134" s="128" t="s">
        <v>73</v>
      </c>
      <c r="E134" s="129" t="s">
        <v>136</v>
      </c>
      <c r="F134" s="129" t="s">
        <v>137</v>
      </c>
      <c r="I134" s="130"/>
      <c r="J134" s="131">
        <f>BK134</f>
        <v>0</v>
      </c>
      <c r="L134" s="127"/>
      <c r="M134" s="132"/>
      <c r="P134" s="133">
        <f>P135+P137+P140+P145+P161+P190</f>
        <v>0</v>
      </c>
      <c r="R134" s="133">
        <f>R135+R137+R140+R145+R161+R190</f>
        <v>60.05131554474</v>
      </c>
      <c r="T134" s="134">
        <f>T135+T137+T140+T145+T161+T190</f>
        <v>4.6167099999999994</v>
      </c>
      <c r="AR134" s="128" t="s">
        <v>82</v>
      </c>
      <c r="AT134" s="135" t="s">
        <v>73</v>
      </c>
      <c r="AU134" s="135" t="s">
        <v>74</v>
      </c>
      <c r="AY134" s="128" t="s">
        <v>138</v>
      </c>
      <c r="BK134" s="136">
        <f>BK135+BK137+BK140+BK145+BK161+BK190</f>
        <v>0</v>
      </c>
    </row>
    <row r="135" spans="2:65" s="11" customFormat="1" ht="22.9" customHeight="1">
      <c r="B135" s="127"/>
      <c r="D135" s="128" t="s">
        <v>73</v>
      </c>
      <c r="E135" s="137" t="s">
        <v>88</v>
      </c>
      <c r="F135" s="137" t="s">
        <v>139</v>
      </c>
      <c r="I135" s="130"/>
      <c r="J135" s="138">
        <f>BK135</f>
        <v>0</v>
      </c>
      <c r="L135" s="127"/>
      <c r="M135" s="132"/>
      <c r="P135" s="133">
        <f>P136</f>
        <v>0</v>
      </c>
      <c r="R135" s="133">
        <f>R136</f>
        <v>1.2500000000000001E-2</v>
      </c>
      <c r="T135" s="134">
        <f>T136</f>
        <v>0</v>
      </c>
      <c r="AR135" s="128" t="s">
        <v>82</v>
      </c>
      <c r="AT135" s="135" t="s">
        <v>73</v>
      </c>
      <c r="AU135" s="135" t="s">
        <v>82</v>
      </c>
      <c r="AY135" s="128" t="s">
        <v>138</v>
      </c>
      <c r="BK135" s="136">
        <f>BK136</f>
        <v>0</v>
      </c>
    </row>
    <row r="136" spans="2:65" s="1" customFormat="1" ht="24.2" customHeight="1">
      <c r="B136" s="28"/>
      <c r="C136" s="139" t="s">
        <v>82</v>
      </c>
      <c r="D136" s="139" t="s">
        <v>140</v>
      </c>
      <c r="E136" s="140" t="s">
        <v>141</v>
      </c>
      <c r="F136" s="141" t="s">
        <v>142</v>
      </c>
      <c r="G136" s="142" t="s">
        <v>143</v>
      </c>
      <c r="H136" s="143">
        <v>312.5</v>
      </c>
      <c r="I136" s="144"/>
      <c r="J136" s="145">
        <f>ROUND(I136*H136,2)</f>
        <v>0</v>
      </c>
      <c r="K136" s="146"/>
      <c r="L136" s="28"/>
      <c r="M136" s="147" t="s">
        <v>1</v>
      </c>
      <c r="N136" s="148" t="s">
        <v>40</v>
      </c>
      <c r="P136" s="149">
        <f>O136*H136</f>
        <v>0</v>
      </c>
      <c r="Q136" s="149">
        <v>4.0000000000000003E-5</v>
      </c>
      <c r="R136" s="149">
        <f>Q136*H136</f>
        <v>1.2500000000000001E-2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88</v>
      </c>
      <c r="AY136" s="13" t="s">
        <v>138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88</v>
      </c>
      <c r="BK136" s="152">
        <f>ROUND(I136*H136,2)</f>
        <v>0</v>
      </c>
      <c r="BL136" s="13" t="s">
        <v>144</v>
      </c>
      <c r="BM136" s="151" t="s">
        <v>145</v>
      </c>
    </row>
    <row r="137" spans="2:65" s="11" customFormat="1" ht="22.9" customHeight="1">
      <c r="B137" s="127"/>
      <c r="D137" s="128" t="s">
        <v>73</v>
      </c>
      <c r="E137" s="137" t="s">
        <v>146</v>
      </c>
      <c r="F137" s="137" t="s">
        <v>147</v>
      </c>
      <c r="I137" s="130"/>
      <c r="J137" s="138">
        <f>BK137</f>
        <v>0</v>
      </c>
      <c r="L137" s="127"/>
      <c r="M137" s="132"/>
      <c r="P137" s="133">
        <f>SUM(P138:P139)</f>
        <v>0</v>
      </c>
      <c r="R137" s="133">
        <f>SUM(R138:R139)</f>
        <v>0.88392736000000005</v>
      </c>
      <c r="T137" s="134">
        <f>SUM(T138:T139)</f>
        <v>0</v>
      </c>
      <c r="AR137" s="128" t="s">
        <v>82</v>
      </c>
      <c r="AT137" s="135" t="s">
        <v>73</v>
      </c>
      <c r="AU137" s="135" t="s">
        <v>82</v>
      </c>
      <c r="AY137" s="128" t="s">
        <v>138</v>
      </c>
      <c r="BK137" s="136">
        <f>SUM(BK138:BK139)</f>
        <v>0</v>
      </c>
    </row>
    <row r="138" spans="2:65" s="1" customFormat="1" ht="24.2" customHeight="1">
      <c r="B138" s="28"/>
      <c r="C138" s="139" t="s">
        <v>88</v>
      </c>
      <c r="D138" s="139" t="s">
        <v>140</v>
      </c>
      <c r="E138" s="140" t="s">
        <v>148</v>
      </c>
      <c r="F138" s="141" t="s">
        <v>149</v>
      </c>
      <c r="G138" s="142" t="s">
        <v>150</v>
      </c>
      <c r="H138" s="143">
        <v>2</v>
      </c>
      <c r="I138" s="144"/>
      <c r="J138" s="145">
        <f>ROUND(I138*H138,2)</f>
        <v>0</v>
      </c>
      <c r="K138" s="146"/>
      <c r="L138" s="28"/>
      <c r="M138" s="147" t="s">
        <v>1</v>
      </c>
      <c r="N138" s="148" t="s">
        <v>40</v>
      </c>
      <c r="P138" s="149">
        <f>O138*H138</f>
        <v>0</v>
      </c>
      <c r="Q138" s="149">
        <v>8.4940000000000002E-2</v>
      </c>
      <c r="R138" s="149">
        <f>Q138*H138</f>
        <v>0.16988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88</v>
      </c>
      <c r="AY138" s="13" t="s">
        <v>138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88</v>
      </c>
      <c r="BK138" s="152">
        <f>ROUND(I138*H138,2)</f>
        <v>0</v>
      </c>
      <c r="BL138" s="13" t="s">
        <v>144</v>
      </c>
      <c r="BM138" s="151" t="s">
        <v>151</v>
      </c>
    </row>
    <row r="139" spans="2:65" s="1" customFormat="1" ht="33" customHeight="1">
      <c r="B139" s="28"/>
      <c r="C139" s="139" t="s">
        <v>146</v>
      </c>
      <c r="D139" s="139" t="s">
        <v>140</v>
      </c>
      <c r="E139" s="140" t="s">
        <v>152</v>
      </c>
      <c r="F139" s="141" t="s">
        <v>153</v>
      </c>
      <c r="G139" s="142" t="s">
        <v>143</v>
      </c>
      <c r="H139" s="143">
        <v>3.2</v>
      </c>
      <c r="I139" s="144"/>
      <c r="J139" s="145">
        <f>ROUND(I139*H139,2)</f>
        <v>0</v>
      </c>
      <c r="K139" s="146"/>
      <c r="L139" s="28"/>
      <c r="M139" s="147" t="s">
        <v>1</v>
      </c>
      <c r="N139" s="148" t="s">
        <v>40</v>
      </c>
      <c r="P139" s="149">
        <f>O139*H139</f>
        <v>0</v>
      </c>
      <c r="Q139" s="149">
        <v>0.2231398</v>
      </c>
      <c r="R139" s="149">
        <f>Q139*H139</f>
        <v>0.71404736000000002</v>
      </c>
      <c r="S139" s="149">
        <v>0</v>
      </c>
      <c r="T139" s="150">
        <f>S139*H139</f>
        <v>0</v>
      </c>
      <c r="AR139" s="151" t="s">
        <v>144</v>
      </c>
      <c r="AT139" s="151" t="s">
        <v>140</v>
      </c>
      <c r="AU139" s="151" t="s">
        <v>88</v>
      </c>
      <c r="AY139" s="13" t="s">
        <v>138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88</v>
      </c>
      <c r="BK139" s="152">
        <f>ROUND(I139*H139,2)</f>
        <v>0</v>
      </c>
      <c r="BL139" s="13" t="s">
        <v>144</v>
      </c>
      <c r="BM139" s="151" t="s">
        <v>154</v>
      </c>
    </row>
    <row r="140" spans="2:65" s="11" customFormat="1" ht="22.9" customHeight="1">
      <c r="B140" s="127"/>
      <c r="D140" s="128" t="s">
        <v>73</v>
      </c>
      <c r="E140" s="137" t="s">
        <v>144</v>
      </c>
      <c r="F140" s="137" t="s">
        <v>155</v>
      </c>
      <c r="I140" s="130"/>
      <c r="J140" s="138">
        <f>BK140</f>
        <v>0</v>
      </c>
      <c r="L140" s="127"/>
      <c r="M140" s="132"/>
      <c r="P140" s="133">
        <f>SUM(P141:P144)</f>
        <v>0</v>
      </c>
      <c r="R140" s="133">
        <f>SUM(R141:R144)</f>
        <v>8.0880002204399997</v>
      </c>
      <c r="T140" s="134">
        <f>SUM(T141:T144)</f>
        <v>0</v>
      </c>
      <c r="AR140" s="128" t="s">
        <v>82</v>
      </c>
      <c r="AT140" s="135" t="s">
        <v>73</v>
      </c>
      <c r="AU140" s="135" t="s">
        <v>82</v>
      </c>
      <c r="AY140" s="128" t="s">
        <v>138</v>
      </c>
      <c r="BK140" s="136">
        <f>SUM(BK141:BK144)</f>
        <v>0</v>
      </c>
    </row>
    <row r="141" spans="2:65" s="1" customFormat="1" ht="21.75" customHeight="1">
      <c r="B141" s="28"/>
      <c r="C141" s="139" t="s">
        <v>144</v>
      </c>
      <c r="D141" s="139" t="s">
        <v>140</v>
      </c>
      <c r="E141" s="140" t="s">
        <v>156</v>
      </c>
      <c r="F141" s="141" t="s">
        <v>157</v>
      </c>
      <c r="G141" s="142" t="s">
        <v>158</v>
      </c>
      <c r="H141" s="143">
        <v>3.36</v>
      </c>
      <c r="I141" s="144"/>
      <c r="J141" s="145">
        <f>ROUND(I141*H141,2)</f>
        <v>0</v>
      </c>
      <c r="K141" s="146"/>
      <c r="L141" s="28"/>
      <c r="M141" s="147" t="s">
        <v>1</v>
      </c>
      <c r="N141" s="148" t="s">
        <v>40</v>
      </c>
      <c r="P141" s="149">
        <f>O141*H141</f>
        <v>0</v>
      </c>
      <c r="Q141" s="149">
        <v>2.2969864000000002</v>
      </c>
      <c r="R141" s="149">
        <f>Q141*H141</f>
        <v>7.7178743040000004</v>
      </c>
      <c r="S141" s="149">
        <v>0</v>
      </c>
      <c r="T141" s="150">
        <f>S141*H141</f>
        <v>0</v>
      </c>
      <c r="AR141" s="151" t="s">
        <v>144</v>
      </c>
      <c r="AT141" s="151" t="s">
        <v>140</v>
      </c>
      <c r="AU141" s="151" t="s">
        <v>88</v>
      </c>
      <c r="AY141" s="13" t="s">
        <v>138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88</v>
      </c>
      <c r="BK141" s="152">
        <f>ROUND(I141*H141,2)</f>
        <v>0</v>
      </c>
      <c r="BL141" s="13" t="s">
        <v>144</v>
      </c>
      <c r="BM141" s="151" t="s">
        <v>159</v>
      </c>
    </row>
    <row r="142" spans="2:65" s="1" customFormat="1" ht="24.2" customHeight="1">
      <c r="B142" s="28"/>
      <c r="C142" s="139" t="s">
        <v>160</v>
      </c>
      <c r="D142" s="139" t="s">
        <v>140</v>
      </c>
      <c r="E142" s="140" t="s">
        <v>161</v>
      </c>
      <c r="F142" s="141" t="s">
        <v>162</v>
      </c>
      <c r="G142" s="142" t="s">
        <v>143</v>
      </c>
      <c r="H142" s="143">
        <v>24</v>
      </c>
      <c r="I142" s="144"/>
      <c r="J142" s="145">
        <f>ROUND(I142*H142,2)</f>
        <v>0</v>
      </c>
      <c r="K142" s="146"/>
      <c r="L142" s="28"/>
      <c r="M142" s="147" t="s">
        <v>1</v>
      </c>
      <c r="N142" s="148" t="s">
        <v>40</v>
      </c>
      <c r="P142" s="149">
        <f>O142*H142</f>
        <v>0</v>
      </c>
      <c r="Q142" s="149">
        <v>3.3922599999999998E-3</v>
      </c>
      <c r="R142" s="149">
        <f>Q142*H142</f>
        <v>8.1414239999999999E-2</v>
      </c>
      <c r="S142" s="149">
        <v>0</v>
      </c>
      <c r="T142" s="150">
        <f>S142*H142</f>
        <v>0</v>
      </c>
      <c r="AR142" s="151" t="s">
        <v>144</v>
      </c>
      <c r="AT142" s="151" t="s">
        <v>140</v>
      </c>
      <c r="AU142" s="151" t="s">
        <v>88</v>
      </c>
      <c r="AY142" s="13" t="s">
        <v>138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88</v>
      </c>
      <c r="BK142" s="152">
        <f>ROUND(I142*H142,2)</f>
        <v>0</v>
      </c>
      <c r="BL142" s="13" t="s">
        <v>144</v>
      </c>
      <c r="BM142" s="151" t="s">
        <v>163</v>
      </c>
    </row>
    <row r="143" spans="2:65" s="1" customFormat="1" ht="24.2" customHeight="1">
      <c r="B143" s="28"/>
      <c r="C143" s="139" t="s">
        <v>164</v>
      </c>
      <c r="D143" s="139" t="s">
        <v>140</v>
      </c>
      <c r="E143" s="140" t="s">
        <v>165</v>
      </c>
      <c r="F143" s="141" t="s">
        <v>166</v>
      </c>
      <c r="G143" s="142" t="s">
        <v>143</v>
      </c>
      <c r="H143" s="143">
        <v>24</v>
      </c>
      <c r="I143" s="144"/>
      <c r="J143" s="145">
        <f>ROUND(I143*H143,2)</f>
        <v>0</v>
      </c>
      <c r="K143" s="146"/>
      <c r="L143" s="28"/>
      <c r="M143" s="147" t="s">
        <v>1</v>
      </c>
      <c r="N143" s="148" t="s">
        <v>40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144</v>
      </c>
      <c r="AT143" s="151" t="s">
        <v>140</v>
      </c>
      <c r="AU143" s="151" t="s">
        <v>88</v>
      </c>
      <c r="AY143" s="13" t="s">
        <v>138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88</v>
      </c>
      <c r="BK143" s="152">
        <f>ROUND(I143*H143,2)</f>
        <v>0</v>
      </c>
      <c r="BL143" s="13" t="s">
        <v>144</v>
      </c>
      <c r="BM143" s="151" t="s">
        <v>167</v>
      </c>
    </row>
    <row r="144" spans="2:65" s="1" customFormat="1" ht="24.2" customHeight="1">
      <c r="B144" s="28"/>
      <c r="C144" s="139" t="s">
        <v>168</v>
      </c>
      <c r="D144" s="139" t="s">
        <v>140</v>
      </c>
      <c r="E144" s="140" t="s">
        <v>169</v>
      </c>
      <c r="F144" s="141" t="s">
        <v>170</v>
      </c>
      <c r="G144" s="142" t="s">
        <v>171</v>
      </c>
      <c r="H144" s="143">
        <v>0.28399999999999997</v>
      </c>
      <c r="I144" s="144"/>
      <c r="J144" s="145">
        <f>ROUND(I144*H144,2)</f>
        <v>0</v>
      </c>
      <c r="K144" s="146"/>
      <c r="L144" s="28"/>
      <c r="M144" s="147" t="s">
        <v>1</v>
      </c>
      <c r="N144" s="148" t="s">
        <v>40</v>
      </c>
      <c r="P144" s="149">
        <f>O144*H144</f>
        <v>0</v>
      </c>
      <c r="Q144" s="149">
        <v>1.0165904100000001</v>
      </c>
      <c r="R144" s="149">
        <f>Q144*H144</f>
        <v>0.28871167644000001</v>
      </c>
      <c r="S144" s="149">
        <v>0</v>
      </c>
      <c r="T144" s="150">
        <f>S144*H144</f>
        <v>0</v>
      </c>
      <c r="AR144" s="151" t="s">
        <v>144</v>
      </c>
      <c r="AT144" s="151" t="s">
        <v>140</v>
      </c>
      <c r="AU144" s="151" t="s">
        <v>88</v>
      </c>
      <c r="AY144" s="13" t="s">
        <v>138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88</v>
      </c>
      <c r="BK144" s="152">
        <f>ROUND(I144*H144,2)</f>
        <v>0</v>
      </c>
      <c r="BL144" s="13" t="s">
        <v>144</v>
      </c>
      <c r="BM144" s="151" t="s">
        <v>172</v>
      </c>
    </row>
    <row r="145" spans="2:65" s="11" customFormat="1" ht="22.9" customHeight="1">
      <c r="B145" s="127"/>
      <c r="D145" s="128" t="s">
        <v>73</v>
      </c>
      <c r="E145" s="137" t="s">
        <v>164</v>
      </c>
      <c r="F145" s="137" t="s">
        <v>173</v>
      </c>
      <c r="I145" s="130"/>
      <c r="J145" s="138">
        <f>BK145</f>
        <v>0</v>
      </c>
      <c r="L145" s="127"/>
      <c r="M145" s="132"/>
      <c r="P145" s="133">
        <f>SUM(P146:P160)</f>
        <v>0</v>
      </c>
      <c r="R145" s="133">
        <f>SUM(R146:R160)</f>
        <v>18.704744364300002</v>
      </c>
      <c r="T145" s="134">
        <f>SUM(T146:T160)</f>
        <v>0</v>
      </c>
      <c r="AR145" s="128" t="s">
        <v>82</v>
      </c>
      <c r="AT145" s="135" t="s">
        <v>73</v>
      </c>
      <c r="AU145" s="135" t="s">
        <v>82</v>
      </c>
      <c r="AY145" s="128" t="s">
        <v>138</v>
      </c>
      <c r="BK145" s="136">
        <f>SUM(BK146:BK160)</f>
        <v>0</v>
      </c>
    </row>
    <row r="146" spans="2:65" s="1" customFormat="1" ht="24.2" customHeight="1">
      <c r="B146" s="28"/>
      <c r="C146" s="139" t="s">
        <v>174</v>
      </c>
      <c r="D146" s="139" t="s">
        <v>140</v>
      </c>
      <c r="E146" s="140" t="s">
        <v>175</v>
      </c>
      <c r="F146" s="141" t="s">
        <v>176</v>
      </c>
      <c r="G146" s="142" t="s">
        <v>143</v>
      </c>
      <c r="H146" s="143">
        <v>9</v>
      </c>
      <c r="I146" s="144"/>
      <c r="J146" s="145">
        <f t="shared" ref="J146:J160" si="0">ROUND(I146*H146,2)</f>
        <v>0</v>
      </c>
      <c r="K146" s="146"/>
      <c r="L146" s="28"/>
      <c r="M146" s="147" t="s">
        <v>1</v>
      </c>
      <c r="N146" s="148" t="s">
        <v>40</v>
      </c>
      <c r="P146" s="149">
        <f t="shared" ref="P146:P160" si="1">O146*H146</f>
        <v>0</v>
      </c>
      <c r="Q146" s="149">
        <v>2.2499999999999999E-4</v>
      </c>
      <c r="R146" s="149">
        <f t="shared" ref="R146:R160" si="2">Q146*H146</f>
        <v>2.0249999999999999E-3</v>
      </c>
      <c r="S146" s="149">
        <v>0</v>
      </c>
      <c r="T146" s="150">
        <f t="shared" ref="T146:T160" si="3">S146*H146</f>
        <v>0</v>
      </c>
      <c r="AR146" s="151" t="s">
        <v>144</v>
      </c>
      <c r="AT146" s="151" t="s">
        <v>140</v>
      </c>
      <c r="AU146" s="151" t="s">
        <v>88</v>
      </c>
      <c r="AY146" s="13" t="s">
        <v>138</v>
      </c>
      <c r="BE146" s="152">
        <f t="shared" ref="BE146:BE160" si="4">IF(N146="základná",J146,0)</f>
        <v>0</v>
      </c>
      <c r="BF146" s="152">
        <f t="shared" ref="BF146:BF160" si="5">IF(N146="znížená",J146,0)</f>
        <v>0</v>
      </c>
      <c r="BG146" s="152">
        <f t="shared" ref="BG146:BG160" si="6">IF(N146="zákl. prenesená",J146,0)</f>
        <v>0</v>
      </c>
      <c r="BH146" s="152">
        <f t="shared" ref="BH146:BH160" si="7">IF(N146="zníž. prenesená",J146,0)</f>
        <v>0</v>
      </c>
      <c r="BI146" s="152">
        <f t="shared" ref="BI146:BI160" si="8">IF(N146="nulová",J146,0)</f>
        <v>0</v>
      </c>
      <c r="BJ146" s="13" t="s">
        <v>88</v>
      </c>
      <c r="BK146" s="152">
        <f t="shared" ref="BK146:BK160" si="9">ROUND(I146*H146,2)</f>
        <v>0</v>
      </c>
      <c r="BL146" s="13" t="s">
        <v>144</v>
      </c>
      <c r="BM146" s="151" t="s">
        <v>177</v>
      </c>
    </row>
    <row r="147" spans="2:65" s="1" customFormat="1" ht="24.2" customHeight="1">
      <c r="B147" s="28"/>
      <c r="C147" s="139" t="s">
        <v>178</v>
      </c>
      <c r="D147" s="139" t="s">
        <v>140</v>
      </c>
      <c r="E147" s="140" t="s">
        <v>179</v>
      </c>
      <c r="F147" s="141" t="s">
        <v>180</v>
      </c>
      <c r="G147" s="142" t="s">
        <v>143</v>
      </c>
      <c r="H147" s="143">
        <v>9</v>
      </c>
      <c r="I147" s="144"/>
      <c r="J147" s="145">
        <f t="shared" si="0"/>
        <v>0</v>
      </c>
      <c r="K147" s="146"/>
      <c r="L147" s="28"/>
      <c r="M147" s="147" t="s">
        <v>1</v>
      </c>
      <c r="N147" s="148" t="s">
        <v>40</v>
      </c>
      <c r="P147" s="149">
        <f t="shared" si="1"/>
        <v>0</v>
      </c>
      <c r="Q147" s="149">
        <v>1.3125E-2</v>
      </c>
      <c r="R147" s="149">
        <f t="shared" si="2"/>
        <v>0.11812499999999999</v>
      </c>
      <c r="S147" s="149">
        <v>0</v>
      </c>
      <c r="T147" s="150">
        <f t="shared" si="3"/>
        <v>0</v>
      </c>
      <c r="AR147" s="151" t="s">
        <v>144</v>
      </c>
      <c r="AT147" s="151" t="s">
        <v>140</v>
      </c>
      <c r="AU147" s="151" t="s">
        <v>88</v>
      </c>
      <c r="AY147" s="13" t="s">
        <v>138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88</v>
      </c>
      <c r="BK147" s="152">
        <f t="shared" si="9"/>
        <v>0</v>
      </c>
      <c r="BL147" s="13" t="s">
        <v>144</v>
      </c>
      <c r="BM147" s="151" t="s">
        <v>181</v>
      </c>
    </row>
    <row r="148" spans="2:65" s="1" customFormat="1" ht="24.2" customHeight="1">
      <c r="B148" s="28"/>
      <c r="C148" s="139" t="s">
        <v>182</v>
      </c>
      <c r="D148" s="139" t="s">
        <v>140</v>
      </c>
      <c r="E148" s="140" t="s">
        <v>183</v>
      </c>
      <c r="F148" s="141" t="s">
        <v>184</v>
      </c>
      <c r="G148" s="142" t="s">
        <v>143</v>
      </c>
      <c r="H148" s="143">
        <v>9</v>
      </c>
      <c r="I148" s="144"/>
      <c r="J148" s="145">
        <f t="shared" si="0"/>
        <v>0</v>
      </c>
      <c r="K148" s="146"/>
      <c r="L148" s="28"/>
      <c r="M148" s="147" t="s">
        <v>1</v>
      </c>
      <c r="N148" s="148" t="s">
        <v>40</v>
      </c>
      <c r="P148" s="149">
        <f t="shared" si="1"/>
        <v>0</v>
      </c>
      <c r="Q148" s="149">
        <v>5.1539999999999997E-3</v>
      </c>
      <c r="R148" s="149">
        <f t="shared" si="2"/>
        <v>4.6385999999999997E-2</v>
      </c>
      <c r="S148" s="149">
        <v>0</v>
      </c>
      <c r="T148" s="150">
        <f t="shared" si="3"/>
        <v>0</v>
      </c>
      <c r="AR148" s="151" t="s">
        <v>144</v>
      </c>
      <c r="AT148" s="151" t="s">
        <v>140</v>
      </c>
      <c r="AU148" s="151" t="s">
        <v>88</v>
      </c>
      <c r="AY148" s="13" t="s">
        <v>138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88</v>
      </c>
      <c r="BK148" s="152">
        <f t="shared" si="9"/>
        <v>0</v>
      </c>
      <c r="BL148" s="13" t="s">
        <v>144</v>
      </c>
      <c r="BM148" s="151" t="s">
        <v>185</v>
      </c>
    </row>
    <row r="149" spans="2:65" s="1" customFormat="1" ht="37.9" customHeight="1">
      <c r="B149" s="28"/>
      <c r="C149" s="139" t="s">
        <v>186</v>
      </c>
      <c r="D149" s="139" t="s">
        <v>140</v>
      </c>
      <c r="E149" s="140" t="s">
        <v>187</v>
      </c>
      <c r="F149" s="141" t="s">
        <v>188</v>
      </c>
      <c r="G149" s="142" t="s">
        <v>143</v>
      </c>
      <c r="H149" s="143">
        <v>48.33</v>
      </c>
      <c r="I149" s="144"/>
      <c r="J149" s="145">
        <f t="shared" si="0"/>
        <v>0</v>
      </c>
      <c r="K149" s="146"/>
      <c r="L149" s="28"/>
      <c r="M149" s="147" t="s">
        <v>1</v>
      </c>
      <c r="N149" s="148" t="s">
        <v>40</v>
      </c>
      <c r="P149" s="149">
        <f t="shared" si="1"/>
        <v>0</v>
      </c>
      <c r="Q149" s="149">
        <v>2.0571000000000001E-4</v>
      </c>
      <c r="R149" s="149">
        <f t="shared" si="2"/>
        <v>9.9419642999999999E-3</v>
      </c>
      <c r="S149" s="149">
        <v>0</v>
      </c>
      <c r="T149" s="150">
        <f t="shared" si="3"/>
        <v>0</v>
      </c>
      <c r="AR149" s="151" t="s">
        <v>144</v>
      </c>
      <c r="AT149" s="151" t="s">
        <v>140</v>
      </c>
      <c r="AU149" s="151" t="s">
        <v>88</v>
      </c>
      <c r="AY149" s="13" t="s">
        <v>138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88</v>
      </c>
      <c r="BK149" s="152">
        <f t="shared" si="9"/>
        <v>0</v>
      </c>
      <c r="BL149" s="13" t="s">
        <v>144</v>
      </c>
      <c r="BM149" s="151" t="s">
        <v>189</v>
      </c>
    </row>
    <row r="150" spans="2:65" s="1" customFormat="1" ht="24.2" customHeight="1">
      <c r="B150" s="28"/>
      <c r="C150" s="139" t="s">
        <v>190</v>
      </c>
      <c r="D150" s="139" t="s">
        <v>140</v>
      </c>
      <c r="E150" s="140" t="s">
        <v>191</v>
      </c>
      <c r="F150" s="141" t="s">
        <v>192</v>
      </c>
      <c r="G150" s="142" t="s">
        <v>143</v>
      </c>
      <c r="H150" s="143">
        <v>513.44000000000005</v>
      </c>
      <c r="I150" s="144"/>
      <c r="J150" s="145">
        <f t="shared" si="0"/>
        <v>0</v>
      </c>
      <c r="K150" s="146"/>
      <c r="L150" s="28"/>
      <c r="M150" s="147" t="s">
        <v>1</v>
      </c>
      <c r="N150" s="148" t="s">
        <v>40</v>
      </c>
      <c r="P150" s="149">
        <f t="shared" si="1"/>
        <v>0</v>
      </c>
      <c r="Q150" s="149">
        <v>2.3000000000000001E-4</v>
      </c>
      <c r="R150" s="149">
        <f t="shared" si="2"/>
        <v>0.11809120000000002</v>
      </c>
      <c r="S150" s="149">
        <v>0</v>
      </c>
      <c r="T150" s="150">
        <f t="shared" si="3"/>
        <v>0</v>
      </c>
      <c r="AR150" s="151" t="s">
        <v>144</v>
      </c>
      <c r="AT150" s="151" t="s">
        <v>140</v>
      </c>
      <c r="AU150" s="151" t="s">
        <v>88</v>
      </c>
      <c r="AY150" s="13" t="s">
        <v>138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88</v>
      </c>
      <c r="BK150" s="152">
        <f t="shared" si="9"/>
        <v>0</v>
      </c>
      <c r="BL150" s="13" t="s">
        <v>144</v>
      </c>
      <c r="BM150" s="151" t="s">
        <v>193</v>
      </c>
    </row>
    <row r="151" spans="2:65" s="1" customFormat="1" ht="24.2" customHeight="1">
      <c r="B151" s="28"/>
      <c r="C151" s="139" t="s">
        <v>194</v>
      </c>
      <c r="D151" s="139" t="s">
        <v>140</v>
      </c>
      <c r="E151" s="140" t="s">
        <v>195</v>
      </c>
      <c r="F151" s="141" t="s">
        <v>196</v>
      </c>
      <c r="G151" s="142" t="s">
        <v>143</v>
      </c>
      <c r="H151" s="143">
        <v>280</v>
      </c>
      <c r="I151" s="144"/>
      <c r="J151" s="145">
        <f t="shared" si="0"/>
        <v>0</v>
      </c>
      <c r="K151" s="146"/>
      <c r="L151" s="28"/>
      <c r="M151" s="147" t="s">
        <v>1</v>
      </c>
      <c r="N151" s="148" t="s">
        <v>40</v>
      </c>
      <c r="P151" s="149">
        <f t="shared" si="1"/>
        <v>0</v>
      </c>
      <c r="Q151" s="149">
        <v>2.0000000000000001E-4</v>
      </c>
      <c r="R151" s="149">
        <f t="shared" si="2"/>
        <v>5.6000000000000001E-2</v>
      </c>
      <c r="S151" s="149">
        <v>0</v>
      </c>
      <c r="T151" s="150">
        <f t="shared" si="3"/>
        <v>0</v>
      </c>
      <c r="AR151" s="151" t="s">
        <v>144</v>
      </c>
      <c r="AT151" s="151" t="s">
        <v>140</v>
      </c>
      <c r="AU151" s="151" t="s">
        <v>88</v>
      </c>
      <c r="AY151" s="13" t="s">
        <v>138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88</v>
      </c>
      <c r="BK151" s="152">
        <f t="shared" si="9"/>
        <v>0</v>
      </c>
      <c r="BL151" s="13" t="s">
        <v>144</v>
      </c>
      <c r="BM151" s="151" t="s">
        <v>197</v>
      </c>
    </row>
    <row r="152" spans="2:65" s="1" customFormat="1" ht="24.2" customHeight="1">
      <c r="B152" s="28"/>
      <c r="C152" s="139" t="s">
        <v>198</v>
      </c>
      <c r="D152" s="139" t="s">
        <v>140</v>
      </c>
      <c r="E152" s="140" t="s">
        <v>199</v>
      </c>
      <c r="F152" s="141" t="s">
        <v>200</v>
      </c>
      <c r="G152" s="142" t="s">
        <v>143</v>
      </c>
      <c r="H152" s="143">
        <v>75.89</v>
      </c>
      <c r="I152" s="144"/>
      <c r="J152" s="145">
        <f t="shared" si="0"/>
        <v>0</v>
      </c>
      <c r="K152" s="146"/>
      <c r="L152" s="28"/>
      <c r="M152" s="147" t="s">
        <v>1</v>
      </c>
      <c r="N152" s="148" t="s">
        <v>40</v>
      </c>
      <c r="P152" s="149">
        <f t="shared" si="1"/>
        <v>0</v>
      </c>
      <c r="Q152" s="149">
        <v>4.9300000000000004E-3</v>
      </c>
      <c r="R152" s="149">
        <f t="shared" si="2"/>
        <v>0.37413770000000002</v>
      </c>
      <c r="S152" s="149">
        <v>0</v>
      </c>
      <c r="T152" s="150">
        <f t="shared" si="3"/>
        <v>0</v>
      </c>
      <c r="AR152" s="151" t="s">
        <v>144</v>
      </c>
      <c r="AT152" s="151" t="s">
        <v>140</v>
      </c>
      <c r="AU152" s="151" t="s">
        <v>88</v>
      </c>
      <c r="AY152" s="13" t="s">
        <v>138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88</v>
      </c>
      <c r="BK152" s="152">
        <f t="shared" si="9"/>
        <v>0</v>
      </c>
      <c r="BL152" s="13" t="s">
        <v>144</v>
      </c>
      <c r="BM152" s="151" t="s">
        <v>201</v>
      </c>
    </row>
    <row r="153" spans="2:65" s="1" customFormat="1" ht="21.75" customHeight="1">
      <c r="B153" s="28"/>
      <c r="C153" s="139" t="s">
        <v>202</v>
      </c>
      <c r="D153" s="139" t="s">
        <v>140</v>
      </c>
      <c r="E153" s="140" t="s">
        <v>203</v>
      </c>
      <c r="F153" s="141" t="s">
        <v>204</v>
      </c>
      <c r="G153" s="142" t="s">
        <v>143</v>
      </c>
      <c r="H153" s="143">
        <v>13.39</v>
      </c>
      <c r="I153" s="144"/>
      <c r="J153" s="145">
        <f t="shared" si="0"/>
        <v>0</v>
      </c>
      <c r="K153" s="146"/>
      <c r="L153" s="28"/>
      <c r="M153" s="147" t="s">
        <v>1</v>
      </c>
      <c r="N153" s="148" t="s">
        <v>40</v>
      </c>
      <c r="P153" s="149">
        <f t="shared" si="1"/>
        <v>0</v>
      </c>
      <c r="Q153" s="149">
        <v>1.3650000000000001E-2</v>
      </c>
      <c r="R153" s="149">
        <f t="shared" si="2"/>
        <v>0.18277350000000001</v>
      </c>
      <c r="S153" s="149">
        <v>0</v>
      </c>
      <c r="T153" s="150">
        <f t="shared" si="3"/>
        <v>0</v>
      </c>
      <c r="AR153" s="151" t="s">
        <v>144</v>
      </c>
      <c r="AT153" s="151" t="s">
        <v>140</v>
      </c>
      <c r="AU153" s="151" t="s">
        <v>88</v>
      </c>
      <c r="AY153" s="13" t="s">
        <v>138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88</v>
      </c>
      <c r="BK153" s="152">
        <f t="shared" si="9"/>
        <v>0</v>
      </c>
      <c r="BL153" s="13" t="s">
        <v>144</v>
      </c>
      <c r="BM153" s="151" t="s">
        <v>205</v>
      </c>
    </row>
    <row r="154" spans="2:65" s="1" customFormat="1" ht="24.2" customHeight="1">
      <c r="B154" s="28"/>
      <c r="C154" s="139" t="s">
        <v>206</v>
      </c>
      <c r="D154" s="139" t="s">
        <v>140</v>
      </c>
      <c r="E154" s="140" t="s">
        <v>207</v>
      </c>
      <c r="F154" s="141" t="s">
        <v>208</v>
      </c>
      <c r="G154" s="142" t="s">
        <v>143</v>
      </c>
      <c r="H154" s="143">
        <v>513.44000000000005</v>
      </c>
      <c r="I154" s="144"/>
      <c r="J154" s="145">
        <f t="shared" si="0"/>
        <v>0</v>
      </c>
      <c r="K154" s="146"/>
      <c r="L154" s="28"/>
      <c r="M154" s="147" t="s">
        <v>1</v>
      </c>
      <c r="N154" s="148" t="s">
        <v>40</v>
      </c>
      <c r="P154" s="149">
        <f t="shared" si="1"/>
        <v>0</v>
      </c>
      <c r="Q154" s="149">
        <v>2.32E-3</v>
      </c>
      <c r="R154" s="149">
        <f t="shared" si="2"/>
        <v>1.1911808000000002</v>
      </c>
      <c r="S154" s="149">
        <v>0</v>
      </c>
      <c r="T154" s="150">
        <f t="shared" si="3"/>
        <v>0</v>
      </c>
      <c r="AR154" s="151" t="s">
        <v>144</v>
      </c>
      <c r="AT154" s="151" t="s">
        <v>140</v>
      </c>
      <c r="AU154" s="151" t="s">
        <v>88</v>
      </c>
      <c r="AY154" s="13" t="s">
        <v>138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88</v>
      </c>
      <c r="BK154" s="152">
        <f t="shared" si="9"/>
        <v>0</v>
      </c>
      <c r="BL154" s="13" t="s">
        <v>144</v>
      </c>
      <c r="BM154" s="151" t="s">
        <v>209</v>
      </c>
    </row>
    <row r="155" spans="2:65" s="1" customFormat="1" ht="33" customHeight="1">
      <c r="B155" s="28"/>
      <c r="C155" s="139" t="s">
        <v>210</v>
      </c>
      <c r="D155" s="139" t="s">
        <v>140</v>
      </c>
      <c r="E155" s="140" t="s">
        <v>211</v>
      </c>
      <c r="F155" s="141" t="s">
        <v>212</v>
      </c>
      <c r="G155" s="142" t="s">
        <v>143</v>
      </c>
      <c r="H155" s="143">
        <v>13</v>
      </c>
      <c r="I155" s="144"/>
      <c r="J155" s="145">
        <f t="shared" si="0"/>
        <v>0</v>
      </c>
      <c r="K155" s="146"/>
      <c r="L155" s="28"/>
      <c r="M155" s="147" t="s">
        <v>1</v>
      </c>
      <c r="N155" s="148" t="s">
        <v>40</v>
      </c>
      <c r="P155" s="149">
        <f t="shared" si="1"/>
        <v>0</v>
      </c>
      <c r="Q155" s="149">
        <v>1.494E-2</v>
      </c>
      <c r="R155" s="149">
        <f t="shared" si="2"/>
        <v>0.19422</v>
      </c>
      <c r="S155" s="149">
        <v>0</v>
      </c>
      <c r="T155" s="150">
        <f t="shared" si="3"/>
        <v>0</v>
      </c>
      <c r="AR155" s="151" t="s">
        <v>144</v>
      </c>
      <c r="AT155" s="151" t="s">
        <v>140</v>
      </c>
      <c r="AU155" s="151" t="s">
        <v>88</v>
      </c>
      <c r="AY155" s="13" t="s">
        <v>138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88</v>
      </c>
      <c r="BK155" s="152">
        <f t="shared" si="9"/>
        <v>0</v>
      </c>
      <c r="BL155" s="13" t="s">
        <v>144</v>
      </c>
      <c r="BM155" s="151" t="s">
        <v>213</v>
      </c>
    </row>
    <row r="156" spans="2:65" s="1" customFormat="1" ht="24.2" customHeight="1">
      <c r="B156" s="28"/>
      <c r="C156" s="139" t="s">
        <v>214</v>
      </c>
      <c r="D156" s="139" t="s">
        <v>140</v>
      </c>
      <c r="E156" s="140" t="s">
        <v>215</v>
      </c>
      <c r="F156" s="141" t="s">
        <v>216</v>
      </c>
      <c r="G156" s="142" t="s">
        <v>143</v>
      </c>
      <c r="H156" s="143">
        <v>425</v>
      </c>
      <c r="I156" s="144"/>
      <c r="J156" s="145">
        <f t="shared" si="0"/>
        <v>0</v>
      </c>
      <c r="K156" s="146"/>
      <c r="L156" s="28"/>
      <c r="M156" s="147" t="s">
        <v>1</v>
      </c>
      <c r="N156" s="148" t="s">
        <v>40</v>
      </c>
      <c r="P156" s="149">
        <f t="shared" si="1"/>
        <v>0</v>
      </c>
      <c r="Q156" s="149">
        <v>3.4889999999999997E-2</v>
      </c>
      <c r="R156" s="149">
        <f t="shared" si="2"/>
        <v>14.828249999999999</v>
      </c>
      <c r="S156" s="149">
        <v>0</v>
      </c>
      <c r="T156" s="150">
        <f t="shared" si="3"/>
        <v>0</v>
      </c>
      <c r="AR156" s="151" t="s">
        <v>144</v>
      </c>
      <c r="AT156" s="151" t="s">
        <v>140</v>
      </c>
      <c r="AU156" s="151" t="s">
        <v>88</v>
      </c>
      <c r="AY156" s="13" t="s">
        <v>138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88</v>
      </c>
      <c r="BK156" s="152">
        <f t="shared" si="9"/>
        <v>0</v>
      </c>
      <c r="BL156" s="13" t="s">
        <v>144</v>
      </c>
      <c r="BM156" s="151" t="s">
        <v>217</v>
      </c>
    </row>
    <row r="157" spans="2:65" s="1" customFormat="1" ht="24.2" customHeight="1">
      <c r="B157" s="28"/>
      <c r="C157" s="139" t="s">
        <v>218</v>
      </c>
      <c r="D157" s="139" t="s">
        <v>140</v>
      </c>
      <c r="E157" s="140" t="s">
        <v>219</v>
      </c>
      <c r="F157" s="141" t="s">
        <v>220</v>
      </c>
      <c r="G157" s="142" t="s">
        <v>143</v>
      </c>
      <c r="H157" s="143">
        <v>75.44</v>
      </c>
      <c r="I157" s="144"/>
      <c r="J157" s="145">
        <f t="shared" si="0"/>
        <v>0</v>
      </c>
      <c r="K157" s="146"/>
      <c r="L157" s="28"/>
      <c r="M157" s="147" t="s">
        <v>1</v>
      </c>
      <c r="N157" s="148" t="s">
        <v>40</v>
      </c>
      <c r="P157" s="149">
        <f t="shared" si="1"/>
        <v>0</v>
      </c>
      <c r="Q157" s="149">
        <v>1.8679999999999999E-2</v>
      </c>
      <c r="R157" s="149">
        <f t="shared" si="2"/>
        <v>1.4092191999999999</v>
      </c>
      <c r="S157" s="149">
        <v>0</v>
      </c>
      <c r="T157" s="150">
        <f t="shared" si="3"/>
        <v>0</v>
      </c>
      <c r="AR157" s="151" t="s">
        <v>144</v>
      </c>
      <c r="AT157" s="151" t="s">
        <v>140</v>
      </c>
      <c r="AU157" s="151" t="s">
        <v>88</v>
      </c>
      <c r="AY157" s="13" t="s">
        <v>138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88</v>
      </c>
      <c r="BK157" s="152">
        <f t="shared" si="9"/>
        <v>0</v>
      </c>
      <c r="BL157" s="13" t="s">
        <v>144</v>
      </c>
      <c r="BM157" s="151" t="s">
        <v>221</v>
      </c>
    </row>
    <row r="158" spans="2:65" s="1" customFormat="1" ht="24.2" customHeight="1">
      <c r="B158" s="28"/>
      <c r="C158" s="139" t="s">
        <v>222</v>
      </c>
      <c r="D158" s="139" t="s">
        <v>140</v>
      </c>
      <c r="E158" s="140" t="s">
        <v>223</v>
      </c>
      <c r="F158" s="141" t="s">
        <v>224</v>
      </c>
      <c r="G158" s="142" t="s">
        <v>225</v>
      </c>
      <c r="H158" s="143">
        <v>18.600000000000001</v>
      </c>
      <c r="I158" s="144"/>
      <c r="J158" s="145">
        <f t="shared" si="0"/>
        <v>0</v>
      </c>
      <c r="K158" s="146"/>
      <c r="L158" s="28"/>
      <c r="M158" s="147" t="s">
        <v>1</v>
      </c>
      <c r="N158" s="148" t="s">
        <v>40</v>
      </c>
      <c r="P158" s="149">
        <f t="shared" si="1"/>
        <v>0</v>
      </c>
      <c r="Q158" s="149">
        <v>7.9399999999999991E-3</v>
      </c>
      <c r="R158" s="149">
        <f t="shared" si="2"/>
        <v>0.14768399999999998</v>
      </c>
      <c r="S158" s="149">
        <v>0</v>
      </c>
      <c r="T158" s="150">
        <f t="shared" si="3"/>
        <v>0</v>
      </c>
      <c r="AR158" s="151" t="s">
        <v>144</v>
      </c>
      <c r="AT158" s="151" t="s">
        <v>140</v>
      </c>
      <c r="AU158" s="151" t="s">
        <v>88</v>
      </c>
      <c r="AY158" s="13" t="s">
        <v>138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88</v>
      </c>
      <c r="BK158" s="152">
        <f t="shared" si="9"/>
        <v>0</v>
      </c>
      <c r="BL158" s="13" t="s">
        <v>144</v>
      </c>
      <c r="BM158" s="151" t="s">
        <v>226</v>
      </c>
    </row>
    <row r="159" spans="2:65" s="1" customFormat="1" ht="37.9" customHeight="1">
      <c r="B159" s="28"/>
      <c r="C159" s="153" t="s">
        <v>227</v>
      </c>
      <c r="D159" s="153" t="s">
        <v>228</v>
      </c>
      <c r="E159" s="154" t="s">
        <v>229</v>
      </c>
      <c r="F159" s="155" t="s">
        <v>230</v>
      </c>
      <c r="G159" s="156" t="s">
        <v>225</v>
      </c>
      <c r="H159" s="157">
        <v>18.600000000000001</v>
      </c>
      <c r="I159" s="158"/>
      <c r="J159" s="159">
        <f t="shared" si="0"/>
        <v>0</v>
      </c>
      <c r="K159" s="160"/>
      <c r="L159" s="161"/>
      <c r="M159" s="162" t="s">
        <v>1</v>
      </c>
      <c r="N159" s="163" t="s">
        <v>40</v>
      </c>
      <c r="P159" s="149">
        <f t="shared" si="1"/>
        <v>0</v>
      </c>
      <c r="Q159" s="149">
        <v>1.3500000000000001E-3</v>
      </c>
      <c r="R159" s="149">
        <f t="shared" si="2"/>
        <v>2.5110000000000004E-2</v>
      </c>
      <c r="S159" s="149">
        <v>0</v>
      </c>
      <c r="T159" s="150">
        <f t="shared" si="3"/>
        <v>0</v>
      </c>
      <c r="AR159" s="151" t="s">
        <v>174</v>
      </c>
      <c r="AT159" s="151" t="s">
        <v>228</v>
      </c>
      <c r="AU159" s="151" t="s">
        <v>88</v>
      </c>
      <c r="AY159" s="13" t="s">
        <v>138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88</v>
      </c>
      <c r="BK159" s="152">
        <f t="shared" si="9"/>
        <v>0</v>
      </c>
      <c r="BL159" s="13" t="s">
        <v>144</v>
      </c>
      <c r="BM159" s="151" t="s">
        <v>231</v>
      </c>
    </row>
    <row r="160" spans="2:65" s="1" customFormat="1" ht="33" customHeight="1">
      <c r="B160" s="28"/>
      <c r="C160" s="153" t="s">
        <v>232</v>
      </c>
      <c r="D160" s="153" t="s">
        <v>228</v>
      </c>
      <c r="E160" s="154" t="s">
        <v>233</v>
      </c>
      <c r="F160" s="155" t="s">
        <v>234</v>
      </c>
      <c r="G160" s="156" t="s">
        <v>150</v>
      </c>
      <c r="H160" s="157">
        <v>16</v>
      </c>
      <c r="I160" s="158"/>
      <c r="J160" s="159">
        <f t="shared" si="0"/>
        <v>0</v>
      </c>
      <c r="K160" s="160"/>
      <c r="L160" s="161"/>
      <c r="M160" s="162" t="s">
        <v>1</v>
      </c>
      <c r="N160" s="163" t="s">
        <v>40</v>
      </c>
      <c r="P160" s="149">
        <f t="shared" si="1"/>
        <v>0</v>
      </c>
      <c r="Q160" s="149">
        <v>1E-4</v>
      </c>
      <c r="R160" s="149">
        <f t="shared" si="2"/>
        <v>1.6000000000000001E-3</v>
      </c>
      <c r="S160" s="149">
        <v>0</v>
      </c>
      <c r="T160" s="150">
        <f t="shared" si="3"/>
        <v>0</v>
      </c>
      <c r="AR160" s="151" t="s">
        <v>174</v>
      </c>
      <c r="AT160" s="151" t="s">
        <v>228</v>
      </c>
      <c r="AU160" s="151" t="s">
        <v>88</v>
      </c>
      <c r="AY160" s="13" t="s">
        <v>138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88</v>
      </c>
      <c r="BK160" s="152">
        <f t="shared" si="9"/>
        <v>0</v>
      </c>
      <c r="BL160" s="13" t="s">
        <v>144</v>
      </c>
      <c r="BM160" s="151" t="s">
        <v>235</v>
      </c>
    </row>
    <row r="161" spans="2:65" s="11" customFormat="1" ht="22.9" customHeight="1">
      <c r="B161" s="127"/>
      <c r="D161" s="128" t="s">
        <v>73</v>
      </c>
      <c r="E161" s="137" t="s">
        <v>178</v>
      </c>
      <c r="F161" s="137" t="s">
        <v>236</v>
      </c>
      <c r="I161" s="130"/>
      <c r="J161" s="138">
        <f>BK161</f>
        <v>0</v>
      </c>
      <c r="L161" s="127"/>
      <c r="M161" s="132"/>
      <c r="P161" s="133">
        <f>SUM(P162:P189)</f>
        <v>0</v>
      </c>
      <c r="R161" s="133">
        <f>SUM(R162:R189)</f>
        <v>32.362143599999996</v>
      </c>
      <c r="T161" s="134">
        <f>SUM(T162:T189)</f>
        <v>4.6167099999999994</v>
      </c>
      <c r="AR161" s="128" t="s">
        <v>82</v>
      </c>
      <c r="AT161" s="135" t="s">
        <v>73</v>
      </c>
      <c r="AU161" s="135" t="s">
        <v>82</v>
      </c>
      <c r="AY161" s="128" t="s">
        <v>138</v>
      </c>
      <c r="BK161" s="136">
        <f>SUM(BK162:BK189)</f>
        <v>0</v>
      </c>
    </row>
    <row r="162" spans="2:65" s="1" customFormat="1" ht="33" customHeight="1">
      <c r="B162" s="28"/>
      <c r="C162" s="139" t="s">
        <v>7</v>
      </c>
      <c r="D162" s="139" t="s">
        <v>140</v>
      </c>
      <c r="E162" s="140" t="s">
        <v>237</v>
      </c>
      <c r="F162" s="141" t="s">
        <v>238</v>
      </c>
      <c r="G162" s="142" t="s">
        <v>143</v>
      </c>
      <c r="H162" s="143">
        <v>626.79999999999995</v>
      </c>
      <c r="I162" s="144"/>
      <c r="J162" s="145">
        <f t="shared" ref="J162:J189" si="10">ROUND(I162*H162,2)</f>
        <v>0</v>
      </c>
      <c r="K162" s="146"/>
      <c r="L162" s="28"/>
      <c r="M162" s="147" t="s">
        <v>1</v>
      </c>
      <c r="N162" s="148" t="s">
        <v>40</v>
      </c>
      <c r="P162" s="149">
        <f t="shared" ref="P162:P189" si="11">O162*H162</f>
        <v>0</v>
      </c>
      <c r="Q162" s="149">
        <v>2.572E-2</v>
      </c>
      <c r="R162" s="149">
        <f t="shared" ref="R162:R189" si="12">Q162*H162</f>
        <v>16.121295999999997</v>
      </c>
      <c r="S162" s="149">
        <v>0</v>
      </c>
      <c r="T162" s="150">
        <f t="shared" ref="T162:T189" si="13">S162*H162</f>
        <v>0</v>
      </c>
      <c r="AR162" s="151" t="s">
        <v>144</v>
      </c>
      <c r="AT162" s="151" t="s">
        <v>140</v>
      </c>
      <c r="AU162" s="151" t="s">
        <v>88</v>
      </c>
      <c r="AY162" s="13" t="s">
        <v>138</v>
      </c>
      <c r="BE162" s="152">
        <f t="shared" ref="BE162:BE189" si="14">IF(N162="základná",J162,0)</f>
        <v>0</v>
      </c>
      <c r="BF162" s="152">
        <f t="shared" ref="BF162:BF189" si="15">IF(N162="znížená",J162,0)</f>
        <v>0</v>
      </c>
      <c r="BG162" s="152">
        <f t="shared" ref="BG162:BG189" si="16">IF(N162="zákl. prenesená",J162,0)</f>
        <v>0</v>
      </c>
      <c r="BH162" s="152">
        <f t="shared" ref="BH162:BH189" si="17">IF(N162="zníž. prenesená",J162,0)</f>
        <v>0</v>
      </c>
      <c r="BI162" s="152">
        <f t="shared" ref="BI162:BI189" si="18">IF(N162="nulová",J162,0)</f>
        <v>0</v>
      </c>
      <c r="BJ162" s="13" t="s">
        <v>88</v>
      </c>
      <c r="BK162" s="152">
        <f t="shared" ref="BK162:BK189" si="19">ROUND(I162*H162,2)</f>
        <v>0</v>
      </c>
      <c r="BL162" s="13" t="s">
        <v>144</v>
      </c>
      <c r="BM162" s="151" t="s">
        <v>239</v>
      </c>
    </row>
    <row r="163" spans="2:65" s="1" customFormat="1" ht="44.25" customHeight="1">
      <c r="B163" s="28"/>
      <c r="C163" s="139" t="s">
        <v>240</v>
      </c>
      <c r="D163" s="139" t="s">
        <v>140</v>
      </c>
      <c r="E163" s="140" t="s">
        <v>241</v>
      </c>
      <c r="F163" s="141" t="s">
        <v>242</v>
      </c>
      <c r="G163" s="142" t="s">
        <v>143</v>
      </c>
      <c r="H163" s="143">
        <v>1253.5999999999999</v>
      </c>
      <c r="I163" s="144"/>
      <c r="J163" s="145">
        <f t="shared" si="10"/>
        <v>0</v>
      </c>
      <c r="K163" s="146"/>
      <c r="L163" s="28"/>
      <c r="M163" s="147" t="s">
        <v>1</v>
      </c>
      <c r="N163" s="148" t="s">
        <v>40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144</v>
      </c>
      <c r="AT163" s="151" t="s">
        <v>140</v>
      </c>
      <c r="AU163" s="151" t="s">
        <v>88</v>
      </c>
      <c r="AY163" s="13" t="s">
        <v>138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88</v>
      </c>
      <c r="BK163" s="152">
        <f t="shared" si="19"/>
        <v>0</v>
      </c>
      <c r="BL163" s="13" t="s">
        <v>144</v>
      </c>
      <c r="BM163" s="151" t="s">
        <v>243</v>
      </c>
    </row>
    <row r="164" spans="2:65" s="1" customFormat="1" ht="33" customHeight="1">
      <c r="B164" s="28"/>
      <c r="C164" s="139" t="s">
        <v>244</v>
      </c>
      <c r="D164" s="139" t="s">
        <v>140</v>
      </c>
      <c r="E164" s="140" t="s">
        <v>245</v>
      </c>
      <c r="F164" s="141" t="s">
        <v>246</v>
      </c>
      <c r="G164" s="142" t="s">
        <v>143</v>
      </c>
      <c r="H164" s="143">
        <v>626.79999999999995</v>
      </c>
      <c r="I164" s="144"/>
      <c r="J164" s="145">
        <f t="shared" si="10"/>
        <v>0</v>
      </c>
      <c r="K164" s="146"/>
      <c r="L164" s="28"/>
      <c r="M164" s="147" t="s">
        <v>1</v>
      </c>
      <c r="N164" s="148" t="s">
        <v>40</v>
      </c>
      <c r="P164" s="149">
        <f t="shared" si="11"/>
        <v>0</v>
      </c>
      <c r="Q164" s="149">
        <v>2.572E-2</v>
      </c>
      <c r="R164" s="149">
        <f t="shared" si="12"/>
        <v>16.121295999999997</v>
      </c>
      <c r="S164" s="149">
        <v>0</v>
      </c>
      <c r="T164" s="150">
        <f t="shared" si="13"/>
        <v>0</v>
      </c>
      <c r="AR164" s="151" t="s">
        <v>144</v>
      </c>
      <c r="AT164" s="151" t="s">
        <v>140</v>
      </c>
      <c r="AU164" s="151" t="s">
        <v>88</v>
      </c>
      <c r="AY164" s="13" t="s">
        <v>138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88</v>
      </c>
      <c r="BK164" s="152">
        <f t="shared" si="19"/>
        <v>0</v>
      </c>
      <c r="BL164" s="13" t="s">
        <v>144</v>
      </c>
      <c r="BM164" s="151" t="s">
        <v>247</v>
      </c>
    </row>
    <row r="165" spans="2:65" s="1" customFormat="1" ht="16.5" customHeight="1">
      <c r="B165" s="28"/>
      <c r="C165" s="139" t="s">
        <v>248</v>
      </c>
      <c r="D165" s="139" t="s">
        <v>140</v>
      </c>
      <c r="E165" s="140" t="s">
        <v>249</v>
      </c>
      <c r="F165" s="141" t="s">
        <v>250</v>
      </c>
      <c r="G165" s="142" t="s">
        <v>143</v>
      </c>
      <c r="H165" s="143">
        <v>626.79999999999995</v>
      </c>
      <c r="I165" s="144"/>
      <c r="J165" s="145">
        <f t="shared" si="10"/>
        <v>0</v>
      </c>
      <c r="K165" s="146"/>
      <c r="L165" s="28"/>
      <c r="M165" s="147" t="s">
        <v>1</v>
      </c>
      <c r="N165" s="148" t="s">
        <v>40</v>
      </c>
      <c r="P165" s="149">
        <f t="shared" si="11"/>
        <v>0</v>
      </c>
      <c r="Q165" s="149">
        <v>5.0000000000000002E-5</v>
      </c>
      <c r="R165" s="149">
        <f t="shared" si="12"/>
        <v>3.134E-2</v>
      </c>
      <c r="S165" s="149">
        <v>0</v>
      </c>
      <c r="T165" s="150">
        <f t="shared" si="13"/>
        <v>0</v>
      </c>
      <c r="AR165" s="151" t="s">
        <v>144</v>
      </c>
      <c r="AT165" s="151" t="s">
        <v>140</v>
      </c>
      <c r="AU165" s="151" t="s">
        <v>88</v>
      </c>
      <c r="AY165" s="13" t="s">
        <v>138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88</v>
      </c>
      <c r="BK165" s="152">
        <f t="shared" si="19"/>
        <v>0</v>
      </c>
      <c r="BL165" s="13" t="s">
        <v>144</v>
      </c>
      <c r="BM165" s="151" t="s">
        <v>251</v>
      </c>
    </row>
    <row r="166" spans="2:65" s="1" customFormat="1" ht="16.5" customHeight="1">
      <c r="B166" s="28"/>
      <c r="C166" s="139" t="s">
        <v>252</v>
      </c>
      <c r="D166" s="139" t="s">
        <v>140</v>
      </c>
      <c r="E166" s="140" t="s">
        <v>253</v>
      </c>
      <c r="F166" s="141" t="s">
        <v>254</v>
      </c>
      <c r="G166" s="142" t="s">
        <v>143</v>
      </c>
      <c r="H166" s="143">
        <v>626.79999999999995</v>
      </c>
      <c r="I166" s="144"/>
      <c r="J166" s="145">
        <f t="shared" si="10"/>
        <v>0</v>
      </c>
      <c r="K166" s="146"/>
      <c r="L166" s="28"/>
      <c r="M166" s="147" t="s">
        <v>1</v>
      </c>
      <c r="N166" s="148" t="s">
        <v>40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144</v>
      </c>
      <c r="AT166" s="151" t="s">
        <v>140</v>
      </c>
      <c r="AU166" s="151" t="s">
        <v>88</v>
      </c>
      <c r="AY166" s="13" t="s">
        <v>138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88</v>
      </c>
      <c r="BK166" s="152">
        <f t="shared" si="19"/>
        <v>0</v>
      </c>
      <c r="BL166" s="13" t="s">
        <v>144</v>
      </c>
      <c r="BM166" s="151" t="s">
        <v>255</v>
      </c>
    </row>
    <row r="167" spans="2:65" s="1" customFormat="1" ht="16.5" customHeight="1">
      <c r="B167" s="28"/>
      <c r="C167" s="139" t="s">
        <v>256</v>
      </c>
      <c r="D167" s="139" t="s">
        <v>140</v>
      </c>
      <c r="E167" s="140" t="s">
        <v>257</v>
      </c>
      <c r="F167" s="141" t="s">
        <v>258</v>
      </c>
      <c r="G167" s="142" t="s">
        <v>225</v>
      </c>
      <c r="H167" s="143">
        <v>53.9</v>
      </c>
      <c r="I167" s="144"/>
      <c r="J167" s="145">
        <f t="shared" si="10"/>
        <v>0</v>
      </c>
      <c r="K167" s="146"/>
      <c r="L167" s="28"/>
      <c r="M167" s="147" t="s">
        <v>1</v>
      </c>
      <c r="N167" s="148" t="s">
        <v>40</v>
      </c>
      <c r="P167" s="149">
        <f t="shared" si="11"/>
        <v>0</v>
      </c>
      <c r="Q167" s="149">
        <v>4.2000000000000002E-4</v>
      </c>
      <c r="R167" s="149">
        <f t="shared" si="12"/>
        <v>2.2638000000000002E-2</v>
      </c>
      <c r="S167" s="149">
        <v>0</v>
      </c>
      <c r="T167" s="150">
        <f t="shared" si="13"/>
        <v>0</v>
      </c>
      <c r="AR167" s="151" t="s">
        <v>144</v>
      </c>
      <c r="AT167" s="151" t="s">
        <v>140</v>
      </c>
      <c r="AU167" s="151" t="s">
        <v>88</v>
      </c>
      <c r="AY167" s="13" t="s">
        <v>138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88</v>
      </c>
      <c r="BK167" s="152">
        <f t="shared" si="19"/>
        <v>0</v>
      </c>
      <c r="BL167" s="13" t="s">
        <v>144</v>
      </c>
      <c r="BM167" s="151" t="s">
        <v>259</v>
      </c>
    </row>
    <row r="168" spans="2:65" s="1" customFormat="1" ht="24.2" customHeight="1">
      <c r="B168" s="28"/>
      <c r="C168" s="139" t="s">
        <v>260</v>
      </c>
      <c r="D168" s="139" t="s">
        <v>140</v>
      </c>
      <c r="E168" s="140" t="s">
        <v>261</v>
      </c>
      <c r="F168" s="141" t="s">
        <v>262</v>
      </c>
      <c r="G168" s="142" t="s">
        <v>225</v>
      </c>
      <c r="H168" s="143">
        <v>39</v>
      </c>
      <c r="I168" s="144"/>
      <c r="J168" s="145">
        <f t="shared" si="10"/>
        <v>0</v>
      </c>
      <c r="K168" s="146"/>
      <c r="L168" s="28"/>
      <c r="M168" s="147" t="s">
        <v>1</v>
      </c>
      <c r="N168" s="148" t="s">
        <v>40</v>
      </c>
      <c r="P168" s="149">
        <f t="shared" si="11"/>
        <v>0</v>
      </c>
      <c r="Q168" s="149">
        <v>3.0000000000000001E-5</v>
      </c>
      <c r="R168" s="149">
        <f t="shared" si="12"/>
        <v>1.17E-3</v>
      </c>
      <c r="S168" s="149">
        <v>0</v>
      </c>
      <c r="T168" s="150">
        <f t="shared" si="13"/>
        <v>0</v>
      </c>
      <c r="AR168" s="151" t="s">
        <v>144</v>
      </c>
      <c r="AT168" s="151" t="s">
        <v>140</v>
      </c>
      <c r="AU168" s="151" t="s">
        <v>88</v>
      </c>
      <c r="AY168" s="13" t="s">
        <v>138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88</v>
      </c>
      <c r="BK168" s="152">
        <f t="shared" si="19"/>
        <v>0</v>
      </c>
      <c r="BL168" s="13" t="s">
        <v>144</v>
      </c>
      <c r="BM168" s="151" t="s">
        <v>263</v>
      </c>
    </row>
    <row r="169" spans="2:65" s="1" customFormat="1" ht="16.5" customHeight="1">
      <c r="B169" s="28"/>
      <c r="C169" s="139" t="s">
        <v>264</v>
      </c>
      <c r="D169" s="139" t="s">
        <v>140</v>
      </c>
      <c r="E169" s="140" t="s">
        <v>265</v>
      </c>
      <c r="F169" s="141" t="s">
        <v>266</v>
      </c>
      <c r="G169" s="142" t="s">
        <v>225</v>
      </c>
      <c r="H169" s="143">
        <v>82.06</v>
      </c>
      <c r="I169" s="144"/>
      <c r="J169" s="145">
        <f t="shared" si="10"/>
        <v>0</v>
      </c>
      <c r="K169" s="146"/>
      <c r="L169" s="28"/>
      <c r="M169" s="147" t="s">
        <v>1</v>
      </c>
      <c r="N169" s="148" t="s">
        <v>40</v>
      </c>
      <c r="P169" s="149">
        <f t="shared" si="11"/>
        <v>0</v>
      </c>
      <c r="Q169" s="149">
        <v>2.5999999999999998E-4</v>
      </c>
      <c r="R169" s="149">
        <f t="shared" si="12"/>
        <v>2.13356E-2</v>
      </c>
      <c r="S169" s="149">
        <v>0</v>
      </c>
      <c r="T169" s="150">
        <f t="shared" si="13"/>
        <v>0</v>
      </c>
      <c r="AR169" s="151" t="s">
        <v>144</v>
      </c>
      <c r="AT169" s="151" t="s">
        <v>140</v>
      </c>
      <c r="AU169" s="151" t="s">
        <v>88</v>
      </c>
      <c r="AY169" s="13" t="s">
        <v>138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88</v>
      </c>
      <c r="BK169" s="152">
        <f t="shared" si="19"/>
        <v>0</v>
      </c>
      <c r="BL169" s="13" t="s">
        <v>144</v>
      </c>
      <c r="BM169" s="151" t="s">
        <v>267</v>
      </c>
    </row>
    <row r="170" spans="2:65" s="1" customFormat="1" ht="16.5" customHeight="1">
      <c r="B170" s="28"/>
      <c r="C170" s="139" t="s">
        <v>268</v>
      </c>
      <c r="D170" s="139" t="s">
        <v>140</v>
      </c>
      <c r="E170" s="140" t="s">
        <v>269</v>
      </c>
      <c r="F170" s="141" t="s">
        <v>270</v>
      </c>
      <c r="G170" s="142" t="s">
        <v>225</v>
      </c>
      <c r="H170" s="143">
        <v>72.5</v>
      </c>
      <c r="I170" s="144"/>
      <c r="J170" s="145">
        <f t="shared" si="10"/>
        <v>0</v>
      </c>
      <c r="K170" s="146"/>
      <c r="L170" s="28"/>
      <c r="M170" s="147" t="s">
        <v>1</v>
      </c>
      <c r="N170" s="148" t="s">
        <v>40</v>
      </c>
      <c r="P170" s="149">
        <f t="shared" si="11"/>
        <v>0</v>
      </c>
      <c r="Q170" s="149">
        <v>1.6000000000000001E-4</v>
      </c>
      <c r="R170" s="149">
        <f t="shared" si="12"/>
        <v>1.1600000000000001E-2</v>
      </c>
      <c r="S170" s="149">
        <v>0</v>
      </c>
      <c r="T170" s="150">
        <f t="shared" si="13"/>
        <v>0</v>
      </c>
      <c r="AR170" s="151" t="s">
        <v>144</v>
      </c>
      <c r="AT170" s="151" t="s">
        <v>140</v>
      </c>
      <c r="AU170" s="151" t="s">
        <v>88</v>
      </c>
      <c r="AY170" s="13" t="s">
        <v>138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88</v>
      </c>
      <c r="BK170" s="152">
        <f t="shared" si="19"/>
        <v>0</v>
      </c>
      <c r="BL170" s="13" t="s">
        <v>144</v>
      </c>
      <c r="BM170" s="151" t="s">
        <v>271</v>
      </c>
    </row>
    <row r="171" spans="2:65" s="1" customFormat="1" ht="21.75" customHeight="1">
      <c r="B171" s="28"/>
      <c r="C171" s="139" t="s">
        <v>272</v>
      </c>
      <c r="D171" s="139" t="s">
        <v>140</v>
      </c>
      <c r="E171" s="140" t="s">
        <v>273</v>
      </c>
      <c r="F171" s="141" t="s">
        <v>274</v>
      </c>
      <c r="G171" s="142" t="s">
        <v>225</v>
      </c>
      <c r="H171" s="143">
        <v>244.36</v>
      </c>
      <c r="I171" s="144"/>
      <c r="J171" s="145">
        <f t="shared" si="10"/>
        <v>0</v>
      </c>
      <c r="K171" s="146"/>
      <c r="L171" s="28"/>
      <c r="M171" s="147" t="s">
        <v>1</v>
      </c>
      <c r="N171" s="148" t="s">
        <v>40</v>
      </c>
      <c r="P171" s="149">
        <f t="shared" si="11"/>
        <v>0</v>
      </c>
      <c r="Q171" s="149">
        <v>5.0000000000000002E-5</v>
      </c>
      <c r="R171" s="149">
        <f t="shared" si="12"/>
        <v>1.2218000000000001E-2</v>
      </c>
      <c r="S171" s="149">
        <v>0</v>
      </c>
      <c r="T171" s="150">
        <f t="shared" si="13"/>
        <v>0</v>
      </c>
      <c r="AR171" s="151" t="s">
        <v>144</v>
      </c>
      <c r="AT171" s="151" t="s">
        <v>140</v>
      </c>
      <c r="AU171" s="151" t="s">
        <v>88</v>
      </c>
      <c r="AY171" s="13" t="s">
        <v>138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88</v>
      </c>
      <c r="BK171" s="152">
        <f t="shared" si="19"/>
        <v>0</v>
      </c>
      <c r="BL171" s="13" t="s">
        <v>144</v>
      </c>
      <c r="BM171" s="151" t="s">
        <v>275</v>
      </c>
    </row>
    <row r="172" spans="2:65" s="1" customFormat="1" ht="44.25" customHeight="1">
      <c r="B172" s="28"/>
      <c r="C172" s="139" t="s">
        <v>276</v>
      </c>
      <c r="D172" s="139" t="s">
        <v>140</v>
      </c>
      <c r="E172" s="140" t="s">
        <v>277</v>
      </c>
      <c r="F172" s="141" t="s">
        <v>278</v>
      </c>
      <c r="G172" s="142" t="s">
        <v>150</v>
      </c>
      <c r="H172" s="143">
        <v>4</v>
      </c>
      <c r="I172" s="144"/>
      <c r="J172" s="145">
        <f t="shared" si="10"/>
        <v>0</v>
      </c>
      <c r="K172" s="146"/>
      <c r="L172" s="28"/>
      <c r="M172" s="147" t="s">
        <v>1</v>
      </c>
      <c r="N172" s="148" t="s">
        <v>40</v>
      </c>
      <c r="P172" s="149">
        <f t="shared" si="11"/>
        <v>0</v>
      </c>
      <c r="Q172" s="149">
        <v>1.4999999999999999E-4</v>
      </c>
      <c r="R172" s="149">
        <f t="shared" si="12"/>
        <v>5.9999999999999995E-4</v>
      </c>
      <c r="S172" s="149">
        <v>0</v>
      </c>
      <c r="T172" s="150">
        <f t="shared" si="13"/>
        <v>0</v>
      </c>
      <c r="AR172" s="151" t="s">
        <v>144</v>
      </c>
      <c r="AT172" s="151" t="s">
        <v>140</v>
      </c>
      <c r="AU172" s="151" t="s">
        <v>88</v>
      </c>
      <c r="AY172" s="13" t="s">
        <v>138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88</v>
      </c>
      <c r="BK172" s="152">
        <f t="shared" si="19"/>
        <v>0</v>
      </c>
      <c r="BL172" s="13" t="s">
        <v>144</v>
      </c>
      <c r="BM172" s="151" t="s">
        <v>279</v>
      </c>
    </row>
    <row r="173" spans="2:65" s="1" customFormat="1" ht="37.9" customHeight="1">
      <c r="B173" s="28"/>
      <c r="C173" s="139" t="s">
        <v>280</v>
      </c>
      <c r="D173" s="139" t="s">
        <v>140</v>
      </c>
      <c r="E173" s="140" t="s">
        <v>281</v>
      </c>
      <c r="F173" s="141" t="s">
        <v>282</v>
      </c>
      <c r="G173" s="142" t="s">
        <v>150</v>
      </c>
      <c r="H173" s="143">
        <v>40</v>
      </c>
      <c r="I173" s="144"/>
      <c r="J173" s="145">
        <f t="shared" si="10"/>
        <v>0</v>
      </c>
      <c r="K173" s="146"/>
      <c r="L173" s="28"/>
      <c r="M173" s="147" t="s">
        <v>1</v>
      </c>
      <c r="N173" s="148" t="s">
        <v>40</v>
      </c>
      <c r="P173" s="149">
        <f t="shared" si="11"/>
        <v>0</v>
      </c>
      <c r="Q173" s="149">
        <v>3.5E-4</v>
      </c>
      <c r="R173" s="149">
        <f t="shared" si="12"/>
        <v>1.4E-2</v>
      </c>
      <c r="S173" s="149">
        <v>0</v>
      </c>
      <c r="T173" s="150">
        <f t="shared" si="13"/>
        <v>0</v>
      </c>
      <c r="AR173" s="151" t="s">
        <v>144</v>
      </c>
      <c r="AT173" s="151" t="s">
        <v>140</v>
      </c>
      <c r="AU173" s="151" t="s">
        <v>88</v>
      </c>
      <c r="AY173" s="13" t="s">
        <v>138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88</v>
      </c>
      <c r="BK173" s="152">
        <f t="shared" si="19"/>
        <v>0</v>
      </c>
      <c r="BL173" s="13" t="s">
        <v>144</v>
      </c>
      <c r="BM173" s="151" t="s">
        <v>283</v>
      </c>
    </row>
    <row r="174" spans="2:65" s="1" customFormat="1" ht="33" customHeight="1">
      <c r="B174" s="28"/>
      <c r="C174" s="153" t="s">
        <v>284</v>
      </c>
      <c r="D174" s="153" t="s">
        <v>228</v>
      </c>
      <c r="E174" s="154" t="s">
        <v>285</v>
      </c>
      <c r="F174" s="155" t="s">
        <v>286</v>
      </c>
      <c r="G174" s="156" t="s">
        <v>150</v>
      </c>
      <c r="H174" s="157">
        <v>5</v>
      </c>
      <c r="I174" s="158"/>
      <c r="J174" s="159">
        <f t="shared" si="10"/>
        <v>0</v>
      </c>
      <c r="K174" s="160"/>
      <c r="L174" s="161"/>
      <c r="M174" s="162" t="s">
        <v>1</v>
      </c>
      <c r="N174" s="163" t="s">
        <v>40</v>
      </c>
      <c r="P174" s="149">
        <f t="shared" si="11"/>
        <v>0</v>
      </c>
      <c r="Q174" s="149">
        <v>9.3000000000000005E-4</v>
      </c>
      <c r="R174" s="149">
        <f t="shared" si="12"/>
        <v>4.6500000000000005E-3</v>
      </c>
      <c r="S174" s="149">
        <v>0</v>
      </c>
      <c r="T174" s="150">
        <f t="shared" si="13"/>
        <v>0</v>
      </c>
      <c r="AR174" s="151" t="s">
        <v>174</v>
      </c>
      <c r="AT174" s="151" t="s">
        <v>228</v>
      </c>
      <c r="AU174" s="151" t="s">
        <v>88</v>
      </c>
      <c r="AY174" s="13" t="s">
        <v>138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88</v>
      </c>
      <c r="BK174" s="152">
        <f t="shared" si="19"/>
        <v>0</v>
      </c>
      <c r="BL174" s="13" t="s">
        <v>144</v>
      </c>
      <c r="BM174" s="151" t="s">
        <v>287</v>
      </c>
    </row>
    <row r="175" spans="2:65" s="1" customFormat="1" ht="24.2" customHeight="1">
      <c r="B175" s="28"/>
      <c r="C175" s="139" t="s">
        <v>288</v>
      </c>
      <c r="D175" s="139" t="s">
        <v>140</v>
      </c>
      <c r="E175" s="140" t="s">
        <v>289</v>
      </c>
      <c r="F175" s="141" t="s">
        <v>290</v>
      </c>
      <c r="G175" s="142" t="s">
        <v>143</v>
      </c>
      <c r="H175" s="143">
        <v>32.4</v>
      </c>
      <c r="I175" s="144"/>
      <c r="J175" s="145">
        <f t="shared" si="10"/>
        <v>0</v>
      </c>
      <c r="K175" s="146"/>
      <c r="L175" s="28"/>
      <c r="M175" s="147" t="s">
        <v>1</v>
      </c>
      <c r="N175" s="148" t="s">
        <v>40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8.2000000000000003E-2</v>
      </c>
      <c r="T175" s="150">
        <f t="shared" si="13"/>
        <v>2.6568000000000001</v>
      </c>
      <c r="AR175" s="151" t="s">
        <v>144</v>
      </c>
      <c r="AT175" s="151" t="s">
        <v>140</v>
      </c>
      <c r="AU175" s="151" t="s">
        <v>88</v>
      </c>
      <c r="AY175" s="13" t="s">
        <v>138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88</v>
      </c>
      <c r="BK175" s="152">
        <f t="shared" si="19"/>
        <v>0</v>
      </c>
      <c r="BL175" s="13" t="s">
        <v>144</v>
      </c>
      <c r="BM175" s="151" t="s">
        <v>291</v>
      </c>
    </row>
    <row r="176" spans="2:65" s="1" customFormat="1" ht="24.2" customHeight="1">
      <c r="B176" s="28"/>
      <c r="C176" s="139" t="s">
        <v>292</v>
      </c>
      <c r="D176" s="139" t="s">
        <v>140</v>
      </c>
      <c r="E176" s="140" t="s">
        <v>293</v>
      </c>
      <c r="F176" s="141" t="s">
        <v>294</v>
      </c>
      <c r="G176" s="142" t="s">
        <v>150</v>
      </c>
      <c r="H176" s="143">
        <v>2</v>
      </c>
      <c r="I176" s="144"/>
      <c r="J176" s="145">
        <f t="shared" si="10"/>
        <v>0</v>
      </c>
      <c r="K176" s="146"/>
      <c r="L176" s="28"/>
      <c r="M176" s="147" t="s">
        <v>1</v>
      </c>
      <c r="N176" s="148" t="s">
        <v>40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1.2E-2</v>
      </c>
      <c r="T176" s="150">
        <f t="shared" si="13"/>
        <v>2.4E-2</v>
      </c>
      <c r="AR176" s="151" t="s">
        <v>144</v>
      </c>
      <c r="AT176" s="151" t="s">
        <v>140</v>
      </c>
      <c r="AU176" s="151" t="s">
        <v>88</v>
      </c>
      <c r="AY176" s="13" t="s">
        <v>138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88</v>
      </c>
      <c r="BK176" s="152">
        <f t="shared" si="19"/>
        <v>0</v>
      </c>
      <c r="BL176" s="13" t="s">
        <v>144</v>
      </c>
      <c r="BM176" s="151" t="s">
        <v>295</v>
      </c>
    </row>
    <row r="177" spans="2:65" s="1" customFormat="1" ht="21.75" customHeight="1">
      <c r="B177" s="28"/>
      <c r="C177" s="139" t="s">
        <v>296</v>
      </c>
      <c r="D177" s="139" t="s">
        <v>140</v>
      </c>
      <c r="E177" s="140" t="s">
        <v>297</v>
      </c>
      <c r="F177" s="141" t="s">
        <v>298</v>
      </c>
      <c r="G177" s="142" t="s">
        <v>225</v>
      </c>
      <c r="H177" s="143">
        <v>2.4</v>
      </c>
      <c r="I177" s="144"/>
      <c r="J177" s="145">
        <f t="shared" si="10"/>
        <v>0</v>
      </c>
      <c r="K177" s="146"/>
      <c r="L177" s="28"/>
      <c r="M177" s="147" t="s">
        <v>1</v>
      </c>
      <c r="N177" s="148" t="s">
        <v>40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8.0000000000000002E-3</v>
      </c>
      <c r="T177" s="150">
        <f t="shared" si="13"/>
        <v>1.9199999999999998E-2</v>
      </c>
      <c r="AR177" s="151" t="s">
        <v>144</v>
      </c>
      <c r="AT177" s="151" t="s">
        <v>140</v>
      </c>
      <c r="AU177" s="151" t="s">
        <v>88</v>
      </c>
      <c r="AY177" s="13" t="s">
        <v>138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88</v>
      </c>
      <c r="BK177" s="152">
        <f t="shared" si="19"/>
        <v>0</v>
      </c>
      <c r="BL177" s="13" t="s">
        <v>144</v>
      </c>
      <c r="BM177" s="151" t="s">
        <v>299</v>
      </c>
    </row>
    <row r="178" spans="2:65" s="1" customFormat="1" ht="24.2" customHeight="1">
      <c r="B178" s="28"/>
      <c r="C178" s="139" t="s">
        <v>300</v>
      </c>
      <c r="D178" s="139" t="s">
        <v>140</v>
      </c>
      <c r="E178" s="140" t="s">
        <v>301</v>
      </c>
      <c r="F178" s="141" t="s">
        <v>302</v>
      </c>
      <c r="G178" s="142" t="s">
        <v>150</v>
      </c>
      <c r="H178" s="143">
        <v>3</v>
      </c>
      <c r="I178" s="144"/>
      <c r="J178" s="145">
        <f t="shared" si="10"/>
        <v>0</v>
      </c>
      <c r="K178" s="146"/>
      <c r="L178" s="28"/>
      <c r="M178" s="147" t="s">
        <v>1</v>
      </c>
      <c r="N178" s="148" t="s">
        <v>40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2.4E-2</v>
      </c>
      <c r="T178" s="150">
        <f t="shared" si="13"/>
        <v>7.2000000000000008E-2</v>
      </c>
      <c r="AR178" s="151" t="s">
        <v>144</v>
      </c>
      <c r="AT178" s="151" t="s">
        <v>140</v>
      </c>
      <c r="AU178" s="151" t="s">
        <v>88</v>
      </c>
      <c r="AY178" s="13" t="s">
        <v>138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88</v>
      </c>
      <c r="BK178" s="152">
        <f t="shared" si="19"/>
        <v>0</v>
      </c>
      <c r="BL178" s="13" t="s">
        <v>144</v>
      </c>
      <c r="BM178" s="151" t="s">
        <v>303</v>
      </c>
    </row>
    <row r="179" spans="2:65" s="1" customFormat="1" ht="24.2" customHeight="1">
      <c r="B179" s="28"/>
      <c r="C179" s="139" t="s">
        <v>304</v>
      </c>
      <c r="D179" s="139" t="s">
        <v>140</v>
      </c>
      <c r="E179" s="140" t="s">
        <v>305</v>
      </c>
      <c r="F179" s="141" t="s">
        <v>306</v>
      </c>
      <c r="G179" s="142" t="s">
        <v>143</v>
      </c>
      <c r="H179" s="143">
        <v>3.6</v>
      </c>
      <c r="I179" s="144"/>
      <c r="J179" s="145">
        <f t="shared" si="10"/>
        <v>0</v>
      </c>
      <c r="K179" s="146"/>
      <c r="L179" s="28"/>
      <c r="M179" s="147" t="s">
        <v>1</v>
      </c>
      <c r="N179" s="148" t="s">
        <v>40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6.7000000000000004E-2</v>
      </c>
      <c r="T179" s="150">
        <f t="shared" si="13"/>
        <v>0.24120000000000003</v>
      </c>
      <c r="AR179" s="151" t="s">
        <v>144</v>
      </c>
      <c r="AT179" s="151" t="s">
        <v>140</v>
      </c>
      <c r="AU179" s="151" t="s">
        <v>88</v>
      </c>
      <c r="AY179" s="13" t="s">
        <v>138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88</v>
      </c>
      <c r="BK179" s="152">
        <f t="shared" si="19"/>
        <v>0</v>
      </c>
      <c r="BL179" s="13" t="s">
        <v>144</v>
      </c>
      <c r="BM179" s="151" t="s">
        <v>307</v>
      </c>
    </row>
    <row r="180" spans="2:65" s="1" customFormat="1" ht="24.2" customHeight="1">
      <c r="B180" s="28"/>
      <c r="C180" s="139" t="s">
        <v>308</v>
      </c>
      <c r="D180" s="139" t="s">
        <v>140</v>
      </c>
      <c r="E180" s="140" t="s">
        <v>309</v>
      </c>
      <c r="F180" s="141" t="s">
        <v>310</v>
      </c>
      <c r="G180" s="142" t="s">
        <v>150</v>
      </c>
      <c r="H180" s="143">
        <v>9</v>
      </c>
      <c r="I180" s="144"/>
      <c r="J180" s="145">
        <f t="shared" si="10"/>
        <v>0</v>
      </c>
      <c r="K180" s="146"/>
      <c r="L180" s="28"/>
      <c r="M180" s="147" t="s">
        <v>1</v>
      </c>
      <c r="N180" s="148" t="s">
        <v>40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1.4999999999999999E-2</v>
      </c>
      <c r="T180" s="150">
        <f t="shared" si="13"/>
        <v>0.13500000000000001</v>
      </c>
      <c r="AR180" s="151" t="s">
        <v>144</v>
      </c>
      <c r="AT180" s="151" t="s">
        <v>140</v>
      </c>
      <c r="AU180" s="151" t="s">
        <v>88</v>
      </c>
      <c r="AY180" s="13" t="s">
        <v>138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88</v>
      </c>
      <c r="BK180" s="152">
        <f t="shared" si="19"/>
        <v>0</v>
      </c>
      <c r="BL180" s="13" t="s">
        <v>144</v>
      </c>
      <c r="BM180" s="151" t="s">
        <v>311</v>
      </c>
    </row>
    <row r="181" spans="2:65" s="1" customFormat="1" ht="21.75" customHeight="1">
      <c r="B181" s="28"/>
      <c r="C181" s="139" t="s">
        <v>312</v>
      </c>
      <c r="D181" s="139" t="s">
        <v>140</v>
      </c>
      <c r="E181" s="140" t="s">
        <v>313</v>
      </c>
      <c r="F181" s="141" t="s">
        <v>314</v>
      </c>
      <c r="G181" s="142" t="s">
        <v>225</v>
      </c>
      <c r="H181" s="143">
        <v>42.96</v>
      </c>
      <c r="I181" s="144"/>
      <c r="J181" s="145">
        <f t="shared" si="10"/>
        <v>0</v>
      </c>
      <c r="K181" s="146"/>
      <c r="L181" s="28"/>
      <c r="M181" s="147" t="s">
        <v>1</v>
      </c>
      <c r="N181" s="148" t="s">
        <v>40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5.0000000000000001E-3</v>
      </c>
      <c r="T181" s="150">
        <f t="shared" si="13"/>
        <v>0.21480000000000002</v>
      </c>
      <c r="AR181" s="151" t="s">
        <v>144</v>
      </c>
      <c r="AT181" s="151" t="s">
        <v>140</v>
      </c>
      <c r="AU181" s="151" t="s">
        <v>88</v>
      </c>
      <c r="AY181" s="13" t="s">
        <v>138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88</v>
      </c>
      <c r="BK181" s="152">
        <f t="shared" si="19"/>
        <v>0</v>
      </c>
      <c r="BL181" s="13" t="s">
        <v>144</v>
      </c>
      <c r="BM181" s="151" t="s">
        <v>315</v>
      </c>
    </row>
    <row r="182" spans="2:65" s="1" customFormat="1" ht="24.2" customHeight="1">
      <c r="B182" s="28"/>
      <c r="C182" s="139" t="s">
        <v>316</v>
      </c>
      <c r="D182" s="139" t="s">
        <v>140</v>
      </c>
      <c r="E182" s="140" t="s">
        <v>317</v>
      </c>
      <c r="F182" s="141" t="s">
        <v>318</v>
      </c>
      <c r="G182" s="142" t="s">
        <v>150</v>
      </c>
      <c r="H182" s="143">
        <v>2</v>
      </c>
      <c r="I182" s="144"/>
      <c r="J182" s="145">
        <f t="shared" si="10"/>
        <v>0</v>
      </c>
      <c r="K182" s="146"/>
      <c r="L182" s="28"/>
      <c r="M182" s="147" t="s">
        <v>1</v>
      </c>
      <c r="N182" s="148" t="s">
        <v>40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3.1E-2</v>
      </c>
      <c r="T182" s="150">
        <f t="shared" si="13"/>
        <v>6.2E-2</v>
      </c>
      <c r="AR182" s="151" t="s">
        <v>144</v>
      </c>
      <c r="AT182" s="151" t="s">
        <v>140</v>
      </c>
      <c r="AU182" s="151" t="s">
        <v>88</v>
      </c>
      <c r="AY182" s="13" t="s">
        <v>138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88</v>
      </c>
      <c r="BK182" s="152">
        <f t="shared" si="19"/>
        <v>0</v>
      </c>
      <c r="BL182" s="13" t="s">
        <v>144</v>
      </c>
      <c r="BM182" s="151" t="s">
        <v>319</v>
      </c>
    </row>
    <row r="183" spans="2:65" s="1" customFormat="1" ht="37.9" customHeight="1">
      <c r="B183" s="28"/>
      <c r="C183" s="139" t="s">
        <v>320</v>
      </c>
      <c r="D183" s="139" t="s">
        <v>140</v>
      </c>
      <c r="E183" s="140" t="s">
        <v>321</v>
      </c>
      <c r="F183" s="141" t="s">
        <v>322</v>
      </c>
      <c r="G183" s="142" t="s">
        <v>143</v>
      </c>
      <c r="H183" s="143">
        <v>13.39</v>
      </c>
      <c r="I183" s="144"/>
      <c r="J183" s="145">
        <f t="shared" si="10"/>
        <v>0</v>
      </c>
      <c r="K183" s="146"/>
      <c r="L183" s="28"/>
      <c r="M183" s="147" t="s">
        <v>1</v>
      </c>
      <c r="N183" s="148" t="s">
        <v>40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8.8999999999999996E-2</v>
      </c>
      <c r="T183" s="150">
        <f t="shared" si="13"/>
        <v>1.19171</v>
      </c>
      <c r="AR183" s="151" t="s">
        <v>144</v>
      </c>
      <c r="AT183" s="151" t="s">
        <v>140</v>
      </c>
      <c r="AU183" s="151" t="s">
        <v>88</v>
      </c>
      <c r="AY183" s="13" t="s">
        <v>138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88</v>
      </c>
      <c r="BK183" s="152">
        <f t="shared" si="19"/>
        <v>0</v>
      </c>
      <c r="BL183" s="13" t="s">
        <v>144</v>
      </c>
      <c r="BM183" s="151" t="s">
        <v>323</v>
      </c>
    </row>
    <row r="184" spans="2:65" s="1" customFormat="1" ht="21.75" customHeight="1">
      <c r="B184" s="28"/>
      <c r="C184" s="139" t="s">
        <v>324</v>
      </c>
      <c r="D184" s="139" t="s">
        <v>140</v>
      </c>
      <c r="E184" s="140" t="s">
        <v>325</v>
      </c>
      <c r="F184" s="141" t="s">
        <v>326</v>
      </c>
      <c r="G184" s="142" t="s">
        <v>171</v>
      </c>
      <c r="H184" s="143">
        <v>8.9860000000000007</v>
      </c>
      <c r="I184" s="144"/>
      <c r="J184" s="145">
        <f t="shared" si="10"/>
        <v>0</v>
      </c>
      <c r="K184" s="146"/>
      <c r="L184" s="28"/>
      <c r="M184" s="147" t="s">
        <v>1</v>
      </c>
      <c r="N184" s="148" t="s">
        <v>40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144</v>
      </c>
      <c r="AT184" s="151" t="s">
        <v>140</v>
      </c>
      <c r="AU184" s="151" t="s">
        <v>88</v>
      </c>
      <c r="AY184" s="13" t="s">
        <v>138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88</v>
      </c>
      <c r="BK184" s="152">
        <f t="shared" si="19"/>
        <v>0</v>
      </c>
      <c r="BL184" s="13" t="s">
        <v>144</v>
      </c>
      <c r="BM184" s="151" t="s">
        <v>327</v>
      </c>
    </row>
    <row r="185" spans="2:65" s="1" customFormat="1" ht="24.2" customHeight="1">
      <c r="B185" s="28"/>
      <c r="C185" s="139" t="s">
        <v>328</v>
      </c>
      <c r="D185" s="139" t="s">
        <v>140</v>
      </c>
      <c r="E185" s="140" t="s">
        <v>329</v>
      </c>
      <c r="F185" s="141" t="s">
        <v>330</v>
      </c>
      <c r="G185" s="142" t="s">
        <v>171</v>
      </c>
      <c r="H185" s="143">
        <v>269.58</v>
      </c>
      <c r="I185" s="144"/>
      <c r="J185" s="145">
        <f t="shared" si="10"/>
        <v>0</v>
      </c>
      <c r="K185" s="146"/>
      <c r="L185" s="28"/>
      <c r="M185" s="147" t="s">
        <v>1</v>
      </c>
      <c r="N185" s="148" t="s">
        <v>40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144</v>
      </c>
      <c r="AT185" s="151" t="s">
        <v>140</v>
      </c>
      <c r="AU185" s="151" t="s">
        <v>88</v>
      </c>
      <c r="AY185" s="13" t="s">
        <v>138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88</v>
      </c>
      <c r="BK185" s="152">
        <f t="shared" si="19"/>
        <v>0</v>
      </c>
      <c r="BL185" s="13" t="s">
        <v>144</v>
      </c>
      <c r="BM185" s="151" t="s">
        <v>331</v>
      </c>
    </row>
    <row r="186" spans="2:65" s="1" customFormat="1" ht="24.2" customHeight="1">
      <c r="B186" s="28"/>
      <c r="C186" s="139" t="s">
        <v>332</v>
      </c>
      <c r="D186" s="139" t="s">
        <v>140</v>
      </c>
      <c r="E186" s="140" t="s">
        <v>333</v>
      </c>
      <c r="F186" s="141" t="s">
        <v>334</v>
      </c>
      <c r="G186" s="142" t="s">
        <v>171</v>
      </c>
      <c r="H186" s="143">
        <v>8.9860000000000007</v>
      </c>
      <c r="I186" s="144"/>
      <c r="J186" s="145">
        <f t="shared" si="10"/>
        <v>0</v>
      </c>
      <c r="K186" s="146"/>
      <c r="L186" s="28"/>
      <c r="M186" s="147" t="s">
        <v>1</v>
      </c>
      <c r="N186" s="148" t="s">
        <v>40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144</v>
      </c>
      <c r="AT186" s="151" t="s">
        <v>140</v>
      </c>
      <c r="AU186" s="151" t="s">
        <v>88</v>
      </c>
      <c r="AY186" s="13" t="s">
        <v>138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88</v>
      </c>
      <c r="BK186" s="152">
        <f t="shared" si="19"/>
        <v>0</v>
      </c>
      <c r="BL186" s="13" t="s">
        <v>144</v>
      </c>
      <c r="BM186" s="151" t="s">
        <v>335</v>
      </c>
    </row>
    <row r="187" spans="2:65" s="1" customFormat="1" ht="24.2" customHeight="1">
      <c r="B187" s="28"/>
      <c r="C187" s="139" t="s">
        <v>336</v>
      </c>
      <c r="D187" s="139" t="s">
        <v>140</v>
      </c>
      <c r="E187" s="140" t="s">
        <v>337</v>
      </c>
      <c r="F187" s="141" t="s">
        <v>338</v>
      </c>
      <c r="G187" s="142" t="s">
        <v>171</v>
      </c>
      <c r="H187" s="143">
        <v>17.972000000000001</v>
      </c>
      <c r="I187" s="144"/>
      <c r="J187" s="145">
        <f t="shared" si="10"/>
        <v>0</v>
      </c>
      <c r="K187" s="146"/>
      <c r="L187" s="28"/>
      <c r="M187" s="147" t="s">
        <v>1</v>
      </c>
      <c r="N187" s="148" t="s">
        <v>40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144</v>
      </c>
      <c r="AT187" s="151" t="s">
        <v>140</v>
      </c>
      <c r="AU187" s="151" t="s">
        <v>88</v>
      </c>
      <c r="AY187" s="13" t="s">
        <v>138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88</v>
      </c>
      <c r="BK187" s="152">
        <f t="shared" si="19"/>
        <v>0</v>
      </c>
      <c r="BL187" s="13" t="s">
        <v>144</v>
      </c>
      <c r="BM187" s="151" t="s">
        <v>339</v>
      </c>
    </row>
    <row r="188" spans="2:65" s="1" customFormat="1" ht="24.2" customHeight="1">
      <c r="B188" s="28"/>
      <c r="C188" s="139" t="s">
        <v>340</v>
      </c>
      <c r="D188" s="139" t="s">
        <v>140</v>
      </c>
      <c r="E188" s="140" t="s">
        <v>341</v>
      </c>
      <c r="F188" s="141" t="s">
        <v>342</v>
      </c>
      <c r="G188" s="142" t="s">
        <v>171</v>
      </c>
      <c r="H188" s="143">
        <v>8.9860000000000007</v>
      </c>
      <c r="I188" s="144"/>
      <c r="J188" s="145">
        <f t="shared" si="10"/>
        <v>0</v>
      </c>
      <c r="K188" s="146"/>
      <c r="L188" s="28"/>
      <c r="M188" s="147" t="s">
        <v>1</v>
      </c>
      <c r="N188" s="148" t="s">
        <v>40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144</v>
      </c>
      <c r="AT188" s="151" t="s">
        <v>140</v>
      </c>
      <c r="AU188" s="151" t="s">
        <v>88</v>
      </c>
      <c r="AY188" s="13" t="s">
        <v>138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88</v>
      </c>
      <c r="BK188" s="152">
        <f t="shared" si="19"/>
        <v>0</v>
      </c>
      <c r="BL188" s="13" t="s">
        <v>144</v>
      </c>
      <c r="BM188" s="151" t="s">
        <v>343</v>
      </c>
    </row>
    <row r="189" spans="2:65" s="1" customFormat="1" ht="24.2" customHeight="1">
      <c r="B189" s="28"/>
      <c r="C189" s="139" t="s">
        <v>344</v>
      </c>
      <c r="D189" s="139" t="s">
        <v>140</v>
      </c>
      <c r="E189" s="140" t="s">
        <v>345</v>
      </c>
      <c r="F189" s="141" t="s">
        <v>346</v>
      </c>
      <c r="G189" s="142" t="s">
        <v>171</v>
      </c>
      <c r="H189" s="143">
        <v>8.9860000000000007</v>
      </c>
      <c r="I189" s="144"/>
      <c r="J189" s="145">
        <f t="shared" si="10"/>
        <v>0</v>
      </c>
      <c r="K189" s="146"/>
      <c r="L189" s="28"/>
      <c r="M189" s="147" t="s">
        <v>1</v>
      </c>
      <c r="N189" s="148" t="s">
        <v>40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144</v>
      </c>
      <c r="AT189" s="151" t="s">
        <v>140</v>
      </c>
      <c r="AU189" s="151" t="s">
        <v>88</v>
      </c>
      <c r="AY189" s="13" t="s">
        <v>138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88</v>
      </c>
      <c r="BK189" s="152">
        <f t="shared" si="19"/>
        <v>0</v>
      </c>
      <c r="BL189" s="13" t="s">
        <v>144</v>
      </c>
      <c r="BM189" s="151" t="s">
        <v>347</v>
      </c>
    </row>
    <row r="190" spans="2:65" s="11" customFormat="1" ht="22.9" customHeight="1">
      <c r="B190" s="127"/>
      <c r="D190" s="128" t="s">
        <v>73</v>
      </c>
      <c r="E190" s="137" t="s">
        <v>348</v>
      </c>
      <c r="F190" s="137" t="s">
        <v>349</v>
      </c>
      <c r="I190" s="130"/>
      <c r="J190" s="138">
        <f>BK190</f>
        <v>0</v>
      </c>
      <c r="L190" s="127"/>
      <c r="M190" s="132"/>
      <c r="P190" s="133">
        <f>P191</f>
        <v>0</v>
      </c>
      <c r="R190" s="133">
        <f>R191</f>
        <v>0</v>
      </c>
      <c r="T190" s="134">
        <f>T191</f>
        <v>0</v>
      </c>
      <c r="AR190" s="128" t="s">
        <v>82</v>
      </c>
      <c r="AT190" s="135" t="s">
        <v>73</v>
      </c>
      <c r="AU190" s="135" t="s">
        <v>82</v>
      </c>
      <c r="AY190" s="128" t="s">
        <v>138</v>
      </c>
      <c r="BK190" s="136">
        <f>BK191</f>
        <v>0</v>
      </c>
    </row>
    <row r="191" spans="2:65" s="1" customFormat="1" ht="24.2" customHeight="1">
      <c r="B191" s="28"/>
      <c r="C191" s="139" t="s">
        <v>350</v>
      </c>
      <c r="D191" s="139" t="s">
        <v>140</v>
      </c>
      <c r="E191" s="140" t="s">
        <v>351</v>
      </c>
      <c r="F191" s="141" t="s">
        <v>352</v>
      </c>
      <c r="G191" s="142" t="s">
        <v>171</v>
      </c>
      <c r="H191" s="143">
        <v>61.667999999999999</v>
      </c>
      <c r="I191" s="144"/>
      <c r="J191" s="145">
        <f>ROUND(I191*H191,2)</f>
        <v>0</v>
      </c>
      <c r="K191" s="146"/>
      <c r="L191" s="28"/>
      <c r="M191" s="147" t="s">
        <v>1</v>
      </c>
      <c r="N191" s="148" t="s">
        <v>40</v>
      </c>
      <c r="P191" s="149">
        <f>O191*H191</f>
        <v>0</v>
      </c>
      <c r="Q191" s="149">
        <v>0</v>
      </c>
      <c r="R191" s="149">
        <f>Q191*H191</f>
        <v>0</v>
      </c>
      <c r="S191" s="149">
        <v>0</v>
      </c>
      <c r="T191" s="150">
        <f>S191*H191</f>
        <v>0</v>
      </c>
      <c r="AR191" s="151" t="s">
        <v>144</v>
      </c>
      <c r="AT191" s="151" t="s">
        <v>140</v>
      </c>
      <c r="AU191" s="151" t="s">
        <v>88</v>
      </c>
      <c r="AY191" s="13" t="s">
        <v>138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3" t="s">
        <v>88</v>
      </c>
      <c r="BK191" s="152">
        <f>ROUND(I191*H191,2)</f>
        <v>0</v>
      </c>
      <c r="BL191" s="13" t="s">
        <v>144</v>
      </c>
      <c r="BM191" s="151" t="s">
        <v>353</v>
      </c>
    </row>
    <row r="192" spans="2:65" s="11" customFormat="1" ht="25.9" customHeight="1">
      <c r="B192" s="127"/>
      <c r="D192" s="128" t="s">
        <v>73</v>
      </c>
      <c r="E192" s="129" t="s">
        <v>354</v>
      </c>
      <c r="F192" s="129" t="s">
        <v>355</v>
      </c>
      <c r="I192" s="130"/>
      <c r="J192" s="131">
        <f>BK192</f>
        <v>0</v>
      </c>
      <c r="L192" s="127"/>
      <c r="M192" s="132"/>
      <c r="P192" s="133">
        <f>P193+P198+P225+P233+P241+P243</f>
        <v>0</v>
      </c>
      <c r="R192" s="133">
        <f>R193+R198+R225+R233+R241+R243</f>
        <v>3.0688713999999999</v>
      </c>
      <c r="T192" s="134">
        <f>T193+T198+T225+T233+T241+T243</f>
        <v>0.85916999999999999</v>
      </c>
      <c r="AR192" s="128" t="s">
        <v>88</v>
      </c>
      <c r="AT192" s="135" t="s">
        <v>73</v>
      </c>
      <c r="AU192" s="135" t="s">
        <v>74</v>
      </c>
      <c r="AY192" s="128" t="s">
        <v>138</v>
      </c>
      <c r="BK192" s="136">
        <f>BK193+BK198+BK225+BK233+BK241+BK243</f>
        <v>0</v>
      </c>
    </row>
    <row r="193" spans="2:65" s="11" customFormat="1" ht="22.9" customHeight="1">
      <c r="B193" s="127"/>
      <c r="D193" s="128" t="s">
        <v>73</v>
      </c>
      <c r="E193" s="137" t="s">
        <v>356</v>
      </c>
      <c r="F193" s="137" t="s">
        <v>357</v>
      </c>
      <c r="I193" s="130"/>
      <c r="J193" s="138">
        <f>BK193</f>
        <v>0</v>
      </c>
      <c r="L193" s="127"/>
      <c r="M193" s="132"/>
      <c r="P193" s="133">
        <f>SUM(P194:P197)</f>
        <v>0</v>
      </c>
      <c r="R193" s="133">
        <f>SUM(R194:R197)</f>
        <v>9.8280000000000006E-2</v>
      </c>
      <c r="T193" s="134">
        <f>SUM(T194:T197)</f>
        <v>0</v>
      </c>
      <c r="AR193" s="128" t="s">
        <v>88</v>
      </c>
      <c r="AT193" s="135" t="s">
        <v>73</v>
      </c>
      <c r="AU193" s="135" t="s">
        <v>82</v>
      </c>
      <c r="AY193" s="128" t="s">
        <v>138</v>
      </c>
      <c r="BK193" s="136">
        <f>SUM(BK194:BK197)</f>
        <v>0</v>
      </c>
    </row>
    <row r="194" spans="2:65" s="1" customFormat="1" ht="37.9" customHeight="1">
      <c r="B194" s="28"/>
      <c r="C194" s="139" t="s">
        <v>358</v>
      </c>
      <c r="D194" s="139" t="s">
        <v>140</v>
      </c>
      <c r="E194" s="140" t="s">
        <v>359</v>
      </c>
      <c r="F194" s="141" t="s">
        <v>360</v>
      </c>
      <c r="G194" s="142" t="s">
        <v>143</v>
      </c>
      <c r="H194" s="143">
        <v>18.899999999999999</v>
      </c>
      <c r="I194" s="144"/>
      <c r="J194" s="145">
        <f>ROUND(I194*H194,2)</f>
        <v>0</v>
      </c>
      <c r="K194" s="146"/>
      <c r="L194" s="28"/>
      <c r="M194" s="147" t="s">
        <v>1</v>
      </c>
      <c r="N194" s="148" t="s">
        <v>40</v>
      </c>
      <c r="P194" s="149">
        <f>O194*H194</f>
        <v>0</v>
      </c>
      <c r="Q194" s="149">
        <v>3.5000000000000001E-3</v>
      </c>
      <c r="R194" s="149">
        <f>Q194*H194</f>
        <v>6.615E-2</v>
      </c>
      <c r="S194" s="149">
        <v>0</v>
      </c>
      <c r="T194" s="150">
        <f>S194*H194</f>
        <v>0</v>
      </c>
      <c r="AR194" s="151" t="s">
        <v>206</v>
      </c>
      <c r="AT194" s="151" t="s">
        <v>140</v>
      </c>
      <c r="AU194" s="151" t="s">
        <v>88</v>
      </c>
      <c r="AY194" s="13" t="s">
        <v>138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3" t="s">
        <v>88</v>
      </c>
      <c r="BK194" s="152">
        <f>ROUND(I194*H194,2)</f>
        <v>0</v>
      </c>
      <c r="BL194" s="13" t="s">
        <v>206</v>
      </c>
      <c r="BM194" s="151" t="s">
        <v>361</v>
      </c>
    </row>
    <row r="195" spans="2:65" s="1" customFormat="1" ht="24.2" customHeight="1">
      <c r="B195" s="28"/>
      <c r="C195" s="139" t="s">
        <v>362</v>
      </c>
      <c r="D195" s="139" t="s">
        <v>140</v>
      </c>
      <c r="E195" s="140" t="s">
        <v>363</v>
      </c>
      <c r="F195" s="141" t="s">
        <v>364</v>
      </c>
      <c r="G195" s="142" t="s">
        <v>143</v>
      </c>
      <c r="H195" s="143">
        <v>13.5</v>
      </c>
      <c r="I195" s="144"/>
      <c r="J195" s="145">
        <f>ROUND(I195*H195,2)</f>
        <v>0</v>
      </c>
      <c r="K195" s="146"/>
      <c r="L195" s="28"/>
      <c r="M195" s="147" t="s">
        <v>1</v>
      </c>
      <c r="N195" s="148" t="s">
        <v>40</v>
      </c>
      <c r="P195" s="149">
        <f>O195*H195</f>
        <v>0</v>
      </c>
      <c r="Q195" s="149">
        <v>8.0000000000000007E-5</v>
      </c>
      <c r="R195" s="149">
        <f>Q195*H195</f>
        <v>1.08E-3</v>
      </c>
      <c r="S195" s="149">
        <v>0</v>
      </c>
      <c r="T195" s="150">
        <f>S195*H195</f>
        <v>0</v>
      </c>
      <c r="AR195" s="151" t="s">
        <v>206</v>
      </c>
      <c r="AT195" s="151" t="s">
        <v>140</v>
      </c>
      <c r="AU195" s="151" t="s">
        <v>88</v>
      </c>
      <c r="AY195" s="13" t="s">
        <v>138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88</v>
      </c>
      <c r="BK195" s="152">
        <f>ROUND(I195*H195,2)</f>
        <v>0</v>
      </c>
      <c r="BL195" s="13" t="s">
        <v>206</v>
      </c>
      <c r="BM195" s="151" t="s">
        <v>365</v>
      </c>
    </row>
    <row r="196" spans="2:65" s="1" customFormat="1" ht="37.9" customHeight="1">
      <c r="B196" s="28"/>
      <c r="C196" s="153" t="s">
        <v>366</v>
      </c>
      <c r="D196" s="153" t="s">
        <v>228</v>
      </c>
      <c r="E196" s="154" t="s">
        <v>367</v>
      </c>
      <c r="F196" s="155" t="s">
        <v>368</v>
      </c>
      <c r="G196" s="156" t="s">
        <v>143</v>
      </c>
      <c r="H196" s="157">
        <v>15.525</v>
      </c>
      <c r="I196" s="158"/>
      <c r="J196" s="159">
        <f>ROUND(I196*H196,2)</f>
        <v>0</v>
      </c>
      <c r="K196" s="160"/>
      <c r="L196" s="161"/>
      <c r="M196" s="162" t="s">
        <v>1</v>
      </c>
      <c r="N196" s="163" t="s">
        <v>40</v>
      </c>
      <c r="P196" s="149">
        <f>O196*H196</f>
        <v>0</v>
      </c>
      <c r="Q196" s="149">
        <v>2E-3</v>
      </c>
      <c r="R196" s="149">
        <f>Q196*H196</f>
        <v>3.1050000000000001E-2</v>
      </c>
      <c r="S196" s="149">
        <v>0</v>
      </c>
      <c r="T196" s="150">
        <f>S196*H196</f>
        <v>0</v>
      </c>
      <c r="AR196" s="151" t="s">
        <v>272</v>
      </c>
      <c r="AT196" s="151" t="s">
        <v>228</v>
      </c>
      <c r="AU196" s="151" t="s">
        <v>88</v>
      </c>
      <c r="AY196" s="13" t="s">
        <v>138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88</v>
      </c>
      <c r="BK196" s="152">
        <f>ROUND(I196*H196,2)</f>
        <v>0</v>
      </c>
      <c r="BL196" s="13" t="s">
        <v>206</v>
      </c>
      <c r="BM196" s="151" t="s">
        <v>369</v>
      </c>
    </row>
    <row r="197" spans="2:65" s="1" customFormat="1" ht="24.2" customHeight="1">
      <c r="B197" s="28"/>
      <c r="C197" s="139" t="s">
        <v>370</v>
      </c>
      <c r="D197" s="139" t="s">
        <v>140</v>
      </c>
      <c r="E197" s="140" t="s">
        <v>371</v>
      </c>
      <c r="F197" s="141" t="s">
        <v>372</v>
      </c>
      <c r="G197" s="142" t="s">
        <v>373</v>
      </c>
      <c r="H197" s="144"/>
      <c r="I197" s="144"/>
      <c r="J197" s="145">
        <f>ROUND(I197*H197,2)</f>
        <v>0</v>
      </c>
      <c r="K197" s="146"/>
      <c r="L197" s="28"/>
      <c r="M197" s="147" t="s">
        <v>1</v>
      </c>
      <c r="N197" s="148" t="s">
        <v>40</v>
      </c>
      <c r="P197" s="149">
        <f>O197*H197</f>
        <v>0</v>
      </c>
      <c r="Q197" s="149">
        <v>0</v>
      </c>
      <c r="R197" s="149">
        <f>Q197*H197</f>
        <v>0</v>
      </c>
      <c r="S197" s="149">
        <v>0</v>
      </c>
      <c r="T197" s="150">
        <f>S197*H197</f>
        <v>0</v>
      </c>
      <c r="AR197" s="151" t="s">
        <v>206</v>
      </c>
      <c r="AT197" s="151" t="s">
        <v>140</v>
      </c>
      <c r="AU197" s="151" t="s">
        <v>88</v>
      </c>
      <c r="AY197" s="13" t="s">
        <v>138</v>
      </c>
      <c r="BE197" s="152">
        <f>IF(N197="základná",J197,0)</f>
        <v>0</v>
      </c>
      <c r="BF197" s="152">
        <f>IF(N197="znížená",J197,0)</f>
        <v>0</v>
      </c>
      <c r="BG197" s="152">
        <f>IF(N197="zákl. prenesená",J197,0)</f>
        <v>0</v>
      </c>
      <c r="BH197" s="152">
        <f>IF(N197="zníž. prenesená",J197,0)</f>
        <v>0</v>
      </c>
      <c r="BI197" s="152">
        <f>IF(N197="nulová",J197,0)</f>
        <v>0</v>
      </c>
      <c r="BJ197" s="13" t="s">
        <v>88</v>
      </c>
      <c r="BK197" s="152">
        <f>ROUND(I197*H197,2)</f>
        <v>0</v>
      </c>
      <c r="BL197" s="13" t="s">
        <v>206</v>
      </c>
      <c r="BM197" s="151" t="s">
        <v>374</v>
      </c>
    </row>
    <row r="198" spans="2:65" s="11" customFormat="1" ht="22.9" customHeight="1">
      <c r="B198" s="127"/>
      <c r="D198" s="128" t="s">
        <v>73</v>
      </c>
      <c r="E198" s="137" t="s">
        <v>375</v>
      </c>
      <c r="F198" s="137" t="s">
        <v>376</v>
      </c>
      <c r="I198" s="130"/>
      <c r="J198" s="138">
        <f>BK198</f>
        <v>0</v>
      </c>
      <c r="L198" s="127"/>
      <c r="M198" s="132"/>
      <c r="P198" s="133">
        <f>SUM(P199:P224)</f>
        <v>0</v>
      </c>
      <c r="R198" s="133">
        <f>SUM(R199:R224)</f>
        <v>0.58546299999999996</v>
      </c>
      <c r="T198" s="134">
        <f>SUM(T199:T224)</f>
        <v>0.46845000000000003</v>
      </c>
      <c r="AR198" s="128" t="s">
        <v>88</v>
      </c>
      <c r="AT198" s="135" t="s">
        <v>73</v>
      </c>
      <c r="AU198" s="135" t="s">
        <v>82</v>
      </c>
      <c r="AY198" s="128" t="s">
        <v>138</v>
      </c>
      <c r="BK198" s="136">
        <f>SUM(BK199:BK224)</f>
        <v>0</v>
      </c>
    </row>
    <row r="199" spans="2:65" s="1" customFormat="1" ht="33" customHeight="1">
      <c r="B199" s="28"/>
      <c r="C199" s="139" t="s">
        <v>377</v>
      </c>
      <c r="D199" s="139" t="s">
        <v>140</v>
      </c>
      <c r="E199" s="140" t="s">
        <v>378</v>
      </c>
      <c r="F199" s="141" t="s">
        <v>379</v>
      </c>
      <c r="G199" s="142" t="s">
        <v>225</v>
      </c>
      <c r="H199" s="143">
        <v>30</v>
      </c>
      <c r="I199" s="144"/>
      <c r="J199" s="145">
        <f t="shared" ref="J199:J224" si="20">ROUND(I199*H199,2)</f>
        <v>0</v>
      </c>
      <c r="K199" s="146"/>
      <c r="L199" s="28"/>
      <c r="M199" s="147" t="s">
        <v>1</v>
      </c>
      <c r="N199" s="148" t="s">
        <v>40</v>
      </c>
      <c r="P199" s="149">
        <f t="shared" ref="P199:P224" si="21">O199*H199</f>
        <v>0</v>
      </c>
      <c r="Q199" s="149">
        <v>0</v>
      </c>
      <c r="R199" s="149">
        <f t="shared" ref="R199:R224" si="22">Q199*H199</f>
        <v>0</v>
      </c>
      <c r="S199" s="149">
        <v>3.2000000000000002E-3</v>
      </c>
      <c r="T199" s="150">
        <f t="shared" ref="T199:T224" si="23">S199*H199</f>
        <v>9.6000000000000002E-2</v>
      </c>
      <c r="AR199" s="151" t="s">
        <v>206</v>
      </c>
      <c r="AT199" s="151" t="s">
        <v>140</v>
      </c>
      <c r="AU199" s="151" t="s">
        <v>88</v>
      </c>
      <c r="AY199" s="13" t="s">
        <v>138</v>
      </c>
      <c r="BE199" s="152">
        <f t="shared" ref="BE199:BE224" si="24">IF(N199="základná",J199,0)</f>
        <v>0</v>
      </c>
      <c r="BF199" s="152">
        <f t="shared" ref="BF199:BF224" si="25">IF(N199="znížená",J199,0)</f>
        <v>0</v>
      </c>
      <c r="BG199" s="152">
        <f t="shared" ref="BG199:BG224" si="26">IF(N199="zákl. prenesená",J199,0)</f>
        <v>0</v>
      </c>
      <c r="BH199" s="152">
        <f t="shared" ref="BH199:BH224" si="27">IF(N199="zníž. prenesená",J199,0)</f>
        <v>0</v>
      </c>
      <c r="BI199" s="152">
        <f t="shared" ref="BI199:BI224" si="28">IF(N199="nulová",J199,0)</f>
        <v>0</v>
      </c>
      <c r="BJ199" s="13" t="s">
        <v>88</v>
      </c>
      <c r="BK199" s="152">
        <f t="shared" ref="BK199:BK224" si="29">ROUND(I199*H199,2)</f>
        <v>0</v>
      </c>
      <c r="BL199" s="13" t="s">
        <v>206</v>
      </c>
      <c r="BM199" s="151" t="s">
        <v>380</v>
      </c>
    </row>
    <row r="200" spans="2:65" s="1" customFormat="1" ht="33" customHeight="1">
      <c r="B200" s="28"/>
      <c r="C200" s="139" t="s">
        <v>381</v>
      </c>
      <c r="D200" s="139" t="s">
        <v>140</v>
      </c>
      <c r="E200" s="140" t="s">
        <v>382</v>
      </c>
      <c r="F200" s="141" t="s">
        <v>383</v>
      </c>
      <c r="G200" s="142" t="s">
        <v>225</v>
      </c>
      <c r="H200" s="143">
        <v>30</v>
      </c>
      <c r="I200" s="144"/>
      <c r="J200" s="145">
        <f t="shared" si="20"/>
        <v>0</v>
      </c>
      <c r="K200" s="146"/>
      <c r="L200" s="28"/>
      <c r="M200" s="147" t="s">
        <v>1</v>
      </c>
      <c r="N200" s="148" t="s">
        <v>40</v>
      </c>
      <c r="P200" s="149">
        <f t="shared" si="21"/>
        <v>0</v>
      </c>
      <c r="Q200" s="149">
        <v>2.7599999999999999E-3</v>
      </c>
      <c r="R200" s="149">
        <f t="shared" si="22"/>
        <v>8.2799999999999999E-2</v>
      </c>
      <c r="S200" s="149">
        <v>0</v>
      </c>
      <c r="T200" s="150">
        <f t="shared" si="23"/>
        <v>0</v>
      </c>
      <c r="AR200" s="151" t="s">
        <v>206</v>
      </c>
      <c r="AT200" s="151" t="s">
        <v>140</v>
      </c>
      <c r="AU200" s="151" t="s">
        <v>88</v>
      </c>
      <c r="AY200" s="13" t="s">
        <v>138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88</v>
      </c>
      <c r="BK200" s="152">
        <f t="shared" si="29"/>
        <v>0</v>
      </c>
      <c r="BL200" s="13" t="s">
        <v>206</v>
      </c>
      <c r="BM200" s="151" t="s">
        <v>384</v>
      </c>
    </row>
    <row r="201" spans="2:65" s="1" customFormat="1" ht="24.2" customHeight="1">
      <c r="B201" s="28"/>
      <c r="C201" s="139" t="s">
        <v>385</v>
      </c>
      <c r="D201" s="139" t="s">
        <v>140</v>
      </c>
      <c r="E201" s="140" t="s">
        <v>386</v>
      </c>
      <c r="F201" s="141" t="s">
        <v>387</v>
      </c>
      <c r="G201" s="142" t="s">
        <v>225</v>
      </c>
      <c r="H201" s="143">
        <v>26</v>
      </c>
      <c r="I201" s="144"/>
      <c r="J201" s="145">
        <f t="shared" si="20"/>
        <v>0</v>
      </c>
      <c r="K201" s="146"/>
      <c r="L201" s="28"/>
      <c r="M201" s="147" t="s">
        <v>1</v>
      </c>
      <c r="N201" s="148" t="s">
        <v>40</v>
      </c>
      <c r="P201" s="149">
        <f t="shared" si="21"/>
        <v>0</v>
      </c>
      <c r="Q201" s="149">
        <v>2.9399999999999999E-3</v>
      </c>
      <c r="R201" s="149">
        <f t="shared" si="22"/>
        <v>7.6439999999999994E-2</v>
      </c>
      <c r="S201" s="149">
        <v>0</v>
      </c>
      <c r="T201" s="150">
        <f t="shared" si="23"/>
        <v>0</v>
      </c>
      <c r="AR201" s="151" t="s">
        <v>206</v>
      </c>
      <c r="AT201" s="151" t="s">
        <v>140</v>
      </c>
      <c r="AU201" s="151" t="s">
        <v>88</v>
      </c>
      <c r="AY201" s="13" t="s">
        <v>138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88</v>
      </c>
      <c r="BK201" s="152">
        <f t="shared" si="29"/>
        <v>0</v>
      </c>
      <c r="BL201" s="13" t="s">
        <v>206</v>
      </c>
      <c r="BM201" s="151" t="s">
        <v>388</v>
      </c>
    </row>
    <row r="202" spans="2:65" s="1" customFormat="1" ht="24.2" customHeight="1">
      <c r="B202" s="28"/>
      <c r="C202" s="139" t="s">
        <v>389</v>
      </c>
      <c r="D202" s="139" t="s">
        <v>140</v>
      </c>
      <c r="E202" s="140" t="s">
        <v>390</v>
      </c>
      <c r="F202" s="141" t="s">
        <v>391</v>
      </c>
      <c r="G202" s="142" t="s">
        <v>225</v>
      </c>
      <c r="H202" s="143">
        <v>26</v>
      </c>
      <c r="I202" s="144"/>
      <c r="J202" s="145">
        <f t="shared" si="20"/>
        <v>0</v>
      </c>
      <c r="K202" s="146"/>
      <c r="L202" s="28"/>
      <c r="M202" s="147" t="s">
        <v>1</v>
      </c>
      <c r="N202" s="148" t="s">
        <v>40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2.0500000000000002E-3</v>
      </c>
      <c r="T202" s="150">
        <f t="shared" si="23"/>
        <v>5.3300000000000007E-2</v>
      </c>
      <c r="AR202" s="151" t="s">
        <v>206</v>
      </c>
      <c r="AT202" s="151" t="s">
        <v>140</v>
      </c>
      <c r="AU202" s="151" t="s">
        <v>88</v>
      </c>
      <c r="AY202" s="13" t="s">
        <v>138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88</v>
      </c>
      <c r="BK202" s="152">
        <f t="shared" si="29"/>
        <v>0</v>
      </c>
      <c r="BL202" s="13" t="s">
        <v>206</v>
      </c>
      <c r="BM202" s="151" t="s">
        <v>392</v>
      </c>
    </row>
    <row r="203" spans="2:65" s="1" customFormat="1" ht="21.75" customHeight="1">
      <c r="B203" s="28"/>
      <c r="C203" s="139" t="s">
        <v>393</v>
      </c>
      <c r="D203" s="139" t="s">
        <v>140</v>
      </c>
      <c r="E203" s="140" t="s">
        <v>394</v>
      </c>
      <c r="F203" s="141" t="s">
        <v>395</v>
      </c>
      <c r="G203" s="142" t="s">
        <v>150</v>
      </c>
      <c r="H203" s="143">
        <v>52</v>
      </c>
      <c r="I203" s="144"/>
      <c r="J203" s="145">
        <f t="shared" si="20"/>
        <v>0</v>
      </c>
      <c r="K203" s="146"/>
      <c r="L203" s="28"/>
      <c r="M203" s="147" t="s">
        <v>1</v>
      </c>
      <c r="N203" s="148" t="s">
        <v>40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9.0000000000000006E-5</v>
      </c>
      <c r="T203" s="150">
        <f t="shared" si="23"/>
        <v>4.6800000000000001E-3</v>
      </c>
      <c r="AR203" s="151" t="s">
        <v>206</v>
      </c>
      <c r="AT203" s="151" t="s">
        <v>140</v>
      </c>
      <c r="AU203" s="151" t="s">
        <v>88</v>
      </c>
      <c r="AY203" s="13" t="s">
        <v>138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88</v>
      </c>
      <c r="BK203" s="152">
        <f t="shared" si="29"/>
        <v>0</v>
      </c>
      <c r="BL203" s="13" t="s">
        <v>206</v>
      </c>
      <c r="BM203" s="151" t="s">
        <v>396</v>
      </c>
    </row>
    <row r="204" spans="2:65" s="1" customFormat="1" ht="24.2" customHeight="1">
      <c r="B204" s="28"/>
      <c r="C204" s="139" t="s">
        <v>397</v>
      </c>
      <c r="D204" s="139" t="s">
        <v>140</v>
      </c>
      <c r="E204" s="140" t="s">
        <v>398</v>
      </c>
      <c r="F204" s="141" t="s">
        <v>399</v>
      </c>
      <c r="G204" s="142" t="s">
        <v>225</v>
      </c>
      <c r="H204" s="143">
        <v>5.5</v>
      </c>
      <c r="I204" s="144"/>
      <c r="J204" s="145">
        <f t="shared" si="20"/>
        <v>0</v>
      </c>
      <c r="K204" s="146"/>
      <c r="L204" s="28"/>
      <c r="M204" s="147" t="s">
        <v>1</v>
      </c>
      <c r="N204" s="148" t="s">
        <v>40</v>
      </c>
      <c r="P204" s="149">
        <f t="shared" si="21"/>
        <v>0</v>
      </c>
      <c r="Q204" s="149">
        <v>1.66E-3</v>
      </c>
      <c r="R204" s="149">
        <f t="shared" si="22"/>
        <v>9.1299999999999992E-3</v>
      </c>
      <c r="S204" s="149">
        <v>0</v>
      </c>
      <c r="T204" s="150">
        <f t="shared" si="23"/>
        <v>0</v>
      </c>
      <c r="AR204" s="151" t="s">
        <v>206</v>
      </c>
      <c r="AT204" s="151" t="s">
        <v>140</v>
      </c>
      <c r="AU204" s="151" t="s">
        <v>88</v>
      </c>
      <c r="AY204" s="13" t="s">
        <v>138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88</v>
      </c>
      <c r="BK204" s="152">
        <f t="shared" si="29"/>
        <v>0</v>
      </c>
      <c r="BL204" s="13" t="s">
        <v>206</v>
      </c>
      <c r="BM204" s="151" t="s">
        <v>400</v>
      </c>
    </row>
    <row r="205" spans="2:65" s="1" customFormat="1" ht="24.2" customHeight="1">
      <c r="B205" s="28"/>
      <c r="C205" s="139" t="s">
        <v>401</v>
      </c>
      <c r="D205" s="139" t="s">
        <v>140</v>
      </c>
      <c r="E205" s="140" t="s">
        <v>402</v>
      </c>
      <c r="F205" s="141" t="s">
        <v>403</v>
      </c>
      <c r="G205" s="142" t="s">
        <v>225</v>
      </c>
      <c r="H205" s="143">
        <v>30</v>
      </c>
      <c r="I205" s="144"/>
      <c r="J205" s="145">
        <f t="shared" si="20"/>
        <v>0</v>
      </c>
      <c r="K205" s="146"/>
      <c r="L205" s="28"/>
      <c r="M205" s="147" t="s">
        <v>1</v>
      </c>
      <c r="N205" s="148" t="s">
        <v>40</v>
      </c>
      <c r="P205" s="149">
        <f t="shared" si="21"/>
        <v>0</v>
      </c>
      <c r="Q205" s="149">
        <v>2.15E-3</v>
      </c>
      <c r="R205" s="149">
        <f t="shared" si="22"/>
        <v>6.4500000000000002E-2</v>
      </c>
      <c r="S205" s="149">
        <v>0</v>
      </c>
      <c r="T205" s="150">
        <f t="shared" si="23"/>
        <v>0</v>
      </c>
      <c r="AR205" s="151" t="s">
        <v>206</v>
      </c>
      <c r="AT205" s="151" t="s">
        <v>140</v>
      </c>
      <c r="AU205" s="151" t="s">
        <v>88</v>
      </c>
      <c r="AY205" s="13" t="s">
        <v>138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88</v>
      </c>
      <c r="BK205" s="152">
        <f t="shared" si="29"/>
        <v>0</v>
      </c>
      <c r="BL205" s="13" t="s">
        <v>206</v>
      </c>
      <c r="BM205" s="151" t="s">
        <v>404</v>
      </c>
    </row>
    <row r="206" spans="2:65" s="1" customFormat="1" ht="24.2" customHeight="1">
      <c r="B206" s="28"/>
      <c r="C206" s="139" t="s">
        <v>405</v>
      </c>
      <c r="D206" s="139" t="s">
        <v>140</v>
      </c>
      <c r="E206" s="140" t="s">
        <v>406</v>
      </c>
      <c r="F206" s="141" t="s">
        <v>407</v>
      </c>
      <c r="G206" s="142" t="s">
        <v>225</v>
      </c>
      <c r="H206" s="143">
        <v>5.5</v>
      </c>
      <c r="I206" s="144"/>
      <c r="J206" s="145">
        <f t="shared" si="20"/>
        <v>0</v>
      </c>
      <c r="K206" s="146"/>
      <c r="L206" s="28"/>
      <c r="M206" s="147" t="s">
        <v>1</v>
      </c>
      <c r="N206" s="148" t="s">
        <v>40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2.8E-3</v>
      </c>
      <c r="T206" s="150">
        <f t="shared" si="23"/>
        <v>1.54E-2</v>
      </c>
      <c r="AR206" s="151" t="s">
        <v>206</v>
      </c>
      <c r="AT206" s="151" t="s">
        <v>140</v>
      </c>
      <c r="AU206" s="151" t="s">
        <v>88</v>
      </c>
      <c r="AY206" s="13" t="s">
        <v>138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88</v>
      </c>
      <c r="BK206" s="152">
        <f t="shared" si="29"/>
        <v>0</v>
      </c>
      <c r="BL206" s="13" t="s">
        <v>206</v>
      </c>
      <c r="BM206" s="151" t="s">
        <v>408</v>
      </c>
    </row>
    <row r="207" spans="2:65" s="1" customFormat="1" ht="24.2" customHeight="1">
      <c r="B207" s="28"/>
      <c r="C207" s="139" t="s">
        <v>409</v>
      </c>
      <c r="D207" s="139" t="s">
        <v>140</v>
      </c>
      <c r="E207" s="140" t="s">
        <v>410</v>
      </c>
      <c r="F207" s="141" t="s">
        <v>411</v>
      </c>
      <c r="G207" s="142" t="s">
        <v>225</v>
      </c>
      <c r="H207" s="143">
        <v>38</v>
      </c>
      <c r="I207" s="144"/>
      <c r="J207" s="145">
        <f t="shared" si="20"/>
        <v>0</v>
      </c>
      <c r="K207" s="146"/>
      <c r="L207" s="28"/>
      <c r="M207" s="147" t="s">
        <v>1</v>
      </c>
      <c r="N207" s="148" t="s">
        <v>40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3.3E-3</v>
      </c>
      <c r="T207" s="150">
        <f t="shared" si="23"/>
        <v>0.12540000000000001</v>
      </c>
      <c r="AR207" s="151" t="s">
        <v>206</v>
      </c>
      <c r="AT207" s="151" t="s">
        <v>140</v>
      </c>
      <c r="AU207" s="151" t="s">
        <v>88</v>
      </c>
      <c r="AY207" s="13" t="s">
        <v>138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88</v>
      </c>
      <c r="BK207" s="152">
        <f t="shared" si="29"/>
        <v>0</v>
      </c>
      <c r="BL207" s="13" t="s">
        <v>206</v>
      </c>
      <c r="BM207" s="151" t="s">
        <v>412</v>
      </c>
    </row>
    <row r="208" spans="2:65" s="1" customFormat="1" ht="24.2" customHeight="1">
      <c r="B208" s="28"/>
      <c r="C208" s="139" t="s">
        <v>413</v>
      </c>
      <c r="D208" s="139" t="s">
        <v>140</v>
      </c>
      <c r="E208" s="140" t="s">
        <v>414</v>
      </c>
      <c r="F208" s="141" t="s">
        <v>415</v>
      </c>
      <c r="G208" s="142" t="s">
        <v>150</v>
      </c>
      <c r="H208" s="143">
        <v>1</v>
      </c>
      <c r="I208" s="144"/>
      <c r="J208" s="145">
        <f t="shared" si="20"/>
        <v>0</v>
      </c>
      <c r="K208" s="146"/>
      <c r="L208" s="28"/>
      <c r="M208" s="147" t="s">
        <v>1</v>
      </c>
      <c r="N208" s="148" t="s">
        <v>40</v>
      </c>
      <c r="P208" s="149">
        <f t="shared" si="21"/>
        <v>0</v>
      </c>
      <c r="Q208" s="149">
        <v>1.58E-3</v>
      </c>
      <c r="R208" s="149">
        <f t="shared" si="22"/>
        <v>1.58E-3</v>
      </c>
      <c r="S208" s="149">
        <v>0</v>
      </c>
      <c r="T208" s="150">
        <f t="shared" si="23"/>
        <v>0</v>
      </c>
      <c r="AR208" s="151" t="s">
        <v>206</v>
      </c>
      <c r="AT208" s="151" t="s">
        <v>140</v>
      </c>
      <c r="AU208" s="151" t="s">
        <v>88</v>
      </c>
      <c r="AY208" s="13" t="s">
        <v>138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88</v>
      </c>
      <c r="BK208" s="152">
        <f t="shared" si="29"/>
        <v>0</v>
      </c>
      <c r="BL208" s="13" t="s">
        <v>206</v>
      </c>
      <c r="BM208" s="151" t="s">
        <v>416</v>
      </c>
    </row>
    <row r="209" spans="2:65" s="1" customFormat="1" ht="33" customHeight="1">
      <c r="B209" s="28"/>
      <c r="C209" s="139" t="s">
        <v>417</v>
      </c>
      <c r="D209" s="139" t="s">
        <v>140</v>
      </c>
      <c r="E209" s="140" t="s">
        <v>418</v>
      </c>
      <c r="F209" s="141" t="s">
        <v>419</v>
      </c>
      <c r="G209" s="142" t="s">
        <v>150</v>
      </c>
      <c r="H209" s="143">
        <v>2</v>
      </c>
      <c r="I209" s="144"/>
      <c r="J209" s="145">
        <f t="shared" si="20"/>
        <v>0</v>
      </c>
      <c r="K209" s="146"/>
      <c r="L209" s="28"/>
      <c r="M209" s="147" t="s">
        <v>1</v>
      </c>
      <c r="N209" s="148" t="s">
        <v>40</v>
      </c>
      <c r="P209" s="149">
        <f t="shared" si="21"/>
        <v>0</v>
      </c>
      <c r="Q209" s="149">
        <v>1.58E-3</v>
      </c>
      <c r="R209" s="149">
        <f t="shared" si="22"/>
        <v>3.16E-3</v>
      </c>
      <c r="S209" s="149">
        <v>0</v>
      </c>
      <c r="T209" s="150">
        <f t="shared" si="23"/>
        <v>0</v>
      </c>
      <c r="AR209" s="151" t="s">
        <v>206</v>
      </c>
      <c r="AT209" s="151" t="s">
        <v>140</v>
      </c>
      <c r="AU209" s="151" t="s">
        <v>88</v>
      </c>
      <c r="AY209" s="13" t="s">
        <v>138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88</v>
      </c>
      <c r="BK209" s="152">
        <f t="shared" si="29"/>
        <v>0</v>
      </c>
      <c r="BL209" s="13" t="s">
        <v>206</v>
      </c>
      <c r="BM209" s="151" t="s">
        <v>420</v>
      </c>
    </row>
    <row r="210" spans="2:65" s="1" customFormat="1" ht="24.2" customHeight="1">
      <c r="B210" s="28"/>
      <c r="C210" s="139" t="s">
        <v>421</v>
      </c>
      <c r="D210" s="139" t="s">
        <v>140</v>
      </c>
      <c r="E210" s="140" t="s">
        <v>422</v>
      </c>
      <c r="F210" s="141" t="s">
        <v>423</v>
      </c>
      <c r="G210" s="142" t="s">
        <v>150</v>
      </c>
      <c r="H210" s="143">
        <v>4</v>
      </c>
      <c r="I210" s="144"/>
      <c r="J210" s="145">
        <f t="shared" si="20"/>
        <v>0</v>
      </c>
      <c r="K210" s="146"/>
      <c r="L210" s="28"/>
      <c r="M210" s="147" t="s">
        <v>1</v>
      </c>
      <c r="N210" s="148" t="s">
        <v>40</v>
      </c>
      <c r="P210" s="149">
        <f t="shared" si="21"/>
        <v>0</v>
      </c>
      <c r="Q210" s="149">
        <v>0</v>
      </c>
      <c r="R210" s="149">
        <f t="shared" si="22"/>
        <v>0</v>
      </c>
      <c r="S210" s="149">
        <v>1.1000000000000001E-3</v>
      </c>
      <c r="T210" s="150">
        <f t="shared" si="23"/>
        <v>4.4000000000000003E-3</v>
      </c>
      <c r="AR210" s="151" t="s">
        <v>206</v>
      </c>
      <c r="AT210" s="151" t="s">
        <v>140</v>
      </c>
      <c r="AU210" s="151" t="s">
        <v>88</v>
      </c>
      <c r="AY210" s="13" t="s">
        <v>138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88</v>
      </c>
      <c r="BK210" s="152">
        <f t="shared" si="29"/>
        <v>0</v>
      </c>
      <c r="BL210" s="13" t="s">
        <v>206</v>
      </c>
      <c r="BM210" s="151" t="s">
        <v>424</v>
      </c>
    </row>
    <row r="211" spans="2:65" s="1" customFormat="1" ht="33" customHeight="1">
      <c r="B211" s="28"/>
      <c r="C211" s="139" t="s">
        <v>425</v>
      </c>
      <c r="D211" s="139" t="s">
        <v>140</v>
      </c>
      <c r="E211" s="140" t="s">
        <v>426</v>
      </c>
      <c r="F211" s="141" t="s">
        <v>427</v>
      </c>
      <c r="G211" s="142" t="s">
        <v>225</v>
      </c>
      <c r="H211" s="143">
        <v>4.54</v>
      </c>
      <c r="I211" s="144"/>
      <c r="J211" s="145">
        <f t="shared" si="20"/>
        <v>0</v>
      </c>
      <c r="K211" s="146"/>
      <c r="L211" s="28"/>
      <c r="M211" s="147" t="s">
        <v>1</v>
      </c>
      <c r="N211" s="148" t="s">
        <v>40</v>
      </c>
      <c r="P211" s="149">
        <f t="shared" si="21"/>
        <v>0</v>
      </c>
      <c r="Q211" s="149">
        <v>2.2499999999999998E-3</v>
      </c>
      <c r="R211" s="149">
        <f t="shared" si="22"/>
        <v>1.0215E-2</v>
      </c>
      <c r="S211" s="149">
        <v>0</v>
      </c>
      <c r="T211" s="150">
        <f t="shared" si="23"/>
        <v>0</v>
      </c>
      <c r="AR211" s="151" t="s">
        <v>206</v>
      </c>
      <c r="AT211" s="151" t="s">
        <v>140</v>
      </c>
      <c r="AU211" s="151" t="s">
        <v>88</v>
      </c>
      <c r="AY211" s="13" t="s">
        <v>138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88</v>
      </c>
      <c r="BK211" s="152">
        <f t="shared" si="29"/>
        <v>0</v>
      </c>
      <c r="BL211" s="13" t="s">
        <v>206</v>
      </c>
      <c r="BM211" s="151" t="s">
        <v>428</v>
      </c>
    </row>
    <row r="212" spans="2:65" s="1" customFormat="1" ht="33" customHeight="1">
      <c r="B212" s="28"/>
      <c r="C212" s="139" t="s">
        <v>429</v>
      </c>
      <c r="D212" s="139" t="s">
        <v>140</v>
      </c>
      <c r="E212" s="140" t="s">
        <v>430</v>
      </c>
      <c r="F212" s="141" t="s">
        <v>431</v>
      </c>
      <c r="G212" s="142" t="s">
        <v>225</v>
      </c>
      <c r="H212" s="143">
        <v>68.900000000000006</v>
      </c>
      <c r="I212" s="144"/>
      <c r="J212" s="145">
        <f t="shared" si="20"/>
        <v>0</v>
      </c>
      <c r="K212" s="146"/>
      <c r="L212" s="28"/>
      <c r="M212" s="147" t="s">
        <v>1</v>
      </c>
      <c r="N212" s="148" t="s">
        <v>40</v>
      </c>
      <c r="P212" s="149">
        <f t="shared" si="21"/>
        <v>0</v>
      </c>
      <c r="Q212" s="149">
        <v>3.5000000000000001E-3</v>
      </c>
      <c r="R212" s="149">
        <f t="shared" si="22"/>
        <v>0.24115000000000003</v>
      </c>
      <c r="S212" s="149">
        <v>0</v>
      </c>
      <c r="T212" s="150">
        <f t="shared" si="23"/>
        <v>0</v>
      </c>
      <c r="AR212" s="151" t="s">
        <v>206</v>
      </c>
      <c r="AT212" s="151" t="s">
        <v>140</v>
      </c>
      <c r="AU212" s="151" t="s">
        <v>88</v>
      </c>
      <c r="AY212" s="13" t="s">
        <v>138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88</v>
      </c>
      <c r="BK212" s="152">
        <f t="shared" si="29"/>
        <v>0</v>
      </c>
      <c r="BL212" s="13" t="s">
        <v>206</v>
      </c>
      <c r="BM212" s="151" t="s">
        <v>432</v>
      </c>
    </row>
    <row r="213" spans="2:65" s="1" customFormat="1" ht="24.2" customHeight="1">
      <c r="B213" s="28"/>
      <c r="C213" s="139" t="s">
        <v>433</v>
      </c>
      <c r="D213" s="139" t="s">
        <v>140</v>
      </c>
      <c r="E213" s="140" t="s">
        <v>434</v>
      </c>
      <c r="F213" s="141" t="s">
        <v>435</v>
      </c>
      <c r="G213" s="142" t="s">
        <v>225</v>
      </c>
      <c r="H213" s="143">
        <v>73.900000000000006</v>
      </c>
      <c r="I213" s="144"/>
      <c r="J213" s="145">
        <f t="shared" si="20"/>
        <v>0</v>
      </c>
      <c r="K213" s="146"/>
      <c r="L213" s="28"/>
      <c r="M213" s="147" t="s">
        <v>1</v>
      </c>
      <c r="N213" s="148" t="s">
        <v>40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1.3500000000000001E-3</v>
      </c>
      <c r="T213" s="150">
        <f t="shared" si="23"/>
        <v>9.9765000000000006E-2</v>
      </c>
      <c r="AR213" s="151" t="s">
        <v>206</v>
      </c>
      <c r="AT213" s="151" t="s">
        <v>140</v>
      </c>
      <c r="AU213" s="151" t="s">
        <v>88</v>
      </c>
      <c r="AY213" s="13" t="s">
        <v>138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3" t="s">
        <v>88</v>
      </c>
      <c r="BK213" s="152">
        <f t="shared" si="29"/>
        <v>0</v>
      </c>
      <c r="BL213" s="13" t="s">
        <v>206</v>
      </c>
      <c r="BM213" s="151" t="s">
        <v>436</v>
      </c>
    </row>
    <row r="214" spans="2:65" s="1" customFormat="1" ht="33" customHeight="1">
      <c r="B214" s="28"/>
      <c r="C214" s="139" t="s">
        <v>437</v>
      </c>
      <c r="D214" s="139" t="s">
        <v>140</v>
      </c>
      <c r="E214" s="140" t="s">
        <v>438</v>
      </c>
      <c r="F214" s="141" t="s">
        <v>439</v>
      </c>
      <c r="G214" s="142" t="s">
        <v>225</v>
      </c>
      <c r="H214" s="143">
        <v>9.15</v>
      </c>
      <c r="I214" s="144"/>
      <c r="J214" s="145">
        <f t="shared" si="20"/>
        <v>0</v>
      </c>
      <c r="K214" s="146"/>
      <c r="L214" s="28"/>
      <c r="M214" s="147" t="s">
        <v>1</v>
      </c>
      <c r="N214" s="148" t="s">
        <v>40</v>
      </c>
      <c r="P214" s="149">
        <f t="shared" si="21"/>
        <v>0</v>
      </c>
      <c r="Q214" s="149">
        <v>5.1200000000000004E-3</v>
      </c>
      <c r="R214" s="149">
        <f t="shared" si="22"/>
        <v>4.6848000000000008E-2</v>
      </c>
      <c r="S214" s="149">
        <v>0</v>
      </c>
      <c r="T214" s="150">
        <f t="shared" si="23"/>
        <v>0</v>
      </c>
      <c r="AR214" s="151" t="s">
        <v>206</v>
      </c>
      <c r="AT214" s="151" t="s">
        <v>140</v>
      </c>
      <c r="AU214" s="151" t="s">
        <v>88</v>
      </c>
      <c r="AY214" s="13" t="s">
        <v>138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3" t="s">
        <v>88</v>
      </c>
      <c r="BK214" s="152">
        <f t="shared" si="29"/>
        <v>0</v>
      </c>
      <c r="BL214" s="13" t="s">
        <v>206</v>
      </c>
      <c r="BM214" s="151" t="s">
        <v>440</v>
      </c>
    </row>
    <row r="215" spans="2:65" s="1" customFormat="1" ht="24.2" customHeight="1">
      <c r="B215" s="28"/>
      <c r="C215" s="139" t="s">
        <v>441</v>
      </c>
      <c r="D215" s="139" t="s">
        <v>140</v>
      </c>
      <c r="E215" s="140" t="s">
        <v>442</v>
      </c>
      <c r="F215" s="141" t="s">
        <v>443</v>
      </c>
      <c r="G215" s="142" t="s">
        <v>225</v>
      </c>
      <c r="H215" s="143">
        <v>9.15</v>
      </c>
      <c r="I215" s="144"/>
      <c r="J215" s="145">
        <f t="shared" si="20"/>
        <v>0</v>
      </c>
      <c r="K215" s="146"/>
      <c r="L215" s="28"/>
      <c r="M215" s="147" t="s">
        <v>1</v>
      </c>
      <c r="N215" s="148" t="s">
        <v>40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2.3E-3</v>
      </c>
      <c r="T215" s="150">
        <f t="shared" si="23"/>
        <v>2.1045000000000001E-2</v>
      </c>
      <c r="AR215" s="151" t="s">
        <v>206</v>
      </c>
      <c r="AT215" s="151" t="s">
        <v>140</v>
      </c>
      <c r="AU215" s="151" t="s">
        <v>88</v>
      </c>
      <c r="AY215" s="13" t="s">
        <v>138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3" t="s">
        <v>88</v>
      </c>
      <c r="BK215" s="152">
        <f t="shared" si="29"/>
        <v>0</v>
      </c>
      <c r="BL215" s="13" t="s">
        <v>206</v>
      </c>
      <c r="BM215" s="151" t="s">
        <v>444</v>
      </c>
    </row>
    <row r="216" spans="2:65" s="1" customFormat="1" ht="33" customHeight="1">
      <c r="B216" s="28"/>
      <c r="C216" s="139" t="s">
        <v>445</v>
      </c>
      <c r="D216" s="139" t="s">
        <v>140</v>
      </c>
      <c r="E216" s="140" t="s">
        <v>446</v>
      </c>
      <c r="F216" s="141" t="s">
        <v>447</v>
      </c>
      <c r="G216" s="142" t="s">
        <v>150</v>
      </c>
      <c r="H216" s="143">
        <v>9</v>
      </c>
      <c r="I216" s="144"/>
      <c r="J216" s="145">
        <f t="shared" si="20"/>
        <v>0</v>
      </c>
      <c r="K216" s="146"/>
      <c r="L216" s="28"/>
      <c r="M216" s="147" t="s">
        <v>1</v>
      </c>
      <c r="N216" s="148" t="s">
        <v>40</v>
      </c>
      <c r="P216" s="149">
        <f t="shared" si="21"/>
        <v>0</v>
      </c>
      <c r="Q216" s="149">
        <v>1E-4</v>
      </c>
      <c r="R216" s="149">
        <f t="shared" si="22"/>
        <v>9.0000000000000008E-4</v>
      </c>
      <c r="S216" s="149">
        <v>0</v>
      </c>
      <c r="T216" s="150">
        <f t="shared" si="23"/>
        <v>0</v>
      </c>
      <c r="AR216" s="151" t="s">
        <v>206</v>
      </c>
      <c r="AT216" s="151" t="s">
        <v>140</v>
      </c>
      <c r="AU216" s="151" t="s">
        <v>88</v>
      </c>
      <c r="AY216" s="13" t="s">
        <v>138</v>
      </c>
      <c r="BE216" s="152">
        <f t="shared" si="24"/>
        <v>0</v>
      </c>
      <c r="BF216" s="152">
        <f t="shared" si="25"/>
        <v>0</v>
      </c>
      <c r="BG216" s="152">
        <f t="shared" si="26"/>
        <v>0</v>
      </c>
      <c r="BH216" s="152">
        <f t="shared" si="27"/>
        <v>0</v>
      </c>
      <c r="BI216" s="152">
        <f t="shared" si="28"/>
        <v>0</v>
      </c>
      <c r="BJ216" s="13" t="s">
        <v>88</v>
      </c>
      <c r="BK216" s="152">
        <f t="shared" si="29"/>
        <v>0</v>
      </c>
      <c r="BL216" s="13" t="s">
        <v>206</v>
      </c>
      <c r="BM216" s="151" t="s">
        <v>448</v>
      </c>
    </row>
    <row r="217" spans="2:65" s="1" customFormat="1" ht="21.75" customHeight="1">
      <c r="B217" s="28"/>
      <c r="C217" s="153" t="s">
        <v>449</v>
      </c>
      <c r="D217" s="153" t="s">
        <v>228</v>
      </c>
      <c r="E217" s="154" t="s">
        <v>450</v>
      </c>
      <c r="F217" s="155" t="s">
        <v>451</v>
      </c>
      <c r="G217" s="156" t="s">
        <v>150</v>
      </c>
      <c r="H217" s="157">
        <v>1</v>
      </c>
      <c r="I217" s="158"/>
      <c r="J217" s="159">
        <f t="shared" si="20"/>
        <v>0</v>
      </c>
      <c r="K217" s="160"/>
      <c r="L217" s="161"/>
      <c r="M217" s="162" t="s">
        <v>1</v>
      </c>
      <c r="N217" s="163" t="s">
        <v>40</v>
      </c>
      <c r="P217" s="149">
        <f t="shared" si="21"/>
        <v>0</v>
      </c>
      <c r="Q217" s="149">
        <v>2.9999999999999997E-4</v>
      </c>
      <c r="R217" s="149">
        <f t="shared" si="22"/>
        <v>2.9999999999999997E-4</v>
      </c>
      <c r="S217" s="149">
        <v>0</v>
      </c>
      <c r="T217" s="150">
        <f t="shared" si="23"/>
        <v>0</v>
      </c>
      <c r="AR217" s="151" t="s">
        <v>272</v>
      </c>
      <c r="AT217" s="151" t="s">
        <v>228</v>
      </c>
      <c r="AU217" s="151" t="s">
        <v>88</v>
      </c>
      <c r="AY217" s="13" t="s">
        <v>138</v>
      </c>
      <c r="BE217" s="152">
        <f t="shared" si="24"/>
        <v>0</v>
      </c>
      <c r="BF217" s="152">
        <f t="shared" si="25"/>
        <v>0</v>
      </c>
      <c r="BG217" s="152">
        <f t="shared" si="26"/>
        <v>0</v>
      </c>
      <c r="BH217" s="152">
        <f t="shared" si="27"/>
        <v>0</v>
      </c>
      <c r="BI217" s="152">
        <f t="shared" si="28"/>
        <v>0</v>
      </c>
      <c r="BJ217" s="13" t="s">
        <v>88</v>
      </c>
      <c r="BK217" s="152">
        <f t="shared" si="29"/>
        <v>0</v>
      </c>
      <c r="BL217" s="13" t="s">
        <v>206</v>
      </c>
      <c r="BM217" s="151" t="s">
        <v>452</v>
      </c>
    </row>
    <row r="218" spans="2:65" s="1" customFormat="1" ht="21.75" customHeight="1">
      <c r="B218" s="28"/>
      <c r="C218" s="153" t="s">
        <v>453</v>
      </c>
      <c r="D218" s="153" t="s">
        <v>228</v>
      </c>
      <c r="E218" s="154" t="s">
        <v>454</v>
      </c>
      <c r="F218" s="155" t="s">
        <v>455</v>
      </c>
      <c r="G218" s="156" t="s">
        <v>150</v>
      </c>
      <c r="H218" s="157">
        <v>8</v>
      </c>
      <c r="I218" s="158"/>
      <c r="J218" s="159">
        <f t="shared" si="20"/>
        <v>0</v>
      </c>
      <c r="K218" s="160"/>
      <c r="L218" s="161"/>
      <c r="M218" s="162" t="s">
        <v>1</v>
      </c>
      <c r="N218" s="163" t="s">
        <v>40</v>
      </c>
      <c r="P218" s="149">
        <f t="shared" si="21"/>
        <v>0</v>
      </c>
      <c r="Q218" s="149">
        <v>8.4000000000000003E-4</v>
      </c>
      <c r="R218" s="149">
        <f t="shared" si="22"/>
        <v>6.7200000000000003E-3</v>
      </c>
      <c r="S218" s="149">
        <v>0</v>
      </c>
      <c r="T218" s="150">
        <f t="shared" si="23"/>
        <v>0</v>
      </c>
      <c r="AR218" s="151" t="s">
        <v>272</v>
      </c>
      <c r="AT218" s="151" t="s">
        <v>228</v>
      </c>
      <c r="AU218" s="151" t="s">
        <v>88</v>
      </c>
      <c r="AY218" s="13" t="s">
        <v>138</v>
      </c>
      <c r="BE218" s="152">
        <f t="shared" si="24"/>
        <v>0</v>
      </c>
      <c r="BF218" s="152">
        <f t="shared" si="25"/>
        <v>0</v>
      </c>
      <c r="BG218" s="152">
        <f t="shared" si="26"/>
        <v>0</v>
      </c>
      <c r="BH218" s="152">
        <f t="shared" si="27"/>
        <v>0</v>
      </c>
      <c r="BI218" s="152">
        <f t="shared" si="28"/>
        <v>0</v>
      </c>
      <c r="BJ218" s="13" t="s">
        <v>88</v>
      </c>
      <c r="BK218" s="152">
        <f t="shared" si="29"/>
        <v>0</v>
      </c>
      <c r="BL218" s="13" t="s">
        <v>206</v>
      </c>
      <c r="BM218" s="151" t="s">
        <v>456</v>
      </c>
    </row>
    <row r="219" spans="2:65" s="1" customFormat="1" ht="24.2" customHeight="1">
      <c r="B219" s="28"/>
      <c r="C219" s="139" t="s">
        <v>457</v>
      </c>
      <c r="D219" s="139" t="s">
        <v>140</v>
      </c>
      <c r="E219" s="140" t="s">
        <v>458</v>
      </c>
      <c r="F219" s="141" t="s">
        <v>459</v>
      </c>
      <c r="G219" s="142" t="s">
        <v>225</v>
      </c>
      <c r="H219" s="143">
        <v>1.5</v>
      </c>
      <c r="I219" s="144"/>
      <c r="J219" s="145">
        <f t="shared" si="20"/>
        <v>0</v>
      </c>
      <c r="K219" s="146"/>
      <c r="L219" s="28"/>
      <c r="M219" s="147" t="s">
        <v>1</v>
      </c>
      <c r="N219" s="148" t="s">
        <v>40</v>
      </c>
      <c r="P219" s="149">
        <f t="shared" si="21"/>
        <v>0</v>
      </c>
      <c r="Q219" s="149">
        <v>1.6800000000000001E-3</v>
      </c>
      <c r="R219" s="149">
        <f t="shared" si="22"/>
        <v>2.5200000000000001E-3</v>
      </c>
      <c r="S219" s="149">
        <v>0</v>
      </c>
      <c r="T219" s="150">
        <f t="shared" si="23"/>
        <v>0</v>
      </c>
      <c r="AR219" s="151" t="s">
        <v>206</v>
      </c>
      <c r="AT219" s="151" t="s">
        <v>140</v>
      </c>
      <c r="AU219" s="151" t="s">
        <v>88</v>
      </c>
      <c r="AY219" s="13" t="s">
        <v>138</v>
      </c>
      <c r="BE219" s="152">
        <f t="shared" si="24"/>
        <v>0</v>
      </c>
      <c r="BF219" s="152">
        <f t="shared" si="25"/>
        <v>0</v>
      </c>
      <c r="BG219" s="152">
        <f t="shared" si="26"/>
        <v>0</v>
      </c>
      <c r="BH219" s="152">
        <f t="shared" si="27"/>
        <v>0</v>
      </c>
      <c r="BI219" s="152">
        <f t="shared" si="28"/>
        <v>0</v>
      </c>
      <c r="BJ219" s="13" t="s">
        <v>88</v>
      </c>
      <c r="BK219" s="152">
        <f t="shared" si="29"/>
        <v>0</v>
      </c>
      <c r="BL219" s="13" t="s">
        <v>206</v>
      </c>
      <c r="BM219" s="151" t="s">
        <v>460</v>
      </c>
    </row>
    <row r="220" spans="2:65" s="1" customFormat="1" ht="24.2" customHeight="1">
      <c r="B220" s="28"/>
      <c r="C220" s="139" t="s">
        <v>461</v>
      </c>
      <c r="D220" s="139" t="s">
        <v>140</v>
      </c>
      <c r="E220" s="140" t="s">
        <v>462</v>
      </c>
      <c r="F220" s="141" t="s">
        <v>463</v>
      </c>
      <c r="G220" s="142" t="s">
        <v>225</v>
      </c>
      <c r="H220" s="143">
        <v>14</v>
      </c>
      <c r="I220" s="144"/>
      <c r="J220" s="145">
        <f t="shared" si="20"/>
        <v>0</v>
      </c>
      <c r="K220" s="146"/>
      <c r="L220" s="28"/>
      <c r="M220" s="147" t="s">
        <v>1</v>
      </c>
      <c r="N220" s="148" t="s">
        <v>40</v>
      </c>
      <c r="P220" s="149">
        <f t="shared" si="21"/>
        <v>0</v>
      </c>
      <c r="Q220" s="149">
        <v>2.8E-3</v>
      </c>
      <c r="R220" s="149">
        <f t="shared" si="22"/>
        <v>3.9199999999999999E-2</v>
      </c>
      <c r="S220" s="149">
        <v>0</v>
      </c>
      <c r="T220" s="150">
        <f t="shared" si="23"/>
        <v>0</v>
      </c>
      <c r="AR220" s="151" t="s">
        <v>206</v>
      </c>
      <c r="AT220" s="151" t="s">
        <v>140</v>
      </c>
      <c r="AU220" s="151" t="s">
        <v>88</v>
      </c>
      <c r="AY220" s="13" t="s">
        <v>138</v>
      </c>
      <c r="BE220" s="152">
        <f t="shared" si="24"/>
        <v>0</v>
      </c>
      <c r="BF220" s="152">
        <f t="shared" si="25"/>
        <v>0</v>
      </c>
      <c r="BG220" s="152">
        <f t="shared" si="26"/>
        <v>0</v>
      </c>
      <c r="BH220" s="152">
        <f t="shared" si="27"/>
        <v>0</v>
      </c>
      <c r="BI220" s="152">
        <f t="shared" si="28"/>
        <v>0</v>
      </c>
      <c r="BJ220" s="13" t="s">
        <v>88</v>
      </c>
      <c r="BK220" s="152">
        <f t="shared" si="29"/>
        <v>0</v>
      </c>
      <c r="BL220" s="13" t="s">
        <v>206</v>
      </c>
      <c r="BM220" s="151" t="s">
        <v>464</v>
      </c>
    </row>
    <row r="221" spans="2:65" s="1" customFormat="1" ht="24.2" customHeight="1">
      <c r="B221" s="28"/>
      <c r="C221" s="139" t="s">
        <v>465</v>
      </c>
      <c r="D221" s="139" t="s">
        <v>140</v>
      </c>
      <c r="E221" s="140" t="s">
        <v>466</v>
      </c>
      <c r="F221" s="141" t="s">
        <v>467</v>
      </c>
      <c r="G221" s="142" t="s">
        <v>225</v>
      </c>
      <c r="H221" s="143">
        <v>1.5</v>
      </c>
      <c r="I221" s="144"/>
      <c r="J221" s="145">
        <f t="shared" si="20"/>
        <v>0</v>
      </c>
      <c r="K221" s="146"/>
      <c r="L221" s="28"/>
      <c r="M221" s="147" t="s">
        <v>1</v>
      </c>
      <c r="N221" s="148" t="s">
        <v>40</v>
      </c>
      <c r="P221" s="149">
        <f t="shared" si="21"/>
        <v>0</v>
      </c>
      <c r="Q221" s="149">
        <v>0</v>
      </c>
      <c r="R221" s="149">
        <f t="shared" si="22"/>
        <v>0</v>
      </c>
      <c r="S221" s="149">
        <v>2.2599999999999999E-3</v>
      </c>
      <c r="T221" s="150">
        <f t="shared" si="23"/>
        <v>3.3899999999999998E-3</v>
      </c>
      <c r="AR221" s="151" t="s">
        <v>206</v>
      </c>
      <c r="AT221" s="151" t="s">
        <v>140</v>
      </c>
      <c r="AU221" s="151" t="s">
        <v>88</v>
      </c>
      <c r="AY221" s="13" t="s">
        <v>138</v>
      </c>
      <c r="BE221" s="152">
        <f t="shared" si="24"/>
        <v>0</v>
      </c>
      <c r="BF221" s="152">
        <f t="shared" si="25"/>
        <v>0</v>
      </c>
      <c r="BG221" s="152">
        <f t="shared" si="26"/>
        <v>0</v>
      </c>
      <c r="BH221" s="152">
        <f t="shared" si="27"/>
        <v>0</v>
      </c>
      <c r="BI221" s="152">
        <f t="shared" si="28"/>
        <v>0</v>
      </c>
      <c r="BJ221" s="13" t="s">
        <v>88</v>
      </c>
      <c r="BK221" s="152">
        <f t="shared" si="29"/>
        <v>0</v>
      </c>
      <c r="BL221" s="13" t="s">
        <v>206</v>
      </c>
      <c r="BM221" s="151" t="s">
        <v>468</v>
      </c>
    </row>
    <row r="222" spans="2:65" s="1" customFormat="1" ht="24.2" customHeight="1">
      <c r="B222" s="28"/>
      <c r="C222" s="139" t="s">
        <v>469</v>
      </c>
      <c r="D222" s="139" t="s">
        <v>140</v>
      </c>
      <c r="E222" s="140" t="s">
        <v>470</v>
      </c>
      <c r="F222" s="141" t="s">
        <v>471</v>
      </c>
      <c r="G222" s="142" t="s">
        <v>225</v>
      </c>
      <c r="H222" s="143">
        <v>15</v>
      </c>
      <c r="I222" s="144"/>
      <c r="J222" s="145">
        <f t="shared" si="20"/>
        <v>0</v>
      </c>
      <c r="K222" s="146"/>
      <c r="L222" s="28"/>
      <c r="M222" s="147" t="s">
        <v>1</v>
      </c>
      <c r="N222" s="148" t="s">
        <v>40</v>
      </c>
      <c r="P222" s="149">
        <f t="shared" si="21"/>
        <v>0</v>
      </c>
      <c r="Q222" s="149">
        <v>0</v>
      </c>
      <c r="R222" s="149">
        <f t="shared" si="22"/>
        <v>0</v>
      </c>
      <c r="S222" s="149">
        <v>2.8500000000000001E-3</v>
      </c>
      <c r="T222" s="150">
        <f t="shared" si="23"/>
        <v>4.2750000000000003E-2</v>
      </c>
      <c r="AR222" s="151" t="s">
        <v>206</v>
      </c>
      <c r="AT222" s="151" t="s">
        <v>140</v>
      </c>
      <c r="AU222" s="151" t="s">
        <v>88</v>
      </c>
      <c r="AY222" s="13" t="s">
        <v>138</v>
      </c>
      <c r="BE222" s="152">
        <f t="shared" si="24"/>
        <v>0</v>
      </c>
      <c r="BF222" s="152">
        <f t="shared" si="25"/>
        <v>0</v>
      </c>
      <c r="BG222" s="152">
        <f t="shared" si="26"/>
        <v>0</v>
      </c>
      <c r="BH222" s="152">
        <f t="shared" si="27"/>
        <v>0</v>
      </c>
      <c r="BI222" s="152">
        <f t="shared" si="28"/>
        <v>0</v>
      </c>
      <c r="BJ222" s="13" t="s">
        <v>88</v>
      </c>
      <c r="BK222" s="152">
        <f t="shared" si="29"/>
        <v>0</v>
      </c>
      <c r="BL222" s="13" t="s">
        <v>206</v>
      </c>
      <c r="BM222" s="151" t="s">
        <v>472</v>
      </c>
    </row>
    <row r="223" spans="2:65" s="1" customFormat="1" ht="33" customHeight="1">
      <c r="B223" s="28"/>
      <c r="C223" s="139" t="s">
        <v>473</v>
      </c>
      <c r="D223" s="139" t="s">
        <v>140</v>
      </c>
      <c r="E223" s="140" t="s">
        <v>474</v>
      </c>
      <c r="F223" s="141" t="s">
        <v>475</v>
      </c>
      <c r="G223" s="142" t="s">
        <v>150</v>
      </c>
      <c r="H223" s="143">
        <v>2</v>
      </c>
      <c r="I223" s="144"/>
      <c r="J223" s="145">
        <f t="shared" si="20"/>
        <v>0</v>
      </c>
      <c r="K223" s="146"/>
      <c r="L223" s="28"/>
      <c r="M223" s="147" t="s">
        <v>1</v>
      </c>
      <c r="N223" s="148" t="s">
        <v>40</v>
      </c>
      <c r="P223" s="149">
        <f t="shared" si="21"/>
        <v>0</v>
      </c>
      <c r="Q223" s="149">
        <v>0</v>
      </c>
      <c r="R223" s="149">
        <f t="shared" si="22"/>
        <v>0</v>
      </c>
      <c r="S223" s="149">
        <v>1.16E-3</v>
      </c>
      <c r="T223" s="150">
        <f t="shared" si="23"/>
        <v>2.32E-3</v>
      </c>
      <c r="AR223" s="151" t="s">
        <v>206</v>
      </c>
      <c r="AT223" s="151" t="s">
        <v>140</v>
      </c>
      <c r="AU223" s="151" t="s">
        <v>88</v>
      </c>
      <c r="AY223" s="13" t="s">
        <v>138</v>
      </c>
      <c r="BE223" s="152">
        <f t="shared" si="24"/>
        <v>0</v>
      </c>
      <c r="BF223" s="152">
        <f t="shared" si="25"/>
        <v>0</v>
      </c>
      <c r="BG223" s="152">
        <f t="shared" si="26"/>
        <v>0</v>
      </c>
      <c r="BH223" s="152">
        <f t="shared" si="27"/>
        <v>0</v>
      </c>
      <c r="BI223" s="152">
        <f t="shared" si="28"/>
        <v>0</v>
      </c>
      <c r="BJ223" s="13" t="s">
        <v>88</v>
      </c>
      <c r="BK223" s="152">
        <f t="shared" si="29"/>
        <v>0</v>
      </c>
      <c r="BL223" s="13" t="s">
        <v>206</v>
      </c>
      <c r="BM223" s="151" t="s">
        <v>476</v>
      </c>
    </row>
    <row r="224" spans="2:65" s="1" customFormat="1" ht="24.2" customHeight="1">
      <c r="B224" s="28"/>
      <c r="C224" s="139" t="s">
        <v>477</v>
      </c>
      <c r="D224" s="139" t="s">
        <v>140</v>
      </c>
      <c r="E224" s="140" t="s">
        <v>478</v>
      </c>
      <c r="F224" s="141" t="s">
        <v>479</v>
      </c>
      <c r="G224" s="142" t="s">
        <v>373</v>
      </c>
      <c r="H224" s="144"/>
      <c r="I224" s="144"/>
      <c r="J224" s="145">
        <f t="shared" si="20"/>
        <v>0</v>
      </c>
      <c r="K224" s="146"/>
      <c r="L224" s="28"/>
      <c r="M224" s="147" t="s">
        <v>1</v>
      </c>
      <c r="N224" s="148" t="s">
        <v>40</v>
      </c>
      <c r="P224" s="149">
        <f t="shared" si="21"/>
        <v>0</v>
      </c>
      <c r="Q224" s="149">
        <v>0</v>
      </c>
      <c r="R224" s="149">
        <f t="shared" si="22"/>
        <v>0</v>
      </c>
      <c r="S224" s="149">
        <v>0</v>
      </c>
      <c r="T224" s="150">
        <f t="shared" si="23"/>
        <v>0</v>
      </c>
      <c r="AR224" s="151" t="s">
        <v>206</v>
      </c>
      <c r="AT224" s="151" t="s">
        <v>140</v>
      </c>
      <c r="AU224" s="151" t="s">
        <v>88</v>
      </c>
      <c r="AY224" s="13" t="s">
        <v>138</v>
      </c>
      <c r="BE224" s="152">
        <f t="shared" si="24"/>
        <v>0</v>
      </c>
      <c r="BF224" s="152">
        <f t="shared" si="25"/>
        <v>0</v>
      </c>
      <c r="BG224" s="152">
        <f t="shared" si="26"/>
        <v>0</v>
      </c>
      <c r="BH224" s="152">
        <f t="shared" si="27"/>
        <v>0</v>
      </c>
      <c r="BI224" s="152">
        <f t="shared" si="28"/>
        <v>0</v>
      </c>
      <c r="BJ224" s="13" t="s">
        <v>88</v>
      </c>
      <c r="BK224" s="152">
        <f t="shared" si="29"/>
        <v>0</v>
      </c>
      <c r="BL224" s="13" t="s">
        <v>206</v>
      </c>
      <c r="BM224" s="151" t="s">
        <v>480</v>
      </c>
    </row>
    <row r="225" spans="2:65" s="11" customFormat="1" ht="22.9" customHeight="1">
      <c r="B225" s="127"/>
      <c r="D225" s="128" t="s">
        <v>73</v>
      </c>
      <c r="E225" s="137" t="s">
        <v>481</v>
      </c>
      <c r="F225" s="137" t="s">
        <v>482</v>
      </c>
      <c r="I225" s="130"/>
      <c r="J225" s="138">
        <f>BK225</f>
        <v>0</v>
      </c>
      <c r="L225" s="127"/>
      <c r="M225" s="132"/>
      <c r="P225" s="133">
        <f>SUM(P226:P232)</f>
        <v>0</v>
      </c>
      <c r="R225" s="133">
        <f>SUM(R226:R232)</f>
        <v>2.0619711999999999</v>
      </c>
      <c r="T225" s="134">
        <f>SUM(T226:T232)</f>
        <v>2.1000000000000001E-2</v>
      </c>
      <c r="AR225" s="128" t="s">
        <v>88</v>
      </c>
      <c r="AT225" s="135" t="s">
        <v>73</v>
      </c>
      <c r="AU225" s="135" t="s">
        <v>82</v>
      </c>
      <c r="AY225" s="128" t="s">
        <v>138</v>
      </c>
      <c r="BK225" s="136">
        <f>SUM(BK226:BK232)</f>
        <v>0</v>
      </c>
    </row>
    <row r="226" spans="2:65" s="1" customFormat="1" ht="24.2" customHeight="1">
      <c r="B226" s="28"/>
      <c r="C226" s="139" t="s">
        <v>483</v>
      </c>
      <c r="D226" s="139" t="s">
        <v>140</v>
      </c>
      <c r="E226" s="140" t="s">
        <v>484</v>
      </c>
      <c r="F226" s="141" t="s">
        <v>485</v>
      </c>
      <c r="G226" s="142" t="s">
        <v>225</v>
      </c>
      <c r="H226" s="143">
        <v>116.96</v>
      </c>
      <c r="I226" s="144"/>
      <c r="J226" s="145">
        <f t="shared" ref="J226:J232" si="30">ROUND(I226*H226,2)</f>
        <v>0</v>
      </c>
      <c r="K226" s="146"/>
      <c r="L226" s="28"/>
      <c r="M226" s="147" t="s">
        <v>1</v>
      </c>
      <c r="N226" s="148" t="s">
        <v>40</v>
      </c>
      <c r="P226" s="149">
        <f t="shared" ref="P226:P232" si="31">O226*H226</f>
        <v>0</v>
      </c>
      <c r="Q226" s="149">
        <v>2.1000000000000001E-4</v>
      </c>
      <c r="R226" s="149">
        <f t="shared" ref="R226:R232" si="32">Q226*H226</f>
        <v>2.4561599999999999E-2</v>
      </c>
      <c r="S226" s="149">
        <v>0</v>
      </c>
      <c r="T226" s="150">
        <f t="shared" ref="T226:T232" si="33">S226*H226</f>
        <v>0</v>
      </c>
      <c r="AR226" s="151" t="s">
        <v>206</v>
      </c>
      <c r="AT226" s="151" t="s">
        <v>140</v>
      </c>
      <c r="AU226" s="151" t="s">
        <v>88</v>
      </c>
      <c r="AY226" s="13" t="s">
        <v>138</v>
      </c>
      <c r="BE226" s="152">
        <f t="shared" ref="BE226:BE232" si="34">IF(N226="základná",J226,0)</f>
        <v>0</v>
      </c>
      <c r="BF226" s="152">
        <f t="shared" ref="BF226:BF232" si="35">IF(N226="znížená",J226,0)</f>
        <v>0</v>
      </c>
      <c r="BG226" s="152">
        <f t="shared" ref="BG226:BG232" si="36">IF(N226="zákl. prenesená",J226,0)</f>
        <v>0</v>
      </c>
      <c r="BH226" s="152">
        <f t="shared" ref="BH226:BH232" si="37">IF(N226="zníž. prenesená",J226,0)</f>
        <v>0</v>
      </c>
      <c r="BI226" s="152">
        <f t="shared" ref="BI226:BI232" si="38">IF(N226="nulová",J226,0)</f>
        <v>0</v>
      </c>
      <c r="BJ226" s="13" t="s">
        <v>88</v>
      </c>
      <c r="BK226" s="152">
        <f t="shared" ref="BK226:BK232" si="39">ROUND(I226*H226,2)</f>
        <v>0</v>
      </c>
      <c r="BL226" s="13" t="s">
        <v>206</v>
      </c>
      <c r="BM226" s="151" t="s">
        <v>486</v>
      </c>
    </row>
    <row r="227" spans="2:65" s="1" customFormat="1" ht="37.9" customHeight="1">
      <c r="B227" s="28"/>
      <c r="C227" s="153" t="s">
        <v>487</v>
      </c>
      <c r="D227" s="153" t="s">
        <v>228</v>
      </c>
      <c r="E227" s="154" t="s">
        <v>488</v>
      </c>
      <c r="F227" s="155" t="s">
        <v>489</v>
      </c>
      <c r="G227" s="156" t="s">
        <v>225</v>
      </c>
      <c r="H227" s="157">
        <v>122.80800000000001</v>
      </c>
      <c r="I227" s="158"/>
      <c r="J227" s="159">
        <f t="shared" si="30"/>
        <v>0</v>
      </c>
      <c r="K227" s="160"/>
      <c r="L227" s="161"/>
      <c r="M227" s="162" t="s">
        <v>1</v>
      </c>
      <c r="N227" s="163" t="s">
        <v>40</v>
      </c>
      <c r="P227" s="149">
        <f t="shared" si="31"/>
        <v>0</v>
      </c>
      <c r="Q227" s="149">
        <v>1E-4</v>
      </c>
      <c r="R227" s="149">
        <f t="shared" si="32"/>
        <v>1.2280800000000001E-2</v>
      </c>
      <c r="S227" s="149">
        <v>0</v>
      </c>
      <c r="T227" s="150">
        <f t="shared" si="33"/>
        <v>0</v>
      </c>
      <c r="AR227" s="151" t="s">
        <v>272</v>
      </c>
      <c r="AT227" s="151" t="s">
        <v>228</v>
      </c>
      <c r="AU227" s="151" t="s">
        <v>88</v>
      </c>
      <c r="AY227" s="13" t="s">
        <v>138</v>
      </c>
      <c r="BE227" s="152">
        <f t="shared" si="34"/>
        <v>0</v>
      </c>
      <c r="BF227" s="152">
        <f t="shared" si="35"/>
        <v>0</v>
      </c>
      <c r="BG227" s="152">
        <f t="shared" si="36"/>
        <v>0</v>
      </c>
      <c r="BH227" s="152">
        <f t="shared" si="37"/>
        <v>0</v>
      </c>
      <c r="BI227" s="152">
        <f t="shared" si="38"/>
        <v>0</v>
      </c>
      <c r="BJ227" s="13" t="s">
        <v>88</v>
      </c>
      <c r="BK227" s="152">
        <f t="shared" si="39"/>
        <v>0</v>
      </c>
      <c r="BL227" s="13" t="s">
        <v>206</v>
      </c>
      <c r="BM227" s="151" t="s">
        <v>490</v>
      </c>
    </row>
    <row r="228" spans="2:65" s="1" customFormat="1" ht="37.9" customHeight="1">
      <c r="B228" s="28"/>
      <c r="C228" s="153" t="s">
        <v>491</v>
      </c>
      <c r="D228" s="153" t="s">
        <v>228</v>
      </c>
      <c r="E228" s="154" t="s">
        <v>492</v>
      </c>
      <c r="F228" s="155" t="s">
        <v>493</v>
      </c>
      <c r="G228" s="156" t="s">
        <v>225</v>
      </c>
      <c r="H228" s="157">
        <v>122.80800000000001</v>
      </c>
      <c r="I228" s="158"/>
      <c r="J228" s="159">
        <f t="shared" si="30"/>
        <v>0</v>
      </c>
      <c r="K228" s="160"/>
      <c r="L228" s="161"/>
      <c r="M228" s="162" t="s">
        <v>1</v>
      </c>
      <c r="N228" s="163" t="s">
        <v>40</v>
      </c>
      <c r="P228" s="149">
        <f t="shared" si="31"/>
        <v>0</v>
      </c>
      <c r="Q228" s="149">
        <v>1E-4</v>
      </c>
      <c r="R228" s="149">
        <f t="shared" si="32"/>
        <v>1.2280800000000001E-2</v>
      </c>
      <c r="S228" s="149">
        <v>0</v>
      </c>
      <c r="T228" s="150">
        <f t="shared" si="33"/>
        <v>0</v>
      </c>
      <c r="AR228" s="151" t="s">
        <v>272</v>
      </c>
      <c r="AT228" s="151" t="s">
        <v>228</v>
      </c>
      <c r="AU228" s="151" t="s">
        <v>88</v>
      </c>
      <c r="AY228" s="13" t="s">
        <v>138</v>
      </c>
      <c r="BE228" s="152">
        <f t="shared" si="34"/>
        <v>0</v>
      </c>
      <c r="BF228" s="152">
        <f t="shared" si="35"/>
        <v>0</v>
      </c>
      <c r="BG228" s="152">
        <f t="shared" si="36"/>
        <v>0</v>
      </c>
      <c r="BH228" s="152">
        <f t="shared" si="37"/>
        <v>0</v>
      </c>
      <c r="BI228" s="152">
        <f t="shared" si="38"/>
        <v>0</v>
      </c>
      <c r="BJ228" s="13" t="s">
        <v>88</v>
      </c>
      <c r="BK228" s="152">
        <f t="shared" si="39"/>
        <v>0</v>
      </c>
      <c r="BL228" s="13" t="s">
        <v>206</v>
      </c>
      <c r="BM228" s="151" t="s">
        <v>494</v>
      </c>
    </row>
    <row r="229" spans="2:65" s="1" customFormat="1" ht="24.2" customHeight="1">
      <c r="B229" s="28"/>
      <c r="C229" s="153" t="s">
        <v>495</v>
      </c>
      <c r="D229" s="153" t="s">
        <v>228</v>
      </c>
      <c r="E229" s="154" t="s">
        <v>496</v>
      </c>
      <c r="F229" s="155" t="s">
        <v>497</v>
      </c>
      <c r="G229" s="156" t="s">
        <v>225</v>
      </c>
      <c r="H229" s="157">
        <v>2.4</v>
      </c>
      <c r="I229" s="158"/>
      <c r="J229" s="159">
        <f t="shared" si="30"/>
        <v>0</v>
      </c>
      <c r="K229" s="160"/>
      <c r="L229" s="161"/>
      <c r="M229" s="162" t="s">
        <v>1</v>
      </c>
      <c r="N229" s="163" t="s">
        <v>40</v>
      </c>
      <c r="P229" s="149">
        <f t="shared" si="31"/>
        <v>0</v>
      </c>
      <c r="Q229" s="149">
        <v>1.29E-2</v>
      </c>
      <c r="R229" s="149">
        <f t="shared" si="32"/>
        <v>3.0959999999999998E-2</v>
      </c>
      <c r="S229" s="149">
        <v>0</v>
      </c>
      <c r="T229" s="150">
        <f t="shared" si="33"/>
        <v>0</v>
      </c>
      <c r="AR229" s="151" t="s">
        <v>272</v>
      </c>
      <c r="AT229" s="151" t="s">
        <v>228</v>
      </c>
      <c r="AU229" s="151" t="s">
        <v>88</v>
      </c>
      <c r="AY229" s="13" t="s">
        <v>138</v>
      </c>
      <c r="BE229" s="152">
        <f t="shared" si="34"/>
        <v>0</v>
      </c>
      <c r="BF229" s="152">
        <f t="shared" si="35"/>
        <v>0</v>
      </c>
      <c r="BG229" s="152">
        <f t="shared" si="36"/>
        <v>0</v>
      </c>
      <c r="BH229" s="152">
        <f t="shared" si="37"/>
        <v>0</v>
      </c>
      <c r="BI229" s="152">
        <f t="shared" si="38"/>
        <v>0</v>
      </c>
      <c r="BJ229" s="13" t="s">
        <v>88</v>
      </c>
      <c r="BK229" s="152">
        <f t="shared" si="39"/>
        <v>0</v>
      </c>
      <c r="BL229" s="13" t="s">
        <v>206</v>
      </c>
      <c r="BM229" s="151" t="s">
        <v>498</v>
      </c>
    </row>
    <row r="230" spans="2:65" s="1" customFormat="1" ht="33" customHeight="1">
      <c r="B230" s="28"/>
      <c r="C230" s="153" t="s">
        <v>499</v>
      </c>
      <c r="D230" s="153" t="s">
        <v>228</v>
      </c>
      <c r="E230" s="154" t="s">
        <v>500</v>
      </c>
      <c r="F230" s="155" t="s">
        <v>501</v>
      </c>
      <c r="G230" s="156" t="s">
        <v>225</v>
      </c>
      <c r="H230" s="157">
        <v>114.56</v>
      </c>
      <c r="I230" s="158"/>
      <c r="J230" s="159">
        <f t="shared" si="30"/>
        <v>0</v>
      </c>
      <c r="K230" s="160"/>
      <c r="L230" s="161"/>
      <c r="M230" s="162" t="s">
        <v>1</v>
      </c>
      <c r="N230" s="163" t="s">
        <v>40</v>
      </c>
      <c r="P230" s="149">
        <f t="shared" si="31"/>
        <v>0</v>
      </c>
      <c r="Q230" s="149">
        <v>1.7299999999999999E-2</v>
      </c>
      <c r="R230" s="149">
        <f t="shared" si="32"/>
        <v>1.9818879999999999</v>
      </c>
      <c r="S230" s="149">
        <v>0</v>
      </c>
      <c r="T230" s="150">
        <f t="shared" si="33"/>
        <v>0</v>
      </c>
      <c r="AR230" s="151" t="s">
        <v>272</v>
      </c>
      <c r="AT230" s="151" t="s">
        <v>228</v>
      </c>
      <c r="AU230" s="151" t="s">
        <v>88</v>
      </c>
      <c r="AY230" s="13" t="s">
        <v>138</v>
      </c>
      <c r="BE230" s="152">
        <f t="shared" si="34"/>
        <v>0</v>
      </c>
      <c r="BF230" s="152">
        <f t="shared" si="35"/>
        <v>0</v>
      </c>
      <c r="BG230" s="152">
        <f t="shared" si="36"/>
        <v>0</v>
      </c>
      <c r="BH230" s="152">
        <f t="shared" si="37"/>
        <v>0</v>
      </c>
      <c r="BI230" s="152">
        <f t="shared" si="38"/>
        <v>0</v>
      </c>
      <c r="BJ230" s="13" t="s">
        <v>88</v>
      </c>
      <c r="BK230" s="152">
        <f t="shared" si="39"/>
        <v>0</v>
      </c>
      <c r="BL230" s="13" t="s">
        <v>206</v>
      </c>
      <c r="BM230" s="151" t="s">
        <v>502</v>
      </c>
    </row>
    <row r="231" spans="2:65" s="1" customFormat="1" ht="24.2" customHeight="1">
      <c r="B231" s="28"/>
      <c r="C231" s="139" t="s">
        <v>503</v>
      </c>
      <c r="D231" s="139" t="s">
        <v>140</v>
      </c>
      <c r="E231" s="140" t="s">
        <v>504</v>
      </c>
      <c r="F231" s="141" t="s">
        <v>505</v>
      </c>
      <c r="G231" s="142" t="s">
        <v>150</v>
      </c>
      <c r="H231" s="143">
        <v>7</v>
      </c>
      <c r="I231" s="144"/>
      <c r="J231" s="145">
        <f t="shared" si="30"/>
        <v>0</v>
      </c>
      <c r="K231" s="146"/>
      <c r="L231" s="28"/>
      <c r="M231" s="147" t="s">
        <v>1</v>
      </c>
      <c r="N231" s="148" t="s">
        <v>40</v>
      </c>
      <c r="P231" s="149">
        <f t="shared" si="31"/>
        <v>0</v>
      </c>
      <c r="Q231" s="149">
        <v>0</v>
      </c>
      <c r="R231" s="149">
        <f t="shared" si="32"/>
        <v>0</v>
      </c>
      <c r="S231" s="149">
        <v>3.0000000000000001E-3</v>
      </c>
      <c r="T231" s="150">
        <f t="shared" si="33"/>
        <v>2.1000000000000001E-2</v>
      </c>
      <c r="AR231" s="151" t="s">
        <v>206</v>
      </c>
      <c r="AT231" s="151" t="s">
        <v>140</v>
      </c>
      <c r="AU231" s="151" t="s">
        <v>88</v>
      </c>
      <c r="AY231" s="13" t="s">
        <v>138</v>
      </c>
      <c r="BE231" s="152">
        <f t="shared" si="34"/>
        <v>0</v>
      </c>
      <c r="BF231" s="152">
        <f t="shared" si="35"/>
        <v>0</v>
      </c>
      <c r="BG231" s="152">
        <f t="shared" si="36"/>
        <v>0</v>
      </c>
      <c r="BH231" s="152">
        <f t="shared" si="37"/>
        <v>0</v>
      </c>
      <c r="BI231" s="152">
        <f t="shared" si="38"/>
        <v>0</v>
      </c>
      <c r="BJ231" s="13" t="s">
        <v>88</v>
      </c>
      <c r="BK231" s="152">
        <f t="shared" si="39"/>
        <v>0</v>
      </c>
      <c r="BL231" s="13" t="s">
        <v>206</v>
      </c>
      <c r="BM231" s="151" t="s">
        <v>506</v>
      </c>
    </row>
    <row r="232" spans="2:65" s="1" customFormat="1" ht="24.2" customHeight="1">
      <c r="B232" s="28"/>
      <c r="C232" s="139" t="s">
        <v>507</v>
      </c>
      <c r="D232" s="139" t="s">
        <v>140</v>
      </c>
      <c r="E232" s="140" t="s">
        <v>508</v>
      </c>
      <c r="F232" s="141" t="s">
        <v>509</v>
      </c>
      <c r="G232" s="142" t="s">
        <v>373</v>
      </c>
      <c r="H232" s="144"/>
      <c r="I232" s="144"/>
      <c r="J232" s="145">
        <f t="shared" si="30"/>
        <v>0</v>
      </c>
      <c r="K232" s="146"/>
      <c r="L232" s="28"/>
      <c r="M232" s="147" t="s">
        <v>1</v>
      </c>
      <c r="N232" s="148" t="s">
        <v>40</v>
      </c>
      <c r="P232" s="149">
        <f t="shared" si="31"/>
        <v>0</v>
      </c>
      <c r="Q232" s="149">
        <v>0</v>
      </c>
      <c r="R232" s="149">
        <f t="shared" si="32"/>
        <v>0</v>
      </c>
      <c r="S232" s="149">
        <v>0</v>
      </c>
      <c r="T232" s="150">
        <f t="shared" si="33"/>
        <v>0</v>
      </c>
      <c r="AR232" s="151" t="s">
        <v>206</v>
      </c>
      <c r="AT232" s="151" t="s">
        <v>140</v>
      </c>
      <c r="AU232" s="151" t="s">
        <v>88</v>
      </c>
      <c r="AY232" s="13" t="s">
        <v>138</v>
      </c>
      <c r="BE232" s="152">
        <f t="shared" si="34"/>
        <v>0</v>
      </c>
      <c r="BF232" s="152">
        <f t="shared" si="35"/>
        <v>0</v>
      </c>
      <c r="BG232" s="152">
        <f t="shared" si="36"/>
        <v>0</v>
      </c>
      <c r="BH232" s="152">
        <f t="shared" si="37"/>
        <v>0</v>
      </c>
      <c r="BI232" s="152">
        <f t="shared" si="38"/>
        <v>0</v>
      </c>
      <c r="BJ232" s="13" t="s">
        <v>88</v>
      </c>
      <c r="BK232" s="152">
        <f t="shared" si="39"/>
        <v>0</v>
      </c>
      <c r="BL232" s="13" t="s">
        <v>206</v>
      </c>
      <c r="BM232" s="151" t="s">
        <v>510</v>
      </c>
    </row>
    <row r="233" spans="2:65" s="11" customFormat="1" ht="22.9" customHeight="1">
      <c r="B233" s="127"/>
      <c r="D233" s="128" t="s">
        <v>73</v>
      </c>
      <c r="E233" s="137" t="s">
        <v>511</v>
      </c>
      <c r="F233" s="137" t="s">
        <v>512</v>
      </c>
      <c r="I233" s="130"/>
      <c r="J233" s="138">
        <f>BK233</f>
        <v>0</v>
      </c>
      <c r="L233" s="127"/>
      <c r="M233" s="132"/>
      <c r="P233" s="133">
        <f>SUM(P234:P240)</f>
        <v>0</v>
      </c>
      <c r="R233" s="133">
        <f>SUM(R234:R240)</f>
        <v>0.16400720000000002</v>
      </c>
      <c r="T233" s="134">
        <f>SUM(T234:T240)</f>
        <v>0.12</v>
      </c>
      <c r="AR233" s="128" t="s">
        <v>88</v>
      </c>
      <c r="AT233" s="135" t="s">
        <v>73</v>
      </c>
      <c r="AU233" s="135" t="s">
        <v>82</v>
      </c>
      <c r="AY233" s="128" t="s">
        <v>138</v>
      </c>
      <c r="BK233" s="136">
        <f>SUM(BK234:BK240)</f>
        <v>0</v>
      </c>
    </row>
    <row r="234" spans="2:65" s="1" customFormat="1" ht="24.2" customHeight="1">
      <c r="B234" s="28"/>
      <c r="C234" s="139" t="s">
        <v>513</v>
      </c>
      <c r="D234" s="139" t="s">
        <v>140</v>
      </c>
      <c r="E234" s="140" t="s">
        <v>514</v>
      </c>
      <c r="F234" s="141" t="s">
        <v>515</v>
      </c>
      <c r="G234" s="142" t="s">
        <v>225</v>
      </c>
      <c r="H234" s="143">
        <v>16.32</v>
      </c>
      <c r="I234" s="144"/>
      <c r="J234" s="145">
        <f t="shared" ref="J234:J240" si="40">ROUND(I234*H234,2)</f>
        <v>0</v>
      </c>
      <c r="K234" s="146"/>
      <c r="L234" s="28"/>
      <c r="M234" s="147" t="s">
        <v>1</v>
      </c>
      <c r="N234" s="148" t="s">
        <v>40</v>
      </c>
      <c r="P234" s="149">
        <f t="shared" ref="P234:P240" si="41">O234*H234</f>
        <v>0</v>
      </c>
      <c r="Q234" s="149">
        <v>4.0999999999999999E-4</v>
      </c>
      <c r="R234" s="149">
        <f t="shared" ref="R234:R240" si="42">Q234*H234</f>
        <v>6.6911999999999996E-3</v>
      </c>
      <c r="S234" s="149">
        <v>0</v>
      </c>
      <c r="T234" s="150">
        <f t="shared" ref="T234:T240" si="43">S234*H234</f>
        <v>0</v>
      </c>
      <c r="AR234" s="151" t="s">
        <v>206</v>
      </c>
      <c r="AT234" s="151" t="s">
        <v>140</v>
      </c>
      <c r="AU234" s="151" t="s">
        <v>88</v>
      </c>
      <c r="AY234" s="13" t="s">
        <v>138</v>
      </c>
      <c r="BE234" s="152">
        <f t="shared" ref="BE234:BE240" si="44">IF(N234="základná",J234,0)</f>
        <v>0</v>
      </c>
      <c r="BF234" s="152">
        <f t="shared" ref="BF234:BF240" si="45">IF(N234="znížená",J234,0)</f>
        <v>0</v>
      </c>
      <c r="BG234" s="152">
        <f t="shared" ref="BG234:BG240" si="46">IF(N234="zákl. prenesená",J234,0)</f>
        <v>0</v>
      </c>
      <c r="BH234" s="152">
        <f t="shared" ref="BH234:BH240" si="47">IF(N234="zníž. prenesená",J234,0)</f>
        <v>0</v>
      </c>
      <c r="BI234" s="152">
        <f t="shared" ref="BI234:BI240" si="48">IF(N234="nulová",J234,0)</f>
        <v>0</v>
      </c>
      <c r="BJ234" s="13" t="s">
        <v>88</v>
      </c>
      <c r="BK234" s="152">
        <f t="shared" ref="BK234:BK240" si="49">ROUND(I234*H234,2)</f>
        <v>0</v>
      </c>
      <c r="BL234" s="13" t="s">
        <v>206</v>
      </c>
      <c r="BM234" s="151" t="s">
        <v>516</v>
      </c>
    </row>
    <row r="235" spans="2:65" s="1" customFormat="1" ht="24.2" customHeight="1">
      <c r="B235" s="28"/>
      <c r="C235" s="153" t="s">
        <v>517</v>
      </c>
      <c r="D235" s="153" t="s">
        <v>228</v>
      </c>
      <c r="E235" s="154" t="s">
        <v>518</v>
      </c>
      <c r="F235" s="155" t="s">
        <v>519</v>
      </c>
      <c r="G235" s="156" t="s">
        <v>150</v>
      </c>
      <c r="H235" s="157">
        <v>1</v>
      </c>
      <c r="I235" s="158"/>
      <c r="J235" s="159">
        <f t="shared" si="40"/>
        <v>0</v>
      </c>
      <c r="K235" s="160"/>
      <c r="L235" s="161"/>
      <c r="M235" s="162" t="s">
        <v>1</v>
      </c>
      <c r="N235" s="163" t="s">
        <v>40</v>
      </c>
      <c r="P235" s="149">
        <f t="shared" si="41"/>
        <v>0</v>
      </c>
      <c r="Q235" s="149">
        <v>0.13619999999999999</v>
      </c>
      <c r="R235" s="149">
        <f t="shared" si="42"/>
        <v>0.13619999999999999</v>
      </c>
      <c r="S235" s="149">
        <v>0</v>
      </c>
      <c r="T235" s="150">
        <f t="shared" si="43"/>
        <v>0</v>
      </c>
      <c r="AR235" s="151" t="s">
        <v>272</v>
      </c>
      <c r="AT235" s="151" t="s">
        <v>228</v>
      </c>
      <c r="AU235" s="151" t="s">
        <v>88</v>
      </c>
      <c r="AY235" s="13" t="s">
        <v>138</v>
      </c>
      <c r="BE235" s="152">
        <f t="shared" si="44"/>
        <v>0</v>
      </c>
      <c r="BF235" s="152">
        <f t="shared" si="45"/>
        <v>0</v>
      </c>
      <c r="BG235" s="152">
        <f t="shared" si="46"/>
        <v>0</v>
      </c>
      <c r="BH235" s="152">
        <f t="shared" si="47"/>
        <v>0</v>
      </c>
      <c r="BI235" s="152">
        <f t="shared" si="48"/>
        <v>0</v>
      </c>
      <c r="BJ235" s="13" t="s">
        <v>88</v>
      </c>
      <c r="BK235" s="152">
        <f t="shared" si="49"/>
        <v>0</v>
      </c>
      <c r="BL235" s="13" t="s">
        <v>206</v>
      </c>
      <c r="BM235" s="151" t="s">
        <v>520</v>
      </c>
    </row>
    <row r="236" spans="2:65" s="1" customFormat="1" ht="16.5" customHeight="1">
      <c r="B236" s="28"/>
      <c r="C236" s="139" t="s">
        <v>521</v>
      </c>
      <c r="D236" s="139" t="s">
        <v>140</v>
      </c>
      <c r="E236" s="140" t="s">
        <v>522</v>
      </c>
      <c r="F236" s="141" t="s">
        <v>523</v>
      </c>
      <c r="G236" s="142" t="s">
        <v>225</v>
      </c>
      <c r="H236" s="143">
        <v>8.6999999999999993</v>
      </c>
      <c r="I236" s="144"/>
      <c r="J236" s="145">
        <f t="shared" si="40"/>
        <v>0</v>
      </c>
      <c r="K236" s="146"/>
      <c r="L236" s="28"/>
      <c r="M236" s="147" t="s">
        <v>1</v>
      </c>
      <c r="N236" s="148" t="s">
        <v>40</v>
      </c>
      <c r="P236" s="149">
        <f t="shared" si="41"/>
        <v>0</v>
      </c>
      <c r="Q236" s="149">
        <v>9.0000000000000006E-5</v>
      </c>
      <c r="R236" s="149">
        <f t="shared" si="42"/>
        <v>7.8299999999999995E-4</v>
      </c>
      <c r="S236" s="149">
        <v>0</v>
      </c>
      <c r="T236" s="150">
        <f t="shared" si="43"/>
        <v>0</v>
      </c>
      <c r="AR236" s="151" t="s">
        <v>206</v>
      </c>
      <c r="AT236" s="151" t="s">
        <v>140</v>
      </c>
      <c r="AU236" s="151" t="s">
        <v>88</v>
      </c>
      <c r="AY236" s="13" t="s">
        <v>138</v>
      </c>
      <c r="BE236" s="152">
        <f t="shared" si="44"/>
        <v>0</v>
      </c>
      <c r="BF236" s="152">
        <f t="shared" si="45"/>
        <v>0</v>
      </c>
      <c r="BG236" s="152">
        <f t="shared" si="46"/>
        <v>0</v>
      </c>
      <c r="BH236" s="152">
        <f t="shared" si="47"/>
        <v>0</v>
      </c>
      <c r="BI236" s="152">
        <f t="shared" si="48"/>
        <v>0</v>
      </c>
      <c r="BJ236" s="13" t="s">
        <v>88</v>
      </c>
      <c r="BK236" s="152">
        <f t="shared" si="49"/>
        <v>0</v>
      </c>
      <c r="BL236" s="13" t="s">
        <v>206</v>
      </c>
      <c r="BM236" s="151" t="s">
        <v>524</v>
      </c>
    </row>
    <row r="237" spans="2:65" s="1" customFormat="1" ht="24.2" customHeight="1">
      <c r="B237" s="28"/>
      <c r="C237" s="139" t="s">
        <v>525</v>
      </c>
      <c r="D237" s="139" t="s">
        <v>140</v>
      </c>
      <c r="E237" s="140" t="s">
        <v>526</v>
      </c>
      <c r="F237" s="141" t="s">
        <v>527</v>
      </c>
      <c r="G237" s="142" t="s">
        <v>225</v>
      </c>
      <c r="H237" s="143">
        <v>8.6999999999999993</v>
      </c>
      <c r="I237" s="144"/>
      <c r="J237" s="145">
        <f t="shared" si="40"/>
        <v>0</v>
      </c>
      <c r="K237" s="146"/>
      <c r="L237" s="28"/>
      <c r="M237" s="147" t="s">
        <v>1</v>
      </c>
      <c r="N237" s="148" t="s">
        <v>40</v>
      </c>
      <c r="P237" s="149">
        <f t="shared" si="41"/>
        <v>0</v>
      </c>
      <c r="Q237" s="149">
        <v>9.0000000000000006E-5</v>
      </c>
      <c r="R237" s="149">
        <f t="shared" si="42"/>
        <v>7.8299999999999995E-4</v>
      </c>
      <c r="S237" s="149">
        <v>0</v>
      </c>
      <c r="T237" s="150">
        <f t="shared" si="43"/>
        <v>0</v>
      </c>
      <c r="AR237" s="151" t="s">
        <v>206</v>
      </c>
      <c r="AT237" s="151" t="s">
        <v>140</v>
      </c>
      <c r="AU237" s="151" t="s">
        <v>88</v>
      </c>
      <c r="AY237" s="13" t="s">
        <v>138</v>
      </c>
      <c r="BE237" s="152">
        <f t="shared" si="44"/>
        <v>0</v>
      </c>
      <c r="BF237" s="152">
        <f t="shared" si="45"/>
        <v>0</v>
      </c>
      <c r="BG237" s="152">
        <f t="shared" si="46"/>
        <v>0</v>
      </c>
      <c r="BH237" s="152">
        <f t="shared" si="47"/>
        <v>0</v>
      </c>
      <c r="BI237" s="152">
        <f t="shared" si="48"/>
        <v>0</v>
      </c>
      <c r="BJ237" s="13" t="s">
        <v>88</v>
      </c>
      <c r="BK237" s="152">
        <f t="shared" si="49"/>
        <v>0</v>
      </c>
      <c r="BL237" s="13" t="s">
        <v>206</v>
      </c>
      <c r="BM237" s="151" t="s">
        <v>528</v>
      </c>
    </row>
    <row r="238" spans="2:65" s="1" customFormat="1" ht="37.9" customHeight="1">
      <c r="B238" s="28"/>
      <c r="C238" s="139" t="s">
        <v>529</v>
      </c>
      <c r="D238" s="139" t="s">
        <v>140</v>
      </c>
      <c r="E238" s="140" t="s">
        <v>530</v>
      </c>
      <c r="F238" s="141" t="s">
        <v>531</v>
      </c>
      <c r="G238" s="142" t="s">
        <v>532</v>
      </c>
      <c r="H238" s="143">
        <v>271</v>
      </c>
      <c r="I238" s="144"/>
      <c r="J238" s="145">
        <f t="shared" si="40"/>
        <v>0</v>
      </c>
      <c r="K238" s="146"/>
      <c r="L238" s="28"/>
      <c r="M238" s="147" t="s">
        <v>1</v>
      </c>
      <c r="N238" s="148" t="s">
        <v>40</v>
      </c>
      <c r="P238" s="149">
        <f t="shared" si="41"/>
        <v>0</v>
      </c>
      <c r="Q238" s="149">
        <v>5.0000000000000002E-5</v>
      </c>
      <c r="R238" s="149">
        <f t="shared" si="42"/>
        <v>1.3550000000000001E-2</v>
      </c>
      <c r="S238" s="149">
        <v>0</v>
      </c>
      <c r="T238" s="150">
        <f t="shared" si="43"/>
        <v>0</v>
      </c>
      <c r="AR238" s="151" t="s">
        <v>206</v>
      </c>
      <c r="AT238" s="151" t="s">
        <v>140</v>
      </c>
      <c r="AU238" s="151" t="s">
        <v>88</v>
      </c>
      <c r="AY238" s="13" t="s">
        <v>138</v>
      </c>
      <c r="BE238" s="152">
        <f t="shared" si="44"/>
        <v>0</v>
      </c>
      <c r="BF238" s="152">
        <f t="shared" si="45"/>
        <v>0</v>
      </c>
      <c r="BG238" s="152">
        <f t="shared" si="46"/>
        <v>0</v>
      </c>
      <c r="BH238" s="152">
        <f t="shared" si="47"/>
        <v>0</v>
      </c>
      <c r="BI238" s="152">
        <f t="shared" si="48"/>
        <v>0</v>
      </c>
      <c r="BJ238" s="13" t="s">
        <v>88</v>
      </c>
      <c r="BK238" s="152">
        <f t="shared" si="49"/>
        <v>0</v>
      </c>
      <c r="BL238" s="13" t="s">
        <v>206</v>
      </c>
      <c r="BM238" s="151" t="s">
        <v>533</v>
      </c>
    </row>
    <row r="239" spans="2:65" s="1" customFormat="1" ht="44.25" customHeight="1">
      <c r="B239" s="28"/>
      <c r="C239" s="139" t="s">
        <v>534</v>
      </c>
      <c r="D239" s="139" t="s">
        <v>140</v>
      </c>
      <c r="E239" s="140" t="s">
        <v>535</v>
      </c>
      <c r="F239" s="141" t="s">
        <v>536</v>
      </c>
      <c r="G239" s="142" t="s">
        <v>532</v>
      </c>
      <c r="H239" s="143">
        <v>120</v>
      </c>
      <c r="I239" s="144"/>
      <c r="J239" s="145">
        <f t="shared" si="40"/>
        <v>0</v>
      </c>
      <c r="K239" s="146"/>
      <c r="L239" s="28"/>
      <c r="M239" s="147" t="s">
        <v>1</v>
      </c>
      <c r="N239" s="148" t="s">
        <v>40</v>
      </c>
      <c r="P239" s="149">
        <f t="shared" si="41"/>
        <v>0</v>
      </c>
      <c r="Q239" s="149">
        <v>5.0000000000000002E-5</v>
      </c>
      <c r="R239" s="149">
        <f t="shared" si="42"/>
        <v>6.0000000000000001E-3</v>
      </c>
      <c r="S239" s="149">
        <v>1E-3</v>
      </c>
      <c r="T239" s="150">
        <f t="shared" si="43"/>
        <v>0.12</v>
      </c>
      <c r="AR239" s="151" t="s">
        <v>206</v>
      </c>
      <c r="AT239" s="151" t="s">
        <v>140</v>
      </c>
      <c r="AU239" s="151" t="s">
        <v>88</v>
      </c>
      <c r="AY239" s="13" t="s">
        <v>138</v>
      </c>
      <c r="BE239" s="152">
        <f t="shared" si="44"/>
        <v>0</v>
      </c>
      <c r="BF239" s="152">
        <f t="shared" si="45"/>
        <v>0</v>
      </c>
      <c r="BG239" s="152">
        <f t="shared" si="46"/>
        <v>0</v>
      </c>
      <c r="BH239" s="152">
        <f t="shared" si="47"/>
        <v>0</v>
      </c>
      <c r="BI239" s="152">
        <f t="shared" si="48"/>
        <v>0</v>
      </c>
      <c r="BJ239" s="13" t="s">
        <v>88</v>
      </c>
      <c r="BK239" s="152">
        <f t="shared" si="49"/>
        <v>0</v>
      </c>
      <c r="BL239" s="13" t="s">
        <v>206</v>
      </c>
      <c r="BM239" s="151" t="s">
        <v>537</v>
      </c>
    </row>
    <row r="240" spans="2:65" s="1" customFormat="1" ht="24.2" customHeight="1">
      <c r="B240" s="28"/>
      <c r="C240" s="139" t="s">
        <v>538</v>
      </c>
      <c r="D240" s="139" t="s">
        <v>140</v>
      </c>
      <c r="E240" s="140" t="s">
        <v>539</v>
      </c>
      <c r="F240" s="141" t="s">
        <v>540</v>
      </c>
      <c r="G240" s="142" t="s">
        <v>373</v>
      </c>
      <c r="H240" s="144"/>
      <c r="I240" s="144"/>
      <c r="J240" s="145">
        <f t="shared" si="40"/>
        <v>0</v>
      </c>
      <c r="K240" s="146"/>
      <c r="L240" s="28"/>
      <c r="M240" s="147" t="s">
        <v>1</v>
      </c>
      <c r="N240" s="148" t="s">
        <v>40</v>
      </c>
      <c r="P240" s="149">
        <f t="shared" si="41"/>
        <v>0</v>
      </c>
      <c r="Q240" s="149">
        <v>0</v>
      </c>
      <c r="R240" s="149">
        <f t="shared" si="42"/>
        <v>0</v>
      </c>
      <c r="S240" s="149">
        <v>0</v>
      </c>
      <c r="T240" s="150">
        <f t="shared" si="43"/>
        <v>0</v>
      </c>
      <c r="AR240" s="151" t="s">
        <v>206</v>
      </c>
      <c r="AT240" s="151" t="s">
        <v>140</v>
      </c>
      <c r="AU240" s="151" t="s">
        <v>88</v>
      </c>
      <c r="AY240" s="13" t="s">
        <v>138</v>
      </c>
      <c r="BE240" s="152">
        <f t="shared" si="44"/>
        <v>0</v>
      </c>
      <c r="BF240" s="152">
        <f t="shared" si="45"/>
        <v>0</v>
      </c>
      <c r="BG240" s="152">
        <f t="shared" si="46"/>
        <v>0</v>
      </c>
      <c r="BH240" s="152">
        <f t="shared" si="47"/>
        <v>0</v>
      </c>
      <c r="BI240" s="152">
        <f t="shared" si="48"/>
        <v>0</v>
      </c>
      <c r="BJ240" s="13" t="s">
        <v>88</v>
      </c>
      <c r="BK240" s="152">
        <f t="shared" si="49"/>
        <v>0</v>
      </c>
      <c r="BL240" s="13" t="s">
        <v>206</v>
      </c>
      <c r="BM240" s="151" t="s">
        <v>541</v>
      </c>
    </row>
    <row r="241" spans="2:65" s="11" customFormat="1" ht="22.9" customHeight="1">
      <c r="B241" s="127"/>
      <c r="D241" s="128" t="s">
        <v>73</v>
      </c>
      <c r="E241" s="137" t="s">
        <v>542</v>
      </c>
      <c r="F241" s="137" t="s">
        <v>543</v>
      </c>
      <c r="I241" s="130"/>
      <c r="J241" s="138">
        <f>BK241</f>
        <v>0</v>
      </c>
      <c r="L241" s="127"/>
      <c r="M241" s="132"/>
      <c r="P241" s="133">
        <f>P242</f>
        <v>0</v>
      </c>
      <c r="R241" s="133">
        <f>R242</f>
        <v>0</v>
      </c>
      <c r="T241" s="134">
        <f>T242</f>
        <v>0.13200000000000001</v>
      </c>
      <c r="AR241" s="128" t="s">
        <v>88</v>
      </c>
      <c r="AT241" s="135" t="s">
        <v>73</v>
      </c>
      <c r="AU241" s="135" t="s">
        <v>82</v>
      </c>
      <c r="AY241" s="128" t="s">
        <v>138</v>
      </c>
      <c r="BK241" s="136">
        <f>BK242</f>
        <v>0</v>
      </c>
    </row>
    <row r="242" spans="2:65" s="1" customFormat="1" ht="16.5" customHeight="1">
      <c r="B242" s="28"/>
      <c r="C242" s="139" t="s">
        <v>544</v>
      </c>
      <c r="D242" s="139" t="s">
        <v>140</v>
      </c>
      <c r="E242" s="140" t="s">
        <v>545</v>
      </c>
      <c r="F242" s="141" t="s">
        <v>546</v>
      </c>
      <c r="G242" s="142" t="s">
        <v>150</v>
      </c>
      <c r="H242" s="143">
        <v>3</v>
      </c>
      <c r="I242" s="144"/>
      <c r="J242" s="145">
        <f>ROUND(I242*H242,2)</f>
        <v>0</v>
      </c>
      <c r="K242" s="146"/>
      <c r="L242" s="28"/>
      <c r="M242" s="147" t="s">
        <v>1</v>
      </c>
      <c r="N242" s="148" t="s">
        <v>40</v>
      </c>
      <c r="P242" s="149">
        <f>O242*H242</f>
        <v>0</v>
      </c>
      <c r="Q242" s="149">
        <v>0</v>
      </c>
      <c r="R242" s="149">
        <f>Q242*H242</f>
        <v>0</v>
      </c>
      <c r="S242" s="149">
        <v>4.3999999999999997E-2</v>
      </c>
      <c r="T242" s="150">
        <f>S242*H242</f>
        <v>0.13200000000000001</v>
      </c>
      <c r="AR242" s="151" t="s">
        <v>206</v>
      </c>
      <c r="AT242" s="151" t="s">
        <v>140</v>
      </c>
      <c r="AU242" s="151" t="s">
        <v>88</v>
      </c>
      <c r="AY242" s="13" t="s">
        <v>138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3" t="s">
        <v>88</v>
      </c>
      <c r="BK242" s="152">
        <f>ROUND(I242*H242,2)</f>
        <v>0</v>
      </c>
      <c r="BL242" s="13" t="s">
        <v>206</v>
      </c>
      <c r="BM242" s="151" t="s">
        <v>547</v>
      </c>
    </row>
    <row r="243" spans="2:65" s="11" customFormat="1" ht="22.9" customHeight="1">
      <c r="B243" s="127"/>
      <c r="D243" s="128" t="s">
        <v>73</v>
      </c>
      <c r="E243" s="137" t="s">
        <v>548</v>
      </c>
      <c r="F243" s="137" t="s">
        <v>549</v>
      </c>
      <c r="I243" s="130"/>
      <c r="J243" s="138">
        <f>BK243</f>
        <v>0</v>
      </c>
      <c r="L243" s="127"/>
      <c r="M243" s="132"/>
      <c r="P243" s="133">
        <f>SUM(P244:P247)</f>
        <v>0</v>
      </c>
      <c r="R243" s="133">
        <f>SUM(R244:R247)</f>
        <v>0.15914999999999999</v>
      </c>
      <c r="T243" s="134">
        <f>SUM(T244:T247)</f>
        <v>0.11771999999999999</v>
      </c>
      <c r="AR243" s="128" t="s">
        <v>88</v>
      </c>
      <c r="AT243" s="135" t="s">
        <v>73</v>
      </c>
      <c r="AU243" s="135" t="s">
        <v>82</v>
      </c>
      <c r="AY243" s="128" t="s">
        <v>138</v>
      </c>
      <c r="BK243" s="136">
        <f>SUM(BK244:BK247)</f>
        <v>0</v>
      </c>
    </row>
    <row r="244" spans="2:65" s="1" customFormat="1" ht="24.2" customHeight="1">
      <c r="B244" s="28"/>
      <c r="C244" s="139" t="s">
        <v>550</v>
      </c>
      <c r="D244" s="139" t="s">
        <v>140</v>
      </c>
      <c r="E244" s="140" t="s">
        <v>551</v>
      </c>
      <c r="F244" s="141" t="s">
        <v>552</v>
      </c>
      <c r="G244" s="142" t="s">
        <v>143</v>
      </c>
      <c r="H244" s="143">
        <v>6.54</v>
      </c>
      <c r="I244" s="144"/>
      <c r="J244" s="145">
        <f>ROUND(I244*H244,2)</f>
        <v>0</v>
      </c>
      <c r="K244" s="146"/>
      <c r="L244" s="28"/>
      <c r="M244" s="147" t="s">
        <v>1</v>
      </c>
      <c r="N244" s="148" t="s">
        <v>40</v>
      </c>
      <c r="P244" s="149">
        <f>O244*H244</f>
        <v>0</v>
      </c>
      <c r="Q244" s="149">
        <v>0</v>
      </c>
      <c r="R244" s="149">
        <f>Q244*H244</f>
        <v>0</v>
      </c>
      <c r="S244" s="149">
        <v>1.7999999999999999E-2</v>
      </c>
      <c r="T244" s="150">
        <f>S244*H244</f>
        <v>0.11771999999999999</v>
      </c>
      <c r="AR244" s="151" t="s">
        <v>206</v>
      </c>
      <c r="AT244" s="151" t="s">
        <v>140</v>
      </c>
      <c r="AU244" s="151" t="s">
        <v>88</v>
      </c>
      <c r="AY244" s="13" t="s">
        <v>138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3" t="s">
        <v>88</v>
      </c>
      <c r="BK244" s="152">
        <f>ROUND(I244*H244,2)</f>
        <v>0</v>
      </c>
      <c r="BL244" s="13" t="s">
        <v>206</v>
      </c>
      <c r="BM244" s="151" t="s">
        <v>553</v>
      </c>
    </row>
    <row r="245" spans="2:65" s="1" customFormat="1" ht="33" customHeight="1">
      <c r="B245" s="28"/>
      <c r="C245" s="139" t="s">
        <v>554</v>
      </c>
      <c r="D245" s="139" t="s">
        <v>140</v>
      </c>
      <c r="E245" s="140" t="s">
        <v>555</v>
      </c>
      <c r="F245" s="141" t="s">
        <v>556</v>
      </c>
      <c r="G245" s="142" t="s">
        <v>143</v>
      </c>
      <c r="H245" s="143">
        <v>7.5</v>
      </c>
      <c r="I245" s="144"/>
      <c r="J245" s="145">
        <f>ROUND(I245*H245,2)</f>
        <v>0</v>
      </c>
      <c r="K245" s="146"/>
      <c r="L245" s="28"/>
      <c r="M245" s="147" t="s">
        <v>1</v>
      </c>
      <c r="N245" s="148" t="s">
        <v>40</v>
      </c>
      <c r="P245" s="149">
        <f>O245*H245</f>
        <v>0</v>
      </c>
      <c r="Q245" s="149">
        <v>1.2199999999999999E-3</v>
      </c>
      <c r="R245" s="149">
        <f>Q245*H245</f>
        <v>9.1500000000000001E-3</v>
      </c>
      <c r="S245" s="149">
        <v>0</v>
      </c>
      <c r="T245" s="150">
        <f>S245*H245</f>
        <v>0</v>
      </c>
      <c r="AR245" s="151" t="s">
        <v>206</v>
      </c>
      <c r="AT245" s="151" t="s">
        <v>140</v>
      </c>
      <c r="AU245" s="151" t="s">
        <v>88</v>
      </c>
      <c r="AY245" s="13" t="s">
        <v>138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3" t="s">
        <v>88</v>
      </c>
      <c r="BK245" s="152">
        <f>ROUND(I245*H245,2)</f>
        <v>0</v>
      </c>
      <c r="BL245" s="13" t="s">
        <v>206</v>
      </c>
      <c r="BM245" s="151" t="s">
        <v>557</v>
      </c>
    </row>
    <row r="246" spans="2:65" s="1" customFormat="1" ht="24.2" customHeight="1">
      <c r="B246" s="28"/>
      <c r="C246" s="153" t="s">
        <v>348</v>
      </c>
      <c r="D246" s="153" t="s">
        <v>228</v>
      </c>
      <c r="E246" s="154" t="s">
        <v>558</v>
      </c>
      <c r="F246" s="155" t="s">
        <v>559</v>
      </c>
      <c r="G246" s="156" t="s">
        <v>143</v>
      </c>
      <c r="H246" s="157">
        <v>7.5</v>
      </c>
      <c r="I246" s="158"/>
      <c r="J246" s="159">
        <f>ROUND(I246*H246,2)</f>
        <v>0</v>
      </c>
      <c r="K246" s="160"/>
      <c r="L246" s="161"/>
      <c r="M246" s="162" t="s">
        <v>1</v>
      </c>
      <c r="N246" s="163" t="s">
        <v>40</v>
      </c>
      <c r="P246" s="149">
        <f>O246*H246</f>
        <v>0</v>
      </c>
      <c r="Q246" s="149">
        <v>0.02</v>
      </c>
      <c r="R246" s="149">
        <f>Q246*H246</f>
        <v>0.15</v>
      </c>
      <c r="S246" s="149">
        <v>0</v>
      </c>
      <c r="T246" s="150">
        <f>S246*H246</f>
        <v>0</v>
      </c>
      <c r="AR246" s="151" t="s">
        <v>272</v>
      </c>
      <c r="AT246" s="151" t="s">
        <v>228</v>
      </c>
      <c r="AU246" s="151" t="s">
        <v>88</v>
      </c>
      <c r="AY246" s="13" t="s">
        <v>138</v>
      </c>
      <c r="BE246" s="152">
        <f>IF(N246="základná",J246,0)</f>
        <v>0</v>
      </c>
      <c r="BF246" s="152">
        <f>IF(N246="znížená",J246,0)</f>
        <v>0</v>
      </c>
      <c r="BG246" s="152">
        <f>IF(N246="zákl. prenesená",J246,0)</f>
        <v>0</v>
      </c>
      <c r="BH246" s="152">
        <f>IF(N246="zníž. prenesená",J246,0)</f>
        <v>0</v>
      </c>
      <c r="BI246" s="152">
        <f>IF(N246="nulová",J246,0)</f>
        <v>0</v>
      </c>
      <c r="BJ246" s="13" t="s">
        <v>88</v>
      </c>
      <c r="BK246" s="152">
        <f>ROUND(I246*H246,2)</f>
        <v>0</v>
      </c>
      <c r="BL246" s="13" t="s">
        <v>206</v>
      </c>
      <c r="BM246" s="151" t="s">
        <v>560</v>
      </c>
    </row>
    <row r="247" spans="2:65" s="1" customFormat="1" ht="24.2" customHeight="1">
      <c r="B247" s="28"/>
      <c r="C247" s="139" t="s">
        <v>561</v>
      </c>
      <c r="D247" s="139" t="s">
        <v>140</v>
      </c>
      <c r="E247" s="140" t="s">
        <v>562</v>
      </c>
      <c r="F247" s="141" t="s">
        <v>563</v>
      </c>
      <c r="G247" s="142" t="s">
        <v>373</v>
      </c>
      <c r="H247" s="144"/>
      <c r="I247" s="144"/>
      <c r="J247" s="145">
        <f>ROUND(I247*H247,2)</f>
        <v>0</v>
      </c>
      <c r="K247" s="146"/>
      <c r="L247" s="28"/>
      <c r="M247" s="147" t="s">
        <v>1</v>
      </c>
      <c r="N247" s="148" t="s">
        <v>40</v>
      </c>
      <c r="P247" s="149">
        <f>O247*H247</f>
        <v>0</v>
      </c>
      <c r="Q247" s="149">
        <v>0</v>
      </c>
      <c r="R247" s="149">
        <f>Q247*H247</f>
        <v>0</v>
      </c>
      <c r="S247" s="149">
        <v>0</v>
      </c>
      <c r="T247" s="150">
        <f>S247*H247</f>
        <v>0</v>
      </c>
      <c r="AR247" s="151" t="s">
        <v>206</v>
      </c>
      <c r="AT247" s="151" t="s">
        <v>140</v>
      </c>
      <c r="AU247" s="151" t="s">
        <v>88</v>
      </c>
      <c r="AY247" s="13" t="s">
        <v>138</v>
      </c>
      <c r="BE247" s="152">
        <f>IF(N247="základná",J247,0)</f>
        <v>0</v>
      </c>
      <c r="BF247" s="152">
        <f>IF(N247="znížená",J247,0)</f>
        <v>0</v>
      </c>
      <c r="BG247" s="152">
        <f>IF(N247="zákl. prenesená",J247,0)</f>
        <v>0</v>
      </c>
      <c r="BH247" s="152">
        <f>IF(N247="zníž. prenesená",J247,0)</f>
        <v>0</v>
      </c>
      <c r="BI247" s="152">
        <f>IF(N247="nulová",J247,0)</f>
        <v>0</v>
      </c>
      <c r="BJ247" s="13" t="s">
        <v>88</v>
      </c>
      <c r="BK247" s="152">
        <f>ROUND(I247*H247,2)</f>
        <v>0</v>
      </c>
      <c r="BL247" s="13" t="s">
        <v>206</v>
      </c>
      <c r="BM247" s="151" t="s">
        <v>564</v>
      </c>
    </row>
    <row r="248" spans="2:65" s="11" customFormat="1" ht="25.9" customHeight="1">
      <c r="B248" s="127"/>
      <c r="D248" s="128" t="s">
        <v>73</v>
      </c>
      <c r="E248" s="129" t="s">
        <v>228</v>
      </c>
      <c r="F248" s="129" t="s">
        <v>565</v>
      </c>
      <c r="I248" s="130"/>
      <c r="J248" s="131">
        <f>BK248</f>
        <v>0</v>
      </c>
      <c r="L248" s="127"/>
      <c r="M248" s="132"/>
      <c r="P248" s="133">
        <f>P249</f>
        <v>0</v>
      </c>
      <c r="R248" s="133">
        <f>R249</f>
        <v>0</v>
      </c>
      <c r="T248" s="134">
        <f>T249</f>
        <v>1.6E-2</v>
      </c>
      <c r="AR248" s="128" t="s">
        <v>146</v>
      </c>
      <c r="AT248" s="135" t="s">
        <v>73</v>
      </c>
      <c r="AU248" s="135" t="s">
        <v>74</v>
      </c>
      <c r="AY248" s="128" t="s">
        <v>138</v>
      </c>
      <c r="BK248" s="136">
        <f>BK249</f>
        <v>0</v>
      </c>
    </row>
    <row r="249" spans="2:65" s="11" customFormat="1" ht="22.9" customHeight="1">
      <c r="B249" s="127"/>
      <c r="D249" s="128" t="s">
        <v>73</v>
      </c>
      <c r="E249" s="137" t="s">
        <v>566</v>
      </c>
      <c r="F249" s="137" t="s">
        <v>567</v>
      </c>
      <c r="I249" s="130"/>
      <c r="J249" s="138">
        <f>BK249</f>
        <v>0</v>
      </c>
      <c r="L249" s="127"/>
      <c r="M249" s="132"/>
      <c r="P249" s="133">
        <f>SUM(P250:P251)</f>
        <v>0</v>
      </c>
      <c r="R249" s="133">
        <f>SUM(R250:R251)</f>
        <v>0</v>
      </c>
      <c r="T249" s="134">
        <f>SUM(T250:T251)</f>
        <v>1.6E-2</v>
      </c>
      <c r="AR249" s="128" t="s">
        <v>146</v>
      </c>
      <c r="AT249" s="135" t="s">
        <v>73</v>
      </c>
      <c r="AU249" s="135" t="s">
        <v>82</v>
      </c>
      <c r="AY249" s="128" t="s">
        <v>138</v>
      </c>
      <c r="BK249" s="136">
        <f>SUM(BK250:BK251)</f>
        <v>0</v>
      </c>
    </row>
    <row r="250" spans="2:65" s="1" customFormat="1" ht="16.5" customHeight="1">
      <c r="B250" s="28"/>
      <c r="C250" s="139" t="s">
        <v>568</v>
      </c>
      <c r="D250" s="139" t="s">
        <v>140</v>
      </c>
      <c r="E250" s="140" t="s">
        <v>569</v>
      </c>
      <c r="F250" s="141" t="s">
        <v>570</v>
      </c>
      <c r="G250" s="142" t="s">
        <v>225</v>
      </c>
      <c r="H250" s="143">
        <v>16</v>
      </c>
      <c r="I250" s="144"/>
      <c r="J250" s="145">
        <f>ROUND(I250*H250,2)</f>
        <v>0</v>
      </c>
      <c r="K250" s="146"/>
      <c r="L250" s="28"/>
      <c r="M250" s="147" t="s">
        <v>1</v>
      </c>
      <c r="N250" s="148" t="s">
        <v>40</v>
      </c>
      <c r="P250" s="149">
        <f>O250*H250</f>
        <v>0</v>
      </c>
      <c r="Q250" s="149">
        <v>0</v>
      </c>
      <c r="R250" s="149">
        <f>Q250*H250</f>
        <v>0</v>
      </c>
      <c r="S250" s="149">
        <v>0</v>
      </c>
      <c r="T250" s="150">
        <f>S250*H250</f>
        <v>0</v>
      </c>
      <c r="AR250" s="151" t="s">
        <v>409</v>
      </c>
      <c r="AT250" s="151" t="s">
        <v>140</v>
      </c>
      <c r="AU250" s="151" t="s">
        <v>88</v>
      </c>
      <c r="AY250" s="13" t="s">
        <v>138</v>
      </c>
      <c r="BE250" s="152">
        <f>IF(N250="základná",J250,0)</f>
        <v>0</v>
      </c>
      <c r="BF250" s="152">
        <f>IF(N250="znížená",J250,0)</f>
        <v>0</v>
      </c>
      <c r="BG250" s="152">
        <f>IF(N250="zákl. prenesená",J250,0)</f>
        <v>0</v>
      </c>
      <c r="BH250" s="152">
        <f>IF(N250="zníž. prenesená",J250,0)</f>
        <v>0</v>
      </c>
      <c r="BI250" s="152">
        <f>IF(N250="nulová",J250,0)</f>
        <v>0</v>
      </c>
      <c r="BJ250" s="13" t="s">
        <v>88</v>
      </c>
      <c r="BK250" s="152">
        <f>ROUND(I250*H250,2)</f>
        <v>0</v>
      </c>
      <c r="BL250" s="13" t="s">
        <v>409</v>
      </c>
      <c r="BM250" s="151" t="s">
        <v>571</v>
      </c>
    </row>
    <row r="251" spans="2:65" s="1" customFormat="1" ht="16.5" customHeight="1">
      <c r="B251" s="28"/>
      <c r="C251" s="139" t="s">
        <v>572</v>
      </c>
      <c r="D251" s="139" t="s">
        <v>140</v>
      </c>
      <c r="E251" s="140" t="s">
        <v>573</v>
      </c>
      <c r="F251" s="141" t="s">
        <v>574</v>
      </c>
      <c r="G251" s="142" t="s">
        <v>225</v>
      </c>
      <c r="H251" s="143">
        <v>16</v>
      </c>
      <c r="I251" s="144"/>
      <c r="J251" s="145">
        <f>ROUND(I251*H251,2)</f>
        <v>0</v>
      </c>
      <c r="K251" s="146"/>
      <c r="L251" s="28"/>
      <c r="M251" s="147" t="s">
        <v>1</v>
      </c>
      <c r="N251" s="148" t="s">
        <v>40</v>
      </c>
      <c r="P251" s="149">
        <f>O251*H251</f>
        <v>0</v>
      </c>
      <c r="Q251" s="149">
        <v>0</v>
      </c>
      <c r="R251" s="149">
        <f>Q251*H251</f>
        <v>0</v>
      </c>
      <c r="S251" s="149">
        <v>1E-3</v>
      </c>
      <c r="T251" s="150">
        <f>S251*H251</f>
        <v>1.6E-2</v>
      </c>
      <c r="AR251" s="151" t="s">
        <v>409</v>
      </c>
      <c r="AT251" s="151" t="s">
        <v>140</v>
      </c>
      <c r="AU251" s="151" t="s">
        <v>88</v>
      </c>
      <c r="AY251" s="13" t="s">
        <v>138</v>
      </c>
      <c r="BE251" s="152">
        <f>IF(N251="základná",J251,0)</f>
        <v>0</v>
      </c>
      <c r="BF251" s="152">
        <f>IF(N251="znížená",J251,0)</f>
        <v>0</v>
      </c>
      <c r="BG251" s="152">
        <f>IF(N251="zákl. prenesená",J251,0)</f>
        <v>0</v>
      </c>
      <c r="BH251" s="152">
        <f>IF(N251="zníž. prenesená",J251,0)</f>
        <v>0</v>
      </c>
      <c r="BI251" s="152">
        <f>IF(N251="nulová",J251,0)</f>
        <v>0</v>
      </c>
      <c r="BJ251" s="13" t="s">
        <v>88</v>
      </c>
      <c r="BK251" s="152">
        <f>ROUND(I251*H251,2)</f>
        <v>0</v>
      </c>
      <c r="BL251" s="13" t="s">
        <v>409</v>
      </c>
      <c r="BM251" s="151" t="s">
        <v>575</v>
      </c>
    </row>
    <row r="252" spans="2:65" s="11" customFormat="1" ht="25.9" customHeight="1">
      <c r="B252" s="127"/>
      <c r="D252" s="128" t="s">
        <v>73</v>
      </c>
      <c r="E252" s="129" t="s">
        <v>576</v>
      </c>
      <c r="F252" s="129" t="s">
        <v>577</v>
      </c>
      <c r="I252" s="130"/>
      <c r="J252" s="131">
        <f>BK252</f>
        <v>0</v>
      </c>
      <c r="L252" s="127"/>
      <c r="M252" s="132"/>
      <c r="P252" s="133">
        <f>P253</f>
        <v>0</v>
      </c>
      <c r="R252" s="133">
        <f>R253</f>
        <v>0</v>
      </c>
      <c r="T252" s="134">
        <f>T253</f>
        <v>0</v>
      </c>
      <c r="AR252" s="128" t="s">
        <v>144</v>
      </c>
      <c r="AT252" s="135" t="s">
        <v>73</v>
      </c>
      <c r="AU252" s="135" t="s">
        <v>74</v>
      </c>
      <c r="AY252" s="128" t="s">
        <v>138</v>
      </c>
      <c r="BK252" s="136">
        <f>BK253</f>
        <v>0</v>
      </c>
    </row>
    <row r="253" spans="2:65" s="1" customFormat="1" ht="44.25" customHeight="1">
      <c r="B253" s="28"/>
      <c r="C253" s="139" t="s">
        <v>578</v>
      </c>
      <c r="D253" s="139" t="s">
        <v>140</v>
      </c>
      <c r="E253" s="140" t="s">
        <v>579</v>
      </c>
      <c r="F253" s="141" t="s">
        <v>580</v>
      </c>
      <c r="G253" s="142" t="s">
        <v>581</v>
      </c>
      <c r="H253" s="143">
        <v>120</v>
      </c>
      <c r="I253" s="144"/>
      <c r="J253" s="145">
        <f>ROUND(I253*H253,2)</f>
        <v>0</v>
      </c>
      <c r="K253" s="146"/>
      <c r="L253" s="28"/>
      <c r="M253" s="164" t="s">
        <v>1</v>
      </c>
      <c r="N253" s="165" t="s">
        <v>40</v>
      </c>
      <c r="O253" s="166"/>
      <c r="P253" s="167">
        <f>O253*H253</f>
        <v>0</v>
      </c>
      <c r="Q253" s="167">
        <v>0</v>
      </c>
      <c r="R253" s="167">
        <f>Q253*H253</f>
        <v>0</v>
      </c>
      <c r="S253" s="167">
        <v>0</v>
      </c>
      <c r="T253" s="168">
        <f>S253*H253</f>
        <v>0</v>
      </c>
      <c r="AR253" s="151" t="s">
        <v>582</v>
      </c>
      <c r="AT253" s="151" t="s">
        <v>140</v>
      </c>
      <c r="AU253" s="151" t="s">
        <v>82</v>
      </c>
      <c r="AY253" s="13" t="s">
        <v>138</v>
      </c>
      <c r="BE253" s="152">
        <f>IF(N253="základná",J253,0)</f>
        <v>0</v>
      </c>
      <c r="BF253" s="152">
        <f>IF(N253="znížená",J253,0)</f>
        <v>0</v>
      </c>
      <c r="BG253" s="152">
        <f>IF(N253="zákl. prenesená",J253,0)</f>
        <v>0</v>
      </c>
      <c r="BH253" s="152">
        <f>IF(N253="zníž. prenesená",J253,0)</f>
        <v>0</v>
      </c>
      <c r="BI253" s="152">
        <f>IF(N253="nulová",J253,0)</f>
        <v>0</v>
      </c>
      <c r="BJ253" s="13" t="s">
        <v>88</v>
      </c>
      <c r="BK253" s="152">
        <f>ROUND(I253*H253,2)</f>
        <v>0</v>
      </c>
      <c r="BL253" s="13" t="s">
        <v>582</v>
      </c>
      <c r="BM253" s="151" t="s">
        <v>583</v>
      </c>
    </row>
    <row r="254" spans="2:65" s="1" customFormat="1" ht="6.95" customHeight="1">
      <c r="B254" s="43"/>
      <c r="C254" s="44"/>
      <c r="D254" s="44"/>
      <c r="E254" s="44"/>
      <c r="F254" s="44"/>
      <c r="G254" s="44"/>
      <c r="H254" s="44"/>
      <c r="I254" s="44"/>
      <c r="J254" s="44"/>
      <c r="K254" s="44"/>
      <c r="L254" s="28"/>
    </row>
  </sheetData>
  <sheetProtection algorithmName="SHA-512" hashValue="4GKTX9W9b9PXg+U4eOBPPKWUcJTgK+mu3SznfJyWHXUVPk0dIcFmJaTfS6pDKeagLlL8ixrTGCDatQYMj9V8tQ==" saltValue="85+/RBATV1XL3/oFyuZxQ0lyAXLZnnwbVbh3HD2iwIs4E/OH6fVHkk/3MPi5y8jtjVU+3FRXZHp0fXJ/VPRHcw==" spinCount="100000" sheet="1" objects="1" scenarios="1" formatColumns="0" formatRows="0" autoFilter="0"/>
  <autoFilter ref="C132:K253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99</v>
      </c>
      <c r="L4" s="16"/>
      <c r="M4" s="92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5" t="str">
        <f>'Rekapitulácia stavby'!K6</f>
        <v>Zníženie energetickej náročnosti budovy GMOS v Rimavskej Sobote</v>
      </c>
      <c r="F7" s="216"/>
      <c r="G7" s="216"/>
      <c r="H7" s="216"/>
      <c r="L7" s="16"/>
    </row>
    <row r="8" spans="2:46" s="1" customFormat="1" ht="12" customHeight="1">
      <c r="B8" s="28"/>
      <c r="D8" s="23" t="s">
        <v>100</v>
      </c>
      <c r="L8" s="28"/>
    </row>
    <row r="9" spans="2:46" s="1" customFormat="1" ht="16.5" customHeight="1">
      <c r="B9" s="28"/>
      <c r="E9" s="192" t="s">
        <v>584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30</v>
      </c>
      <c r="I12" s="23" t="s">
        <v>21</v>
      </c>
      <c r="J12" s="51" t="str">
        <f>'Rekapitulácia stavby'!AN8</f>
        <v>16. 2. 2026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GMOS Jesenského 5, 97901 Rimavská Sobota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209"/>
      <c r="G18" s="209"/>
      <c r="H18" s="209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ROUND((SUM(BE128:BE215)),  2)</f>
        <v>0</v>
      </c>
      <c r="G33" s="96"/>
      <c r="H33" s="96"/>
      <c r="I33" s="97">
        <v>0.23</v>
      </c>
      <c r="J33" s="95">
        <f>ROUND(((SUM(BE128:BE215))*I33),  2)</f>
        <v>0</v>
      </c>
      <c r="L33" s="28"/>
    </row>
    <row r="34" spans="2:12" s="1" customFormat="1" ht="14.45" customHeight="1">
      <c r="B34" s="28"/>
      <c r="E34" s="33" t="s">
        <v>40</v>
      </c>
      <c r="F34" s="85">
        <f>ROUND((SUM(BF128:BF215)),  2)</f>
        <v>0</v>
      </c>
      <c r="I34" s="98">
        <v>0.23</v>
      </c>
      <c r="J34" s="85">
        <f>ROUND(((SUM(BF128:BF215))*I34),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ROUND((SUM(BG128:BG215)),  2)</f>
        <v>0</v>
      </c>
      <c r="I35" s="98">
        <v>0.23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ROUND((SUM(BH128:BH215)),  2)</f>
        <v>0</v>
      </c>
      <c r="I36" s="98">
        <v>0.23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ROUND((SUM(BI128:BI215)),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5" t="str">
        <f>E7</f>
        <v>Zníženie energetickej náročnosti budovy GMOS v Rimavskej Sobote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100</v>
      </c>
      <c r="L86" s="28"/>
    </row>
    <row r="87" spans="2:47" s="1" customFormat="1" ht="16.5" customHeight="1">
      <c r="B87" s="28"/>
      <c r="E87" s="192" t="str">
        <f>E9</f>
        <v>02 - Zateplenie plochej strechy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16. 2. 2026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GMOS Jesenského 5, 97901 Rimavská Sobota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105</v>
      </c>
      <c r="J96" s="65">
        <f>J128</f>
        <v>0</v>
      </c>
      <c r="L96" s="28"/>
      <c r="AU96" s="13" t="s">
        <v>106</v>
      </c>
    </row>
    <row r="97" spans="2:12" s="8" customFormat="1" ht="24.95" customHeight="1">
      <c r="B97" s="110"/>
      <c r="D97" s="111" t="s">
        <v>107</v>
      </c>
      <c r="E97" s="112"/>
      <c r="F97" s="112"/>
      <c r="G97" s="112"/>
      <c r="H97" s="112"/>
      <c r="I97" s="112"/>
      <c r="J97" s="113">
        <f>J129</f>
        <v>0</v>
      </c>
      <c r="L97" s="110"/>
    </row>
    <row r="98" spans="2:12" s="9" customFormat="1" ht="19.899999999999999" customHeight="1">
      <c r="B98" s="114"/>
      <c r="D98" s="115" t="s">
        <v>109</v>
      </c>
      <c r="E98" s="116"/>
      <c r="F98" s="116"/>
      <c r="G98" s="116"/>
      <c r="H98" s="116"/>
      <c r="I98" s="116"/>
      <c r="J98" s="117">
        <f>J130</f>
        <v>0</v>
      </c>
      <c r="L98" s="114"/>
    </row>
    <row r="99" spans="2:12" s="9" customFormat="1" ht="19.899999999999999" customHeight="1">
      <c r="B99" s="114"/>
      <c r="D99" s="115" t="s">
        <v>110</v>
      </c>
      <c r="E99" s="116"/>
      <c r="F99" s="116"/>
      <c r="G99" s="116"/>
      <c r="H99" s="116"/>
      <c r="I99" s="116"/>
      <c r="J99" s="117">
        <f>J134</f>
        <v>0</v>
      </c>
      <c r="L99" s="114"/>
    </row>
    <row r="100" spans="2:12" s="9" customFormat="1" ht="19.899999999999999" customHeight="1">
      <c r="B100" s="114"/>
      <c r="D100" s="115" t="s">
        <v>112</v>
      </c>
      <c r="E100" s="116"/>
      <c r="F100" s="116"/>
      <c r="G100" s="116"/>
      <c r="H100" s="116"/>
      <c r="I100" s="116"/>
      <c r="J100" s="117">
        <f>J139</f>
        <v>0</v>
      </c>
      <c r="L100" s="114"/>
    </row>
    <row r="101" spans="2:12" s="8" customFormat="1" ht="24.95" customHeight="1">
      <c r="B101" s="110"/>
      <c r="D101" s="111" t="s">
        <v>114</v>
      </c>
      <c r="E101" s="112"/>
      <c r="F101" s="112"/>
      <c r="G101" s="112"/>
      <c r="H101" s="112"/>
      <c r="I101" s="112"/>
      <c r="J101" s="113">
        <f>J154</f>
        <v>0</v>
      </c>
      <c r="L101" s="110"/>
    </row>
    <row r="102" spans="2:12" s="9" customFormat="1" ht="19.899999999999999" customHeight="1">
      <c r="B102" s="114"/>
      <c r="D102" s="115" t="s">
        <v>585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12" s="9" customFormat="1" ht="19.899999999999999" customHeight="1">
      <c r="B103" s="114"/>
      <c r="D103" s="115" t="s">
        <v>586</v>
      </c>
      <c r="E103" s="116"/>
      <c r="F103" s="116"/>
      <c r="G103" s="116"/>
      <c r="H103" s="116"/>
      <c r="I103" s="116"/>
      <c r="J103" s="117">
        <f>J178</f>
        <v>0</v>
      </c>
      <c r="L103" s="114"/>
    </row>
    <row r="104" spans="2:12" s="9" customFormat="1" ht="19.899999999999999" customHeight="1">
      <c r="B104" s="114"/>
      <c r="D104" s="115" t="s">
        <v>587</v>
      </c>
      <c r="E104" s="116"/>
      <c r="F104" s="116"/>
      <c r="G104" s="116"/>
      <c r="H104" s="116"/>
      <c r="I104" s="116"/>
      <c r="J104" s="117">
        <f>J189</f>
        <v>0</v>
      </c>
      <c r="L104" s="114"/>
    </row>
    <row r="105" spans="2:12" s="9" customFormat="1" ht="19.899999999999999" customHeight="1">
      <c r="B105" s="114"/>
      <c r="D105" s="115" t="s">
        <v>588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12" s="9" customFormat="1" ht="19.899999999999999" customHeight="1">
      <c r="B106" s="114"/>
      <c r="D106" s="115" t="s">
        <v>116</v>
      </c>
      <c r="E106" s="116"/>
      <c r="F106" s="116"/>
      <c r="G106" s="116"/>
      <c r="H106" s="116"/>
      <c r="I106" s="116"/>
      <c r="J106" s="117">
        <f>J196</f>
        <v>0</v>
      </c>
      <c r="L106" s="114"/>
    </row>
    <row r="107" spans="2:12" s="9" customFormat="1" ht="19.899999999999999" customHeight="1">
      <c r="B107" s="114"/>
      <c r="D107" s="115" t="s">
        <v>118</v>
      </c>
      <c r="E107" s="116"/>
      <c r="F107" s="116"/>
      <c r="G107" s="116"/>
      <c r="H107" s="116"/>
      <c r="I107" s="116"/>
      <c r="J107" s="117">
        <f>J204</f>
        <v>0</v>
      </c>
      <c r="L107" s="114"/>
    </row>
    <row r="108" spans="2:12" s="8" customFormat="1" ht="24.95" customHeight="1">
      <c r="B108" s="110"/>
      <c r="D108" s="111" t="s">
        <v>123</v>
      </c>
      <c r="E108" s="112"/>
      <c r="F108" s="112"/>
      <c r="G108" s="112"/>
      <c r="H108" s="112"/>
      <c r="I108" s="112"/>
      <c r="J108" s="113">
        <f>J212</f>
        <v>0</v>
      </c>
      <c r="L108" s="110"/>
    </row>
    <row r="109" spans="2:12" s="1" customFormat="1" ht="21.75" customHeight="1">
      <c r="B109" s="28"/>
      <c r="L109" s="28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63" s="1" customFormat="1" ht="24.95" customHeight="1">
      <c r="B115" s="28"/>
      <c r="C115" s="17" t="s">
        <v>124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3" t="s">
        <v>15</v>
      </c>
      <c r="L117" s="28"/>
    </row>
    <row r="118" spans="2:63" s="1" customFormat="1" ht="16.5" customHeight="1">
      <c r="B118" s="28"/>
      <c r="E118" s="215" t="str">
        <f>E7</f>
        <v>Zníženie energetickej náročnosti budovy GMOS v Rimavskej Sobote</v>
      </c>
      <c r="F118" s="216"/>
      <c r="G118" s="216"/>
      <c r="H118" s="216"/>
      <c r="L118" s="28"/>
    </row>
    <row r="119" spans="2:63" s="1" customFormat="1" ht="12" customHeight="1">
      <c r="B119" s="28"/>
      <c r="C119" s="23" t="s">
        <v>100</v>
      </c>
      <c r="L119" s="28"/>
    </row>
    <row r="120" spans="2:63" s="1" customFormat="1" ht="16.5" customHeight="1">
      <c r="B120" s="28"/>
      <c r="E120" s="192" t="str">
        <f>E9</f>
        <v>02 - Zateplenie plochej strechy</v>
      </c>
      <c r="F120" s="214"/>
      <c r="G120" s="214"/>
      <c r="H120" s="214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19</v>
      </c>
      <c r="F122" s="21" t="str">
        <f>F12</f>
        <v xml:space="preserve"> </v>
      </c>
      <c r="I122" s="23" t="s">
        <v>21</v>
      </c>
      <c r="J122" s="51" t="str">
        <f>IF(J12="","",J12)</f>
        <v>16. 2. 2026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3" t="s">
        <v>23</v>
      </c>
      <c r="F124" s="21" t="str">
        <f>E15</f>
        <v>GMOS Jesenského 5, 97901 Rimavská Sobota</v>
      </c>
      <c r="I124" s="23" t="s">
        <v>29</v>
      </c>
      <c r="J124" s="26" t="str">
        <f>E21</f>
        <v xml:space="preserve"> </v>
      </c>
      <c r="L124" s="28"/>
    </row>
    <row r="125" spans="2:63" s="1" customFormat="1" ht="15.2" customHeight="1">
      <c r="B125" s="28"/>
      <c r="C125" s="23" t="s">
        <v>27</v>
      </c>
      <c r="F125" s="21" t="str">
        <f>IF(E18="","",E18)</f>
        <v>Vyplň údaj</v>
      </c>
      <c r="I125" s="23" t="s">
        <v>32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18"/>
      <c r="C127" s="119" t="s">
        <v>125</v>
      </c>
      <c r="D127" s="120" t="s">
        <v>59</v>
      </c>
      <c r="E127" s="120" t="s">
        <v>55</v>
      </c>
      <c r="F127" s="120" t="s">
        <v>56</v>
      </c>
      <c r="G127" s="120" t="s">
        <v>126</v>
      </c>
      <c r="H127" s="120" t="s">
        <v>127</v>
      </c>
      <c r="I127" s="120" t="s">
        <v>128</v>
      </c>
      <c r="J127" s="121" t="s">
        <v>104</v>
      </c>
      <c r="K127" s="122" t="s">
        <v>129</v>
      </c>
      <c r="L127" s="118"/>
      <c r="M127" s="58" t="s">
        <v>1</v>
      </c>
      <c r="N127" s="59" t="s">
        <v>38</v>
      </c>
      <c r="O127" s="59" t="s">
        <v>130</v>
      </c>
      <c r="P127" s="59" t="s">
        <v>131</v>
      </c>
      <c r="Q127" s="59" t="s">
        <v>132</v>
      </c>
      <c r="R127" s="59" t="s">
        <v>133</v>
      </c>
      <c r="S127" s="59" t="s">
        <v>134</v>
      </c>
      <c r="T127" s="60" t="s">
        <v>135</v>
      </c>
    </row>
    <row r="128" spans="2:63" s="1" customFormat="1" ht="22.9" customHeight="1">
      <c r="B128" s="28"/>
      <c r="C128" s="63" t="s">
        <v>105</v>
      </c>
      <c r="J128" s="123">
        <f>BK128</f>
        <v>0</v>
      </c>
      <c r="L128" s="28"/>
      <c r="M128" s="61"/>
      <c r="N128" s="52"/>
      <c r="O128" s="52"/>
      <c r="P128" s="124">
        <f>P129+P154+P212</f>
        <v>0</v>
      </c>
      <c r="Q128" s="52"/>
      <c r="R128" s="124">
        <f>R129+R154+R212</f>
        <v>24.985168644200002</v>
      </c>
      <c r="S128" s="52"/>
      <c r="T128" s="125">
        <f>T129+T154+T212</f>
        <v>5.8681200000000002</v>
      </c>
      <c r="AT128" s="13" t="s">
        <v>73</v>
      </c>
      <c r="AU128" s="13" t="s">
        <v>106</v>
      </c>
      <c r="BK128" s="126">
        <f>BK129+BK154+BK212</f>
        <v>0</v>
      </c>
    </row>
    <row r="129" spans="2:65" s="11" customFormat="1" ht="25.9" customHeight="1">
      <c r="B129" s="127"/>
      <c r="D129" s="128" t="s">
        <v>73</v>
      </c>
      <c r="E129" s="129" t="s">
        <v>136</v>
      </c>
      <c r="F129" s="129" t="s">
        <v>137</v>
      </c>
      <c r="I129" s="130"/>
      <c r="J129" s="131">
        <f>BK129</f>
        <v>0</v>
      </c>
      <c r="L129" s="127"/>
      <c r="M129" s="132"/>
      <c r="P129" s="133">
        <f>P130+P134+P139</f>
        <v>0</v>
      </c>
      <c r="R129" s="133">
        <f>R130+R134+R139</f>
        <v>10.6769695881</v>
      </c>
      <c r="T129" s="134">
        <f>T130+T134+T139</f>
        <v>4.6798000000000002</v>
      </c>
      <c r="AR129" s="128" t="s">
        <v>82</v>
      </c>
      <c r="AT129" s="135" t="s">
        <v>73</v>
      </c>
      <c r="AU129" s="135" t="s">
        <v>74</v>
      </c>
      <c r="AY129" s="128" t="s">
        <v>138</v>
      </c>
      <c r="BK129" s="136">
        <f>BK130+BK134+BK139</f>
        <v>0</v>
      </c>
    </row>
    <row r="130" spans="2:65" s="11" customFormat="1" ht="22.9" customHeight="1">
      <c r="B130" s="127"/>
      <c r="D130" s="128" t="s">
        <v>73</v>
      </c>
      <c r="E130" s="137" t="s">
        <v>146</v>
      </c>
      <c r="F130" s="137" t="s">
        <v>147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6.0372047480999997</v>
      </c>
      <c r="T130" s="134">
        <f>SUM(T131:T133)</f>
        <v>0</v>
      </c>
      <c r="AR130" s="128" t="s">
        <v>82</v>
      </c>
      <c r="AT130" s="135" t="s">
        <v>73</v>
      </c>
      <c r="AU130" s="135" t="s">
        <v>82</v>
      </c>
      <c r="AY130" s="128" t="s">
        <v>138</v>
      </c>
      <c r="BK130" s="136">
        <f>SUM(BK131:BK133)</f>
        <v>0</v>
      </c>
    </row>
    <row r="131" spans="2:65" s="1" customFormat="1" ht="33" customHeight="1">
      <c r="B131" s="28"/>
      <c r="C131" s="139" t="s">
        <v>82</v>
      </c>
      <c r="D131" s="139" t="s">
        <v>140</v>
      </c>
      <c r="E131" s="140" t="s">
        <v>589</v>
      </c>
      <c r="F131" s="141" t="s">
        <v>590</v>
      </c>
      <c r="G131" s="142" t="s">
        <v>158</v>
      </c>
      <c r="H131" s="143">
        <v>1.2190000000000001</v>
      </c>
      <c r="I131" s="144"/>
      <c r="J131" s="145">
        <f>ROUND(I131*H131,2)</f>
        <v>0</v>
      </c>
      <c r="K131" s="146"/>
      <c r="L131" s="28"/>
      <c r="M131" s="147" t="s">
        <v>1</v>
      </c>
      <c r="N131" s="148" t="s">
        <v>40</v>
      </c>
      <c r="P131" s="149">
        <f>O131*H131</f>
        <v>0</v>
      </c>
      <c r="Q131" s="149">
        <v>2.1374898999999998</v>
      </c>
      <c r="R131" s="149">
        <f>Q131*H131</f>
        <v>2.6056001880999999</v>
      </c>
      <c r="S131" s="149">
        <v>0</v>
      </c>
      <c r="T131" s="150">
        <f>S131*H131</f>
        <v>0</v>
      </c>
      <c r="AR131" s="151" t="s">
        <v>144</v>
      </c>
      <c r="AT131" s="151" t="s">
        <v>140</v>
      </c>
      <c r="AU131" s="151" t="s">
        <v>88</v>
      </c>
      <c r="AY131" s="13" t="s">
        <v>138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88</v>
      </c>
      <c r="BK131" s="152">
        <f>ROUND(I131*H131,2)</f>
        <v>0</v>
      </c>
      <c r="BL131" s="13" t="s">
        <v>144</v>
      </c>
      <c r="BM131" s="151" t="s">
        <v>591</v>
      </c>
    </row>
    <row r="132" spans="2:65" s="1" customFormat="1" ht="37.9" customHeight="1">
      <c r="B132" s="28"/>
      <c r="C132" s="139" t="s">
        <v>88</v>
      </c>
      <c r="D132" s="139" t="s">
        <v>140</v>
      </c>
      <c r="E132" s="140" t="s">
        <v>592</v>
      </c>
      <c r="F132" s="141" t="s">
        <v>593</v>
      </c>
      <c r="G132" s="142" t="s">
        <v>158</v>
      </c>
      <c r="H132" s="143">
        <v>4.8129999999999997</v>
      </c>
      <c r="I132" s="144"/>
      <c r="J132" s="145">
        <f>ROUND(I132*H132,2)</f>
        <v>0</v>
      </c>
      <c r="K132" s="146"/>
      <c r="L132" s="28"/>
      <c r="M132" s="147" t="s">
        <v>1</v>
      </c>
      <c r="N132" s="148" t="s">
        <v>40</v>
      </c>
      <c r="P132" s="149">
        <f>O132*H132</f>
        <v>0</v>
      </c>
      <c r="Q132" s="149">
        <v>0.70111999999999997</v>
      </c>
      <c r="R132" s="149">
        <f>Q132*H132</f>
        <v>3.3744905599999995</v>
      </c>
      <c r="S132" s="149">
        <v>0</v>
      </c>
      <c r="T132" s="150">
        <f>S132*H132</f>
        <v>0</v>
      </c>
      <c r="AR132" s="151" t="s">
        <v>144</v>
      </c>
      <c r="AT132" s="151" t="s">
        <v>140</v>
      </c>
      <c r="AU132" s="151" t="s">
        <v>88</v>
      </c>
      <c r="AY132" s="13" t="s">
        <v>138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88</v>
      </c>
      <c r="BK132" s="152">
        <f>ROUND(I132*H132,2)</f>
        <v>0</v>
      </c>
      <c r="BL132" s="13" t="s">
        <v>144</v>
      </c>
      <c r="BM132" s="151" t="s">
        <v>594</v>
      </c>
    </row>
    <row r="133" spans="2:65" s="1" customFormat="1" ht="33" customHeight="1">
      <c r="B133" s="28"/>
      <c r="C133" s="139" t="s">
        <v>146</v>
      </c>
      <c r="D133" s="139" t="s">
        <v>140</v>
      </c>
      <c r="E133" s="140" t="s">
        <v>595</v>
      </c>
      <c r="F133" s="141" t="s">
        <v>596</v>
      </c>
      <c r="G133" s="142" t="s">
        <v>171</v>
      </c>
      <c r="H133" s="143">
        <v>5.7000000000000002E-2</v>
      </c>
      <c r="I133" s="144"/>
      <c r="J133" s="145">
        <f>ROUND(I133*H133,2)</f>
        <v>0</v>
      </c>
      <c r="K133" s="146"/>
      <c r="L133" s="28"/>
      <c r="M133" s="147" t="s">
        <v>1</v>
      </c>
      <c r="N133" s="148" t="s">
        <v>40</v>
      </c>
      <c r="P133" s="149">
        <f>O133*H133</f>
        <v>0</v>
      </c>
      <c r="Q133" s="149">
        <v>1.002</v>
      </c>
      <c r="R133" s="149">
        <f>Q133*H133</f>
        <v>5.7114000000000005E-2</v>
      </c>
      <c r="S133" s="149">
        <v>0</v>
      </c>
      <c r="T133" s="150">
        <f>S133*H133</f>
        <v>0</v>
      </c>
      <c r="AR133" s="151" t="s">
        <v>144</v>
      </c>
      <c r="AT133" s="151" t="s">
        <v>140</v>
      </c>
      <c r="AU133" s="151" t="s">
        <v>88</v>
      </c>
      <c r="AY133" s="13" t="s">
        <v>138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88</v>
      </c>
      <c r="BK133" s="152">
        <f>ROUND(I133*H133,2)</f>
        <v>0</v>
      </c>
      <c r="BL133" s="13" t="s">
        <v>144</v>
      </c>
      <c r="BM133" s="151" t="s">
        <v>597</v>
      </c>
    </row>
    <row r="134" spans="2:65" s="11" customFormat="1" ht="22.9" customHeight="1">
      <c r="B134" s="127"/>
      <c r="D134" s="128" t="s">
        <v>73</v>
      </c>
      <c r="E134" s="137" t="s">
        <v>144</v>
      </c>
      <c r="F134" s="137" t="s">
        <v>155</v>
      </c>
      <c r="I134" s="130"/>
      <c r="J134" s="138">
        <f>BK134</f>
        <v>0</v>
      </c>
      <c r="L134" s="127"/>
      <c r="M134" s="132"/>
      <c r="P134" s="133">
        <f>SUM(P135:P138)</f>
        <v>0</v>
      </c>
      <c r="R134" s="133">
        <f>SUM(R135:R138)</f>
        <v>4.6274168400000004</v>
      </c>
      <c r="T134" s="134">
        <f>SUM(T135:T138)</f>
        <v>0</v>
      </c>
      <c r="AR134" s="128" t="s">
        <v>82</v>
      </c>
      <c r="AT134" s="135" t="s">
        <v>73</v>
      </c>
      <c r="AU134" s="135" t="s">
        <v>82</v>
      </c>
      <c r="AY134" s="128" t="s">
        <v>138</v>
      </c>
      <c r="BK134" s="136">
        <f>SUM(BK135:BK138)</f>
        <v>0</v>
      </c>
    </row>
    <row r="135" spans="2:65" s="1" customFormat="1" ht="21.75" customHeight="1">
      <c r="B135" s="28"/>
      <c r="C135" s="139" t="s">
        <v>144</v>
      </c>
      <c r="D135" s="139" t="s">
        <v>140</v>
      </c>
      <c r="E135" s="140" t="s">
        <v>156</v>
      </c>
      <c r="F135" s="141" t="s">
        <v>157</v>
      </c>
      <c r="G135" s="142" t="s">
        <v>158</v>
      </c>
      <c r="H135" s="143">
        <v>1.925</v>
      </c>
      <c r="I135" s="144"/>
      <c r="J135" s="145">
        <f>ROUND(I135*H135,2)</f>
        <v>0</v>
      </c>
      <c r="K135" s="146"/>
      <c r="L135" s="28"/>
      <c r="M135" s="147" t="s">
        <v>1</v>
      </c>
      <c r="N135" s="148" t="s">
        <v>40</v>
      </c>
      <c r="P135" s="149">
        <f>O135*H135</f>
        <v>0</v>
      </c>
      <c r="Q135" s="149">
        <v>2.2969900000000001</v>
      </c>
      <c r="R135" s="149">
        <f>Q135*H135</f>
        <v>4.4217057500000001</v>
      </c>
      <c r="S135" s="149">
        <v>0</v>
      </c>
      <c r="T135" s="150">
        <f>S135*H135</f>
        <v>0</v>
      </c>
      <c r="AR135" s="151" t="s">
        <v>144</v>
      </c>
      <c r="AT135" s="151" t="s">
        <v>140</v>
      </c>
      <c r="AU135" s="151" t="s">
        <v>88</v>
      </c>
      <c r="AY135" s="13" t="s">
        <v>138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88</v>
      </c>
      <c r="BK135" s="152">
        <f>ROUND(I135*H135,2)</f>
        <v>0</v>
      </c>
      <c r="BL135" s="13" t="s">
        <v>144</v>
      </c>
      <c r="BM135" s="151" t="s">
        <v>598</v>
      </c>
    </row>
    <row r="136" spans="2:65" s="1" customFormat="1" ht="24.2" customHeight="1">
      <c r="B136" s="28"/>
      <c r="C136" s="139" t="s">
        <v>160</v>
      </c>
      <c r="D136" s="139" t="s">
        <v>140</v>
      </c>
      <c r="E136" s="140" t="s">
        <v>161</v>
      </c>
      <c r="F136" s="141" t="s">
        <v>162</v>
      </c>
      <c r="G136" s="142" t="s">
        <v>143</v>
      </c>
      <c r="H136" s="143">
        <v>15.4</v>
      </c>
      <c r="I136" s="144"/>
      <c r="J136" s="145">
        <f>ROUND(I136*H136,2)</f>
        <v>0</v>
      </c>
      <c r="K136" s="146"/>
      <c r="L136" s="28"/>
      <c r="M136" s="147" t="s">
        <v>1</v>
      </c>
      <c r="N136" s="148" t="s">
        <v>40</v>
      </c>
      <c r="P136" s="149">
        <f>O136*H136</f>
        <v>0</v>
      </c>
      <c r="Q136" s="149">
        <v>3.3899999999999998E-3</v>
      </c>
      <c r="R136" s="149">
        <f>Q136*H136</f>
        <v>5.2205999999999995E-2</v>
      </c>
      <c r="S136" s="149">
        <v>0</v>
      </c>
      <c r="T136" s="150">
        <f>S136*H136</f>
        <v>0</v>
      </c>
      <c r="AR136" s="151" t="s">
        <v>144</v>
      </c>
      <c r="AT136" s="151" t="s">
        <v>140</v>
      </c>
      <c r="AU136" s="151" t="s">
        <v>88</v>
      </c>
      <c r="AY136" s="13" t="s">
        <v>138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88</v>
      </c>
      <c r="BK136" s="152">
        <f>ROUND(I136*H136,2)</f>
        <v>0</v>
      </c>
      <c r="BL136" s="13" t="s">
        <v>144</v>
      </c>
      <c r="BM136" s="151" t="s">
        <v>599</v>
      </c>
    </row>
    <row r="137" spans="2:65" s="1" customFormat="1" ht="24.2" customHeight="1">
      <c r="B137" s="28"/>
      <c r="C137" s="139" t="s">
        <v>164</v>
      </c>
      <c r="D137" s="139" t="s">
        <v>140</v>
      </c>
      <c r="E137" s="140" t="s">
        <v>165</v>
      </c>
      <c r="F137" s="141" t="s">
        <v>166</v>
      </c>
      <c r="G137" s="142" t="s">
        <v>143</v>
      </c>
      <c r="H137" s="143">
        <v>15.4</v>
      </c>
      <c r="I137" s="144"/>
      <c r="J137" s="145">
        <f>ROUND(I137*H137,2)</f>
        <v>0</v>
      </c>
      <c r="K137" s="146"/>
      <c r="L137" s="28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144</v>
      </c>
      <c r="AT137" s="151" t="s">
        <v>140</v>
      </c>
      <c r="AU137" s="151" t="s">
        <v>88</v>
      </c>
      <c r="AY137" s="13" t="s">
        <v>138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88</v>
      </c>
      <c r="BK137" s="152">
        <f>ROUND(I137*H137,2)</f>
        <v>0</v>
      </c>
      <c r="BL137" s="13" t="s">
        <v>144</v>
      </c>
      <c r="BM137" s="151" t="s">
        <v>600</v>
      </c>
    </row>
    <row r="138" spans="2:65" s="1" customFormat="1" ht="24.2" customHeight="1">
      <c r="B138" s="28"/>
      <c r="C138" s="139" t="s">
        <v>168</v>
      </c>
      <c r="D138" s="139" t="s">
        <v>140</v>
      </c>
      <c r="E138" s="140" t="s">
        <v>169</v>
      </c>
      <c r="F138" s="141" t="s">
        <v>170</v>
      </c>
      <c r="G138" s="142" t="s">
        <v>171</v>
      </c>
      <c r="H138" s="143">
        <v>0.151</v>
      </c>
      <c r="I138" s="144"/>
      <c r="J138" s="145">
        <f>ROUND(I138*H138,2)</f>
        <v>0</v>
      </c>
      <c r="K138" s="146"/>
      <c r="L138" s="28"/>
      <c r="M138" s="147" t="s">
        <v>1</v>
      </c>
      <c r="N138" s="148" t="s">
        <v>40</v>
      </c>
      <c r="P138" s="149">
        <f>O138*H138</f>
        <v>0</v>
      </c>
      <c r="Q138" s="149">
        <v>1.0165900000000001</v>
      </c>
      <c r="R138" s="149">
        <f>Q138*H138</f>
        <v>0.15350509000000001</v>
      </c>
      <c r="S138" s="149">
        <v>0</v>
      </c>
      <c r="T138" s="150">
        <f>S138*H138</f>
        <v>0</v>
      </c>
      <c r="AR138" s="151" t="s">
        <v>144</v>
      </c>
      <c r="AT138" s="151" t="s">
        <v>140</v>
      </c>
      <c r="AU138" s="151" t="s">
        <v>88</v>
      </c>
      <c r="AY138" s="13" t="s">
        <v>138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88</v>
      </c>
      <c r="BK138" s="152">
        <f>ROUND(I138*H138,2)</f>
        <v>0</v>
      </c>
      <c r="BL138" s="13" t="s">
        <v>144</v>
      </c>
      <c r="BM138" s="151" t="s">
        <v>601</v>
      </c>
    </row>
    <row r="139" spans="2:65" s="11" customFormat="1" ht="22.9" customHeight="1">
      <c r="B139" s="127"/>
      <c r="D139" s="128" t="s">
        <v>73</v>
      </c>
      <c r="E139" s="137" t="s">
        <v>178</v>
      </c>
      <c r="F139" s="137" t="s">
        <v>236</v>
      </c>
      <c r="I139" s="130"/>
      <c r="J139" s="138">
        <f>BK139</f>
        <v>0</v>
      </c>
      <c r="L139" s="127"/>
      <c r="M139" s="132"/>
      <c r="P139" s="133">
        <f>SUM(P140:P153)</f>
        <v>0</v>
      </c>
      <c r="R139" s="133">
        <f>SUM(R140:R153)</f>
        <v>1.2348E-2</v>
      </c>
      <c r="T139" s="134">
        <f>SUM(T140:T153)</f>
        <v>4.6798000000000002</v>
      </c>
      <c r="AR139" s="128" t="s">
        <v>82</v>
      </c>
      <c r="AT139" s="135" t="s">
        <v>73</v>
      </c>
      <c r="AU139" s="135" t="s">
        <v>82</v>
      </c>
      <c r="AY139" s="128" t="s">
        <v>138</v>
      </c>
      <c r="BK139" s="136">
        <f>SUM(BK140:BK153)</f>
        <v>0</v>
      </c>
    </row>
    <row r="140" spans="2:65" s="1" customFormat="1" ht="16.5" customHeight="1">
      <c r="B140" s="28"/>
      <c r="C140" s="139" t="s">
        <v>174</v>
      </c>
      <c r="D140" s="139" t="s">
        <v>140</v>
      </c>
      <c r="E140" s="140" t="s">
        <v>602</v>
      </c>
      <c r="F140" s="141" t="s">
        <v>603</v>
      </c>
      <c r="G140" s="142" t="s">
        <v>143</v>
      </c>
      <c r="H140" s="143">
        <v>252</v>
      </c>
      <c r="I140" s="144"/>
      <c r="J140" s="145">
        <f t="shared" ref="J140:J153" si="0">ROUND(I140*H140,2)</f>
        <v>0</v>
      </c>
      <c r="K140" s="146"/>
      <c r="L140" s="28"/>
      <c r="M140" s="147" t="s">
        <v>1</v>
      </c>
      <c r="N140" s="148" t="s">
        <v>40</v>
      </c>
      <c r="P140" s="149">
        <f t="shared" ref="P140:P153" si="1">O140*H140</f>
        <v>0</v>
      </c>
      <c r="Q140" s="149">
        <v>4.8999999999999998E-5</v>
      </c>
      <c r="R140" s="149">
        <f t="shared" ref="R140:R153" si="2">Q140*H140</f>
        <v>1.2348E-2</v>
      </c>
      <c r="S140" s="149">
        <v>0</v>
      </c>
      <c r="T140" s="150">
        <f t="shared" ref="T140:T153" si="3">S140*H140</f>
        <v>0</v>
      </c>
      <c r="AR140" s="151" t="s">
        <v>144</v>
      </c>
      <c r="AT140" s="151" t="s">
        <v>140</v>
      </c>
      <c r="AU140" s="151" t="s">
        <v>88</v>
      </c>
      <c r="AY140" s="13" t="s">
        <v>138</v>
      </c>
      <c r="BE140" s="152">
        <f t="shared" ref="BE140:BE153" si="4">IF(N140="základná",J140,0)</f>
        <v>0</v>
      </c>
      <c r="BF140" s="152">
        <f t="shared" ref="BF140:BF153" si="5">IF(N140="znížená",J140,0)</f>
        <v>0</v>
      </c>
      <c r="BG140" s="152">
        <f t="shared" ref="BG140:BG153" si="6">IF(N140="zákl. prenesená",J140,0)</f>
        <v>0</v>
      </c>
      <c r="BH140" s="152">
        <f t="shared" ref="BH140:BH153" si="7">IF(N140="zníž. prenesená",J140,0)</f>
        <v>0</v>
      </c>
      <c r="BI140" s="152">
        <f t="shared" ref="BI140:BI153" si="8">IF(N140="nulová",J140,0)</f>
        <v>0</v>
      </c>
      <c r="BJ140" s="13" t="s">
        <v>88</v>
      </c>
      <c r="BK140" s="152">
        <f t="shared" ref="BK140:BK153" si="9">ROUND(I140*H140,2)</f>
        <v>0</v>
      </c>
      <c r="BL140" s="13" t="s">
        <v>144</v>
      </c>
      <c r="BM140" s="151" t="s">
        <v>604</v>
      </c>
    </row>
    <row r="141" spans="2:65" s="1" customFormat="1" ht="24.2" customHeight="1">
      <c r="B141" s="28"/>
      <c r="C141" s="139" t="s">
        <v>178</v>
      </c>
      <c r="D141" s="139" t="s">
        <v>140</v>
      </c>
      <c r="E141" s="140" t="s">
        <v>605</v>
      </c>
      <c r="F141" s="141" t="s">
        <v>606</v>
      </c>
      <c r="G141" s="142" t="s">
        <v>158</v>
      </c>
      <c r="H141" s="143">
        <v>0.36</v>
      </c>
      <c r="I141" s="144"/>
      <c r="J141" s="145">
        <f t="shared" si="0"/>
        <v>0</v>
      </c>
      <c r="K141" s="146"/>
      <c r="L141" s="28"/>
      <c r="M141" s="147" t="s">
        <v>1</v>
      </c>
      <c r="N141" s="148" t="s">
        <v>40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2.2000000000000002</v>
      </c>
      <c r="T141" s="150">
        <f t="shared" si="3"/>
        <v>0.79200000000000004</v>
      </c>
      <c r="AR141" s="151" t="s">
        <v>144</v>
      </c>
      <c r="AT141" s="151" t="s">
        <v>140</v>
      </c>
      <c r="AU141" s="151" t="s">
        <v>88</v>
      </c>
      <c r="AY141" s="13" t="s">
        <v>138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88</v>
      </c>
      <c r="BK141" s="152">
        <f t="shared" si="9"/>
        <v>0</v>
      </c>
      <c r="BL141" s="13" t="s">
        <v>144</v>
      </c>
      <c r="BM141" s="151" t="s">
        <v>607</v>
      </c>
    </row>
    <row r="142" spans="2:65" s="1" customFormat="1" ht="37.9" customHeight="1">
      <c r="B142" s="28"/>
      <c r="C142" s="139" t="s">
        <v>182</v>
      </c>
      <c r="D142" s="139" t="s">
        <v>140</v>
      </c>
      <c r="E142" s="140" t="s">
        <v>608</v>
      </c>
      <c r="F142" s="141" t="s">
        <v>609</v>
      </c>
      <c r="G142" s="142" t="s">
        <v>158</v>
      </c>
      <c r="H142" s="143">
        <v>1.6739999999999999</v>
      </c>
      <c r="I142" s="144"/>
      <c r="J142" s="145">
        <f t="shared" si="0"/>
        <v>0</v>
      </c>
      <c r="K142" s="146"/>
      <c r="L142" s="28"/>
      <c r="M142" s="147" t="s">
        <v>1</v>
      </c>
      <c r="N142" s="148" t="s">
        <v>40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1.6</v>
      </c>
      <c r="T142" s="150">
        <f t="shared" si="3"/>
        <v>2.6783999999999999</v>
      </c>
      <c r="AR142" s="151" t="s">
        <v>144</v>
      </c>
      <c r="AT142" s="151" t="s">
        <v>140</v>
      </c>
      <c r="AU142" s="151" t="s">
        <v>88</v>
      </c>
      <c r="AY142" s="13" t="s">
        <v>138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88</v>
      </c>
      <c r="BK142" s="152">
        <f t="shared" si="9"/>
        <v>0</v>
      </c>
      <c r="BL142" s="13" t="s">
        <v>144</v>
      </c>
      <c r="BM142" s="151" t="s">
        <v>610</v>
      </c>
    </row>
    <row r="143" spans="2:65" s="1" customFormat="1" ht="37.9" customHeight="1">
      <c r="B143" s="28"/>
      <c r="C143" s="139" t="s">
        <v>186</v>
      </c>
      <c r="D143" s="139" t="s">
        <v>140</v>
      </c>
      <c r="E143" s="140" t="s">
        <v>611</v>
      </c>
      <c r="F143" s="141" t="s">
        <v>612</v>
      </c>
      <c r="G143" s="142" t="s">
        <v>158</v>
      </c>
      <c r="H143" s="143">
        <v>0.70399999999999996</v>
      </c>
      <c r="I143" s="144"/>
      <c r="J143" s="145">
        <f t="shared" si="0"/>
        <v>0</v>
      </c>
      <c r="K143" s="146"/>
      <c r="L143" s="28"/>
      <c r="M143" s="147" t="s">
        <v>1</v>
      </c>
      <c r="N143" s="148" t="s">
        <v>40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1.6</v>
      </c>
      <c r="T143" s="150">
        <f t="shared" si="3"/>
        <v>1.1264000000000001</v>
      </c>
      <c r="AR143" s="151" t="s">
        <v>144</v>
      </c>
      <c r="AT143" s="151" t="s">
        <v>140</v>
      </c>
      <c r="AU143" s="151" t="s">
        <v>88</v>
      </c>
      <c r="AY143" s="13" t="s">
        <v>138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88</v>
      </c>
      <c r="BK143" s="152">
        <f t="shared" si="9"/>
        <v>0</v>
      </c>
      <c r="BL143" s="13" t="s">
        <v>144</v>
      </c>
      <c r="BM143" s="151" t="s">
        <v>613</v>
      </c>
    </row>
    <row r="144" spans="2:65" s="1" customFormat="1" ht="24.2" customHeight="1">
      <c r="B144" s="28"/>
      <c r="C144" s="139" t="s">
        <v>190</v>
      </c>
      <c r="D144" s="139" t="s">
        <v>140</v>
      </c>
      <c r="E144" s="140" t="s">
        <v>614</v>
      </c>
      <c r="F144" s="141" t="s">
        <v>615</v>
      </c>
      <c r="G144" s="142" t="s">
        <v>225</v>
      </c>
      <c r="H144" s="143">
        <v>1</v>
      </c>
      <c r="I144" s="144"/>
      <c r="J144" s="145">
        <f t="shared" si="0"/>
        <v>0</v>
      </c>
      <c r="K144" s="146"/>
      <c r="L144" s="28"/>
      <c r="M144" s="147" t="s">
        <v>1</v>
      </c>
      <c r="N144" s="148" t="s">
        <v>40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8.3000000000000004E-2</v>
      </c>
      <c r="T144" s="150">
        <f t="shared" si="3"/>
        <v>8.3000000000000004E-2</v>
      </c>
      <c r="AR144" s="151" t="s">
        <v>144</v>
      </c>
      <c r="AT144" s="151" t="s">
        <v>140</v>
      </c>
      <c r="AU144" s="151" t="s">
        <v>88</v>
      </c>
      <c r="AY144" s="13" t="s">
        <v>138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88</v>
      </c>
      <c r="BK144" s="152">
        <f t="shared" si="9"/>
        <v>0</v>
      </c>
      <c r="BL144" s="13" t="s">
        <v>144</v>
      </c>
      <c r="BM144" s="151" t="s">
        <v>616</v>
      </c>
    </row>
    <row r="145" spans="2:65" s="1" customFormat="1" ht="24.2" customHeight="1">
      <c r="B145" s="28"/>
      <c r="C145" s="139" t="s">
        <v>194</v>
      </c>
      <c r="D145" s="139" t="s">
        <v>140</v>
      </c>
      <c r="E145" s="140" t="s">
        <v>617</v>
      </c>
      <c r="F145" s="141" t="s">
        <v>618</v>
      </c>
      <c r="G145" s="142" t="s">
        <v>171</v>
      </c>
      <c r="H145" s="143">
        <v>5.8680000000000003</v>
      </c>
      <c r="I145" s="144"/>
      <c r="J145" s="145">
        <f t="shared" si="0"/>
        <v>0</v>
      </c>
      <c r="K145" s="146"/>
      <c r="L145" s="28"/>
      <c r="M145" s="147" t="s">
        <v>1</v>
      </c>
      <c r="N145" s="148" t="s">
        <v>40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144</v>
      </c>
      <c r="AT145" s="151" t="s">
        <v>140</v>
      </c>
      <c r="AU145" s="151" t="s">
        <v>88</v>
      </c>
      <c r="AY145" s="13" t="s">
        <v>138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88</v>
      </c>
      <c r="BK145" s="152">
        <f t="shared" si="9"/>
        <v>0</v>
      </c>
      <c r="BL145" s="13" t="s">
        <v>144</v>
      </c>
      <c r="BM145" s="151" t="s">
        <v>619</v>
      </c>
    </row>
    <row r="146" spans="2:65" s="1" customFormat="1" ht="24.2" customHeight="1">
      <c r="B146" s="28"/>
      <c r="C146" s="139" t="s">
        <v>198</v>
      </c>
      <c r="D146" s="139" t="s">
        <v>140</v>
      </c>
      <c r="E146" s="140" t="s">
        <v>620</v>
      </c>
      <c r="F146" s="141" t="s">
        <v>621</v>
      </c>
      <c r="G146" s="142" t="s">
        <v>171</v>
      </c>
      <c r="H146" s="143">
        <v>5.8680000000000003</v>
      </c>
      <c r="I146" s="144"/>
      <c r="J146" s="145">
        <f t="shared" si="0"/>
        <v>0</v>
      </c>
      <c r="K146" s="146"/>
      <c r="L146" s="28"/>
      <c r="M146" s="147" t="s">
        <v>1</v>
      </c>
      <c r="N146" s="148" t="s">
        <v>40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144</v>
      </c>
      <c r="AT146" s="151" t="s">
        <v>140</v>
      </c>
      <c r="AU146" s="151" t="s">
        <v>88</v>
      </c>
      <c r="AY146" s="13" t="s">
        <v>138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88</v>
      </c>
      <c r="BK146" s="152">
        <f t="shared" si="9"/>
        <v>0</v>
      </c>
      <c r="BL146" s="13" t="s">
        <v>144</v>
      </c>
      <c r="BM146" s="151" t="s">
        <v>622</v>
      </c>
    </row>
    <row r="147" spans="2:65" s="1" customFormat="1" ht="21.75" customHeight="1">
      <c r="B147" s="28"/>
      <c r="C147" s="139" t="s">
        <v>202</v>
      </c>
      <c r="D147" s="139" t="s">
        <v>140</v>
      </c>
      <c r="E147" s="140" t="s">
        <v>325</v>
      </c>
      <c r="F147" s="141" t="s">
        <v>326</v>
      </c>
      <c r="G147" s="142" t="s">
        <v>171</v>
      </c>
      <c r="H147" s="143">
        <v>5.8680000000000003</v>
      </c>
      <c r="I147" s="144"/>
      <c r="J147" s="145">
        <f t="shared" si="0"/>
        <v>0</v>
      </c>
      <c r="K147" s="146"/>
      <c r="L147" s="28"/>
      <c r="M147" s="147" t="s">
        <v>1</v>
      </c>
      <c r="N147" s="148" t="s">
        <v>40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144</v>
      </c>
      <c r="AT147" s="151" t="s">
        <v>140</v>
      </c>
      <c r="AU147" s="151" t="s">
        <v>88</v>
      </c>
      <c r="AY147" s="13" t="s">
        <v>138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88</v>
      </c>
      <c r="BK147" s="152">
        <f t="shared" si="9"/>
        <v>0</v>
      </c>
      <c r="BL147" s="13" t="s">
        <v>144</v>
      </c>
      <c r="BM147" s="151" t="s">
        <v>623</v>
      </c>
    </row>
    <row r="148" spans="2:65" s="1" customFormat="1" ht="24.2" customHeight="1">
      <c r="B148" s="28"/>
      <c r="C148" s="139" t="s">
        <v>206</v>
      </c>
      <c r="D148" s="139" t="s">
        <v>140</v>
      </c>
      <c r="E148" s="140" t="s">
        <v>329</v>
      </c>
      <c r="F148" s="141" t="s">
        <v>330</v>
      </c>
      <c r="G148" s="142" t="s">
        <v>171</v>
      </c>
      <c r="H148" s="143">
        <v>176.04</v>
      </c>
      <c r="I148" s="144"/>
      <c r="J148" s="145">
        <f t="shared" si="0"/>
        <v>0</v>
      </c>
      <c r="K148" s="146"/>
      <c r="L148" s="28"/>
      <c r="M148" s="147" t="s">
        <v>1</v>
      </c>
      <c r="N148" s="148" t="s">
        <v>40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144</v>
      </c>
      <c r="AT148" s="151" t="s">
        <v>140</v>
      </c>
      <c r="AU148" s="151" t="s">
        <v>88</v>
      </c>
      <c r="AY148" s="13" t="s">
        <v>138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88</v>
      </c>
      <c r="BK148" s="152">
        <f t="shared" si="9"/>
        <v>0</v>
      </c>
      <c r="BL148" s="13" t="s">
        <v>144</v>
      </c>
      <c r="BM148" s="151" t="s">
        <v>624</v>
      </c>
    </row>
    <row r="149" spans="2:65" s="1" customFormat="1" ht="24.2" customHeight="1">
      <c r="B149" s="28"/>
      <c r="C149" s="139" t="s">
        <v>210</v>
      </c>
      <c r="D149" s="139" t="s">
        <v>140</v>
      </c>
      <c r="E149" s="140" t="s">
        <v>333</v>
      </c>
      <c r="F149" s="141" t="s">
        <v>334</v>
      </c>
      <c r="G149" s="142" t="s">
        <v>171</v>
      </c>
      <c r="H149" s="143">
        <v>5.8680000000000003</v>
      </c>
      <c r="I149" s="144"/>
      <c r="J149" s="145">
        <f t="shared" si="0"/>
        <v>0</v>
      </c>
      <c r="K149" s="146"/>
      <c r="L149" s="28"/>
      <c r="M149" s="147" t="s">
        <v>1</v>
      </c>
      <c r="N149" s="148" t="s">
        <v>40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144</v>
      </c>
      <c r="AT149" s="151" t="s">
        <v>140</v>
      </c>
      <c r="AU149" s="151" t="s">
        <v>88</v>
      </c>
      <c r="AY149" s="13" t="s">
        <v>138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88</v>
      </c>
      <c r="BK149" s="152">
        <f t="shared" si="9"/>
        <v>0</v>
      </c>
      <c r="BL149" s="13" t="s">
        <v>144</v>
      </c>
      <c r="BM149" s="151" t="s">
        <v>625</v>
      </c>
    </row>
    <row r="150" spans="2:65" s="1" customFormat="1" ht="24.2" customHeight="1">
      <c r="B150" s="28"/>
      <c r="C150" s="139" t="s">
        <v>214</v>
      </c>
      <c r="D150" s="139" t="s">
        <v>140</v>
      </c>
      <c r="E150" s="140" t="s">
        <v>337</v>
      </c>
      <c r="F150" s="141" t="s">
        <v>338</v>
      </c>
      <c r="G150" s="142" t="s">
        <v>171</v>
      </c>
      <c r="H150" s="143">
        <v>11.736000000000001</v>
      </c>
      <c r="I150" s="144"/>
      <c r="J150" s="145">
        <f t="shared" si="0"/>
        <v>0</v>
      </c>
      <c r="K150" s="146"/>
      <c r="L150" s="28"/>
      <c r="M150" s="147" t="s">
        <v>1</v>
      </c>
      <c r="N150" s="148" t="s">
        <v>40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144</v>
      </c>
      <c r="AT150" s="151" t="s">
        <v>140</v>
      </c>
      <c r="AU150" s="151" t="s">
        <v>88</v>
      </c>
      <c r="AY150" s="13" t="s">
        <v>138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88</v>
      </c>
      <c r="BK150" s="152">
        <f t="shared" si="9"/>
        <v>0</v>
      </c>
      <c r="BL150" s="13" t="s">
        <v>144</v>
      </c>
      <c r="BM150" s="151" t="s">
        <v>626</v>
      </c>
    </row>
    <row r="151" spans="2:65" s="1" customFormat="1" ht="24.2" customHeight="1">
      <c r="B151" s="28"/>
      <c r="C151" s="139" t="s">
        <v>218</v>
      </c>
      <c r="D151" s="139" t="s">
        <v>140</v>
      </c>
      <c r="E151" s="140" t="s">
        <v>345</v>
      </c>
      <c r="F151" s="141" t="s">
        <v>627</v>
      </c>
      <c r="G151" s="142" t="s">
        <v>171</v>
      </c>
      <c r="H151" s="143">
        <v>5.6580000000000004</v>
      </c>
      <c r="I151" s="144"/>
      <c r="J151" s="145">
        <f t="shared" si="0"/>
        <v>0</v>
      </c>
      <c r="K151" s="146"/>
      <c r="L151" s="28"/>
      <c r="M151" s="147" t="s">
        <v>1</v>
      </c>
      <c r="N151" s="148" t="s">
        <v>40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144</v>
      </c>
      <c r="AT151" s="151" t="s">
        <v>140</v>
      </c>
      <c r="AU151" s="151" t="s">
        <v>88</v>
      </c>
      <c r="AY151" s="13" t="s">
        <v>138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88</v>
      </c>
      <c r="BK151" s="152">
        <f t="shared" si="9"/>
        <v>0</v>
      </c>
      <c r="BL151" s="13" t="s">
        <v>144</v>
      </c>
      <c r="BM151" s="151" t="s">
        <v>628</v>
      </c>
    </row>
    <row r="152" spans="2:65" s="1" customFormat="1" ht="24.2" customHeight="1">
      <c r="B152" s="28"/>
      <c r="C152" s="139" t="s">
        <v>222</v>
      </c>
      <c r="D152" s="139" t="s">
        <v>140</v>
      </c>
      <c r="E152" s="140" t="s">
        <v>629</v>
      </c>
      <c r="F152" s="141" t="s">
        <v>630</v>
      </c>
      <c r="G152" s="142" t="s">
        <v>171</v>
      </c>
      <c r="H152" s="143">
        <v>0.21</v>
      </c>
      <c r="I152" s="144"/>
      <c r="J152" s="145">
        <f t="shared" si="0"/>
        <v>0</v>
      </c>
      <c r="K152" s="146"/>
      <c r="L152" s="28"/>
      <c r="M152" s="147" t="s">
        <v>1</v>
      </c>
      <c r="N152" s="148" t="s">
        <v>40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144</v>
      </c>
      <c r="AT152" s="151" t="s">
        <v>140</v>
      </c>
      <c r="AU152" s="151" t="s">
        <v>88</v>
      </c>
      <c r="AY152" s="13" t="s">
        <v>138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88</v>
      </c>
      <c r="BK152" s="152">
        <f t="shared" si="9"/>
        <v>0</v>
      </c>
      <c r="BL152" s="13" t="s">
        <v>144</v>
      </c>
      <c r="BM152" s="151" t="s">
        <v>631</v>
      </c>
    </row>
    <row r="153" spans="2:65" s="1" customFormat="1" ht="16.5" customHeight="1">
      <c r="B153" s="28"/>
      <c r="C153" s="139" t="s">
        <v>227</v>
      </c>
      <c r="D153" s="139" t="s">
        <v>140</v>
      </c>
      <c r="E153" s="140" t="s">
        <v>632</v>
      </c>
      <c r="F153" s="141" t="s">
        <v>633</v>
      </c>
      <c r="G153" s="142" t="s">
        <v>171</v>
      </c>
      <c r="H153" s="143">
        <v>5.8680000000000003</v>
      </c>
      <c r="I153" s="144"/>
      <c r="J153" s="145">
        <f t="shared" si="0"/>
        <v>0</v>
      </c>
      <c r="K153" s="146"/>
      <c r="L153" s="28"/>
      <c r="M153" s="147" t="s">
        <v>1</v>
      </c>
      <c r="N153" s="148" t="s">
        <v>40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144</v>
      </c>
      <c r="AT153" s="151" t="s">
        <v>140</v>
      </c>
      <c r="AU153" s="151" t="s">
        <v>88</v>
      </c>
      <c r="AY153" s="13" t="s">
        <v>138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88</v>
      </c>
      <c r="BK153" s="152">
        <f t="shared" si="9"/>
        <v>0</v>
      </c>
      <c r="BL153" s="13" t="s">
        <v>144</v>
      </c>
      <c r="BM153" s="151" t="s">
        <v>634</v>
      </c>
    </row>
    <row r="154" spans="2:65" s="11" customFormat="1" ht="25.9" customHeight="1">
      <c r="B154" s="127"/>
      <c r="D154" s="128" t="s">
        <v>73</v>
      </c>
      <c r="E154" s="129" t="s">
        <v>354</v>
      </c>
      <c r="F154" s="129" t="s">
        <v>355</v>
      </c>
      <c r="I154" s="130"/>
      <c r="J154" s="131">
        <f>BK154</f>
        <v>0</v>
      </c>
      <c r="L154" s="127"/>
      <c r="M154" s="132"/>
      <c r="P154" s="133">
        <f>P155+P178+P189+P193+P196+P204</f>
        <v>0</v>
      </c>
      <c r="R154" s="133">
        <f>R155+R178+R189+R193+R196+R204</f>
        <v>14.308199056099999</v>
      </c>
      <c r="T154" s="134">
        <f>T155+T178+T189+T193+T196+T204</f>
        <v>1.1883200000000003</v>
      </c>
      <c r="AR154" s="128" t="s">
        <v>88</v>
      </c>
      <c r="AT154" s="135" t="s">
        <v>73</v>
      </c>
      <c r="AU154" s="135" t="s">
        <v>74</v>
      </c>
      <c r="AY154" s="128" t="s">
        <v>138</v>
      </c>
      <c r="BK154" s="136">
        <f>BK155+BK178+BK189+BK193+BK196+BK204</f>
        <v>0</v>
      </c>
    </row>
    <row r="155" spans="2:65" s="11" customFormat="1" ht="22.9" customHeight="1">
      <c r="B155" s="127"/>
      <c r="D155" s="128" t="s">
        <v>73</v>
      </c>
      <c r="E155" s="137" t="s">
        <v>635</v>
      </c>
      <c r="F155" s="137" t="s">
        <v>636</v>
      </c>
      <c r="I155" s="130"/>
      <c r="J155" s="138">
        <f>BK155</f>
        <v>0</v>
      </c>
      <c r="L155" s="127"/>
      <c r="M155" s="132"/>
      <c r="P155" s="133">
        <f>SUM(P156:P177)</f>
        <v>0</v>
      </c>
      <c r="R155" s="133">
        <f>SUM(R156:R177)</f>
        <v>1.2804422699999998</v>
      </c>
      <c r="T155" s="134">
        <f>SUM(T156:T177)</f>
        <v>0.97839000000000009</v>
      </c>
      <c r="AR155" s="128" t="s">
        <v>88</v>
      </c>
      <c r="AT155" s="135" t="s">
        <v>73</v>
      </c>
      <c r="AU155" s="135" t="s">
        <v>82</v>
      </c>
      <c r="AY155" s="128" t="s">
        <v>138</v>
      </c>
      <c r="BK155" s="136">
        <f>SUM(BK156:BK177)</f>
        <v>0</v>
      </c>
    </row>
    <row r="156" spans="2:65" s="1" customFormat="1" ht="21.75" customHeight="1">
      <c r="B156" s="28"/>
      <c r="C156" s="139" t="s">
        <v>232</v>
      </c>
      <c r="D156" s="139" t="s">
        <v>140</v>
      </c>
      <c r="E156" s="140" t="s">
        <v>637</v>
      </c>
      <c r="F156" s="141" t="s">
        <v>638</v>
      </c>
      <c r="G156" s="142" t="s">
        <v>143</v>
      </c>
      <c r="H156" s="143">
        <v>261</v>
      </c>
      <c r="I156" s="144"/>
      <c r="J156" s="145">
        <f t="shared" ref="J156:J177" si="10">ROUND(I156*H156,2)</f>
        <v>0</v>
      </c>
      <c r="K156" s="146"/>
      <c r="L156" s="28"/>
      <c r="M156" s="147" t="s">
        <v>1</v>
      </c>
      <c r="N156" s="148" t="s">
        <v>40</v>
      </c>
      <c r="P156" s="149">
        <f t="shared" ref="P156:P177" si="11">O156*H156</f>
        <v>0</v>
      </c>
      <c r="Q156" s="149">
        <v>3.2499999999999998E-6</v>
      </c>
      <c r="R156" s="149">
        <f t="shared" ref="R156:R177" si="12">Q156*H156</f>
        <v>8.4824999999999994E-4</v>
      </c>
      <c r="S156" s="149">
        <v>0</v>
      </c>
      <c r="T156" s="150">
        <f t="shared" ref="T156:T177" si="13">S156*H156</f>
        <v>0</v>
      </c>
      <c r="AR156" s="151" t="s">
        <v>206</v>
      </c>
      <c r="AT156" s="151" t="s">
        <v>140</v>
      </c>
      <c r="AU156" s="151" t="s">
        <v>88</v>
      </c>
      <c r="AY156" s="13" t="s">
        <v>138</v>
      </c>
      <c r="BE156" s="152">
        <f t="shared" ref="BE156:BE177" si="14">IF(N156="základná",J156,0)</f>
        <v>0</v>
      </c>
      <c r="BF156" s="152">
        <f t="shared" ref="BF156:BF177" si="15">IF(N156="znížená",J156,0)</f>
        <v>0</v>
      </c>
      <c r="BG156" s="152">
        <f t="shared" ref="BG156:BG177" si="16">IF(N156="zákl. prenesená",J156,0)</f>
        <v>0</v>
      </c>
      <c r="BH156" s="152">
        <f t="shared" ref="BH156:BH177" si="17">IF(N156="zníž. prenesená",J156,0)</f>
        <v>0</v>
      </c>
      <c r="BI156" s="152">
        <f t="shared" ref="BI156:BI177" si="18">IF(N156="nulová",J156,0)</f>
        <v>0</v>
      </c>
      <c r="BJ156" s="13" t="s">
        <v>88</v>
      </c>
      <c r="BK156" s="152">
        <f t="shared" ref="BK156:BK177" si="19">ROUND(I156*H156,2)</f>
        <v>0</v>
      </c>
      <c r="BL156" s="13" t="s">
        <v>206</v>
      </c>
      <c r="BM156" s="151" t="s">
        <v>639</v>
      </c>
    </row>
    <row r="157" spans="2:65" s="1" customFormat="1" ht="24.2" customHeight="1">
      <c r="B157" s="28"/>
      <c r="C157" s="153" t="s">
        <v>7</v>
      </c>
      <c r="D157" s="153" t="s">
        <v>228</v>
      </c>
      <c r="E157" s="154" t="s">
        <v>640</v>
      </c>
      <c r="F157" s="155" t="s">
        <v>641</v>
      </c>
      <c r="G157" s="156" t="s">
        <v>143</v>
      </c>
      <c r="H157" s="157">
        <v>300.14999999999998</v>
      </c>
      <c r="I157" s="158"/>
      <c r="J157" s="159">
        <f t="shared" si="10"/>
        <v>0</v>
      </c>
      <c r="K157" s="160"/>
      <c r="L157" s="161"/>
      <c r="M157" s="162" t="s">
        <v>1</v>
      </c>
      <c r="N157" s="163" t="s">
        <v>40</v>
      </c>
      <c r="P157" s="149">
        <f t="shared" si="11"/>
        <v>0</v>
      </c>
      <c r="Q157" s="149">
        <v>1.3999999999999999E-4</v>
      </c>
      <c r="R157" s="149">
        <f t="shared" si="12"/>
        <v>4.2020999999999996E-2</v>
      </c>
      <c r="S157" s="149">
        <v>0</v>
      </c>
      <c r="T157" s="150">
        <f t="shared" si="13"/>
        <v>0</v>
      </c>
      <c r="AR157" s="151" t="s">
        <v>272</v>
      </c>
      <c r="AT157" s="151" t="s">
        <v>228</v>
      </c>
      <c r="AU157" s="151" t="s">
        <v>88</v>
      </c>
      <c r="AY157" s="13" t="s">
        <v>138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88</v>
      </c>
      <c r="BK157" s="152">
        <f t="shared" si="19"/>
        <v>0</v>
      </c>
      <c r="BL157" s="13" t="s">
        <v>206</v>
      </c>
      <c r="BM157" s="151" t="s">
        <v>642</v>
      </c>
    </row>
    <row r="158" spans="2:65" s="1" customFormat="1" ht="33" customHeight="1">
      <c r="B158" s="28"/>
      <c r="C158" s="139" t="s">
        <v>240</v>
      </c>
      <c r="D158" s="139" t="s">
        <v>140</v>
      </c>
      <c r="E158" s="140" t="s">
        <v>643</v>
      </c>
      <c r="F158" s="141" t="s">
        <v>644</v>
      </c>
      <c r="G158" s="142" t="s">
        <v>225</v>
      </c>
      <c r="H158" s="143">
        <v>14.8</v>
      </c>
      <c r="I158" s="144"/>
      <c r="J158" s="145">
        <f t="shared" si="10"/>
        <v>0</v>
      </c>
      <c r="K158" s="146"/>
      <c r="L158" s="28"/>
      <c r="M158" s="147" t="s">
        <v>1</v>
      </c>
      <c r="N158" s="148" t="s">
        <v>40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1.4E-2</v>
      </c>
      <c r="T158" s="150">
        <f t="shared" si="13"/>
        <v>0.20720000000000002</v>
      </c>
      <c r="AR158" s="151" t="s">
        <v>206</v>
      </c>
      <c r="AT158" s="151" t="s">
        <v>140</v>
      </c>
      <c r="AU158" s="151" t="s">
        <v>88</v>
      </c>
      <c r="AY158" s="13" t="s">
        <v>138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88</v>
      </c>
      <c r="BK158" s="152">
        <f t="shared" si="19"/>
        <v>0</v>
      </c>
      <c r="BL158" s="13" t="s">
        <v>206</v>
      </c>
      <c r="BM158" s="151" t="s">
        <v>645</v>
      </c>
    </row>
    <row r="159" spans="2:65" s="1" customFormat="1" ht="24.2" customHeight="1">
      <c r="B159" s="28"/>
      <c r="C159" s="139" t="s">
        <v>244</v>
      </c>
      <c r="D159" s="139" t="s">
        <v>140</v>
      </c>
      <c r="E159" s="140" t="s">
        <v>646</v>
      </c>
      <c r="F159" s="141" t="s">
        <v>647</v>
      </c>
      <c r="G159" s="142" t="s">
        <v>143</v>
      </c>
      <c r="H159" s="143">
        <v>19.085000000000001</v>
      </c>
      <c r="I159" s="144"/>
      <c r="J159" s="145">
        <f t="shared" si="10"/>
        <v>0</v>
      </c>
      <c r="K159" s="146"/>
      <c r="L159" s="28"/>
      <c r="M159" s="147" t="s">
        <v>1</v>
      </c>
      <c r="N159" s="148" t="s">
        <v>40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1.4E-2</v>
      </c>
      <c r="T159" s="150">
        <f t="shared" si="13"/>
        <v>0.26719000000000004</v>
      </c>
      <c r="AR159" s="151" t="s">
        <v>206</v>
      </c>
      <c r="AT159" s="151" t="s">
        <v>140</v>
      </c>
      <c r="AU159" s="151" t="s">
        <v>88</v>
      </c>
      <c r="AY159" s="13" t="s">
        <v>138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88</v>
      </c>
      <c r="BK159" s="152">
        <f t="shared" si="19"/>
        <v>0</v>
      </c>
      <c r="BL159" s="13" t="s">
        <v>206</v>
      </c>
      <c r="BM159" s="151" t="s">
        <v>648</v>
      </c>
    </row>
    <row r="160" spans="2:65" s="1" customFormat="1" ht="24.2" customHeight="1">
      <c r="B160" s="28"/>
      <c r="C160" s="139" t="s">
        <v>248</v>
      </c>
      <c r="D160" s="139" t="s">
        <v>140</v>
      </c>
      <c r="E160" s="140" t="s">
        <v>649</v>
      </c>
      <c r="F160" s="141" t="s">
        <v>650</v>
      </c>
      <c r="G160" s="142" t="s">
        <v>143</v>
      </c>
      <c r="H160" s="143">
        <v>252</v>
      </c>
      <c r="I160" s="144"/>
      <c r="J160" s="145">
        <f t="shared" si="10"/>
        <v>0</v>
      </c>
      <c r="K160" s="146"/>
      <c r="L160" s="28"/>
      <c r="M160" s="147" t="s">
        <v>1</v>
      </c>
      <c r="N160" s="148" t="s">
        <v>40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2E-3</v>
      </c>
      <c r="T160" s="150">
        <f t="shared" si="13"/>
        <v>0.504</v>
      </c>
      <c r="AR160" s="151" t="s">
        <v>206</v>
      </c>
      <c r="AT160" s="151" t="s">
        <v>140</v>
      </c>
      <c r="AU160" s="151" t="s">
        <v>88</v>
      </c>
      <c r="AY160" s="13" t="s">
        <v>138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88</v>
      </c>
      <c r="BK160" s="152">
        <f t="shared" si="19"/>
        <v>0</v>
      </c>
      <c r="BL160" s="13" t="s">
        <v>206</v>
      </c>
      <c r="BM160" s="151" t="s">
        <v>651</v>
      </c>
    </row>
    <row r="161" spans="2:65" s="1" customFormat="1" ht="37.9" customHeight="1">
      <c r="B161" s="28"/>
      <c r="C161" s="139" t="s">
        <v>252</v>
      </c>
      <c r="D161" s="139" t="s">
        <v>140</v>
      </c>
      <c r="E161" s="140" t="s">
        <v>652</v>
      </c>
      <c r="F161" s="141" t="s">
        <v>653</v>
      </c>
      <c r="G161" s="142" t="s">
        <v>143</v>
      </c>
      <c r="H161" s="143">
        <v>290.7</v>
      </c>
      <c r="I161" s="144"/>
      <c r="J161" s="145">
        <f t="shared" si="10"/>
        <v>0</v>
      </c>
      <c r="K161" s="146"/>
      <c r="L161" s="28"/>
      <c r="M161" s="147" t="s">
        <v>1</v>
      </c>
      <c r="N161" s="148" t="s">
        <v>40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206</v>
      </c>
      <c r="AT161" s="151" t="s">
        <v>140</v>
      </c>
      <c r="AU161" s="151" t="s">
        <v>88</v>
      </c>
      <c r="AY161" s="13" t="s">
        <v>138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88</v>
      </c>
      <c r="BK161" s="152">
        <f t="shared" si="19"/>
        <v>0</v>
      </c>
      <c r="BL161" s="13" t="s">
        <v>206</v>
      </c>
      <c r="BM161" s="151" t="s">
        <v>654</v>
      </c>
    </row>
    <row r="162" spans="2:65" s="1" customFormat="1" ht="37.9" customHeight="1">
      <c r="B162" s="28"/>
      <c r="C162" s="153" t="s">
        <v>256</v>
      </c>
      <c r="D162" s="153" t="s">
        <v>228</v>
      </c>
      <c r="E162" s="154" t="s">
        <v>655</v>
      </c>
      <c r="F162" s="155" t="s">
        <v>656</v>
      </c>
      <c r="G162" s="156" t="s">
        <v>143</v>
      </c>
      <c r="H162" s="157">
        <v>334.30500000000001</v>
      </c>
      <c r="I162" s="158"/>
      <c r="J162" s="159">
        <f t="shared" si="10"/>
        <v>0</v>
      </c>
      <c r="K162" s="160"/>
      <c r="L162" s="161"/>
      <c r="M162" s="162" t="s">
        <v>1</v>
      </c>
      <c r="N162" s="163" t="s">
        <v>40</v>
      </c>
      <c r="P162" s="149">
        <f t="shared" si="11"/>
        <v>0</v>
      </c>
      <c r="Q162" s="149">
        <v>1.9E-3</v>
      </c>
      <c r="R162" s="149">
        <f t="shared" si="12"/>
        <v>0.63517950000000001</v>
      </c>
      <c r="S162" s="149">
        <v>0</v>
      </c>
      <c r="T162" s="150">
        <f t="shared" si="13"/>
        <v>0</v>
      </c>
      <c r="AR162" s="151" t="s">
        <v>272</v>
      </c>
      <c r="AT162" s="151" t="s">
        <v>228</v>
      </c>
      <c r="AU162" s="151" t="s">
        <v>88</v>
      </c>
      <c r="AY162" s="13" t="s">
        <v>138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88</v>
      </c>
      <c r="BK162" s="152">
        <f t="shared" si="19"/>
        <v>0</v>
      </c>
      <c r="BL162" s="13" t="s">
        <v>206</v>
      </c>
      <c r="BM162" s="151" t="s">
        <v>657</v>
      </c>
    </row>
    <row r="163" spans="2:65" s="1" customFormat="1" ht="16.5" customHeight="1">
      <c r="B163" s="28"/>
      <c r="C163" s="153" t="s">
        <v>260</v>
      </c>
      <c r="D163" s="153" t="s">
        <v>228</v>
      </c>
      <c r="E163" s="154" t="s">
        <v>658</v>
      </c>
      <c r="F163" s="155" t="s">
        <v>659</v>
      </c>
      <c r="G163" s="156" t="s">
        <v>150</v>
      </c>
      <c r="H163" s="157">
        <v>1500</v>
      </c>
      <c r="I163" s="158"/>
      <c r="J163" s="159">
        <f t="shared" si="10"/>
        <v>0</v>
      </c>
      <c r="K163" s="160"/>
      <c r="L163" s="161"/>
      <c r="M163" s="162" t="s">
        <v>1</v>
      </c>
      <c r="N163" s="163" t="s">
        <v>40</v>
      </c>
      <c r="P163" s="149">
        <f t="shared" si="11"/>
        <v>0</v>
      </c>
      <c r="Q163" s="149">
        <v>4.0000000000000003E-5</v>
      </c>
      <c r="R163" s="149">
        <f t="shared" si="12"/>
        <v>6.0000000000000005E-2</v>
      </c>
      <c r="S163" s="149">
        <v>0</v>
      </c>
      <c r="T163" s="150">
        <f t="shared" si="13"/>
        <v>0</v>
      </c>
      <c r="AR163" s="151" t="s">
        <v>272</v>
      </c>
      <c r="AT163" s="151" t="s">
        <v>228</v>
      </c>
      <c r="AU163" s="151" t="s">
        <v>88</v>
      </c>
      <c r="AY163" s="13" t="s">
        <v>138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88</v>
      </c>
      <c r="BK163" s="152">
        <f t="shared" si="19"/>
        <v>0</v>
      </c>
      <c r="BL163" s="13" t="s">
        <v>206</v>
      </c>
      <c r="BM163" s="151" t="s">
        <v>660</v>
      </c>
    </row>
    <row r="164" spans="2:65" s="1" customFormat="1" ht="16.5" customHeight="1">
      <c r="B164" s="28"/>
      <c r="C164" s="139" t="s">
        <v>264</v>
      </c>
      <c r="D164" s="139" t="s">
        <v>140</v>
      </c>
      <c r="E164" s="140" t="s">
        <v>661</v>
      </c>
      <c r="F164" s="141" t="s">
        <v>662</v>
      </c>
      <c r="G164" s="142" t="s">
        <v>150</v>
      </c>
      <c r="H164" s="143">
        <v>6</v>
      </c>
      <c r="I164" s="144"/>
      <c r="J164" s="145">
        <f t="shared" si="10"/>
        <v>0</v>
      </c>
      <c r="K164" s="146"/>
      <c r="L164" s="28"/>
      <c r="M164" s="147" t="s">
        <v>1</v>
      </c>
      <c r="N164" s="148" t="s">
        <v>40</v>
      </c>
      <c r="P164" s="149">
        <f t="shared" si="11"/>
        <v>0</v>
      </c>
      <c r="Q164" s="149">
        <v>4.0000000000000003E-5</v>
      </c>
      <c r="R164" s="149">
        <f t="shared" si="12"/>
        <v>2.4000000000000003E-4</v>
      </c>
      <c r="S164" s="149">
        <v>0</v>
      </c>
      <c r="T164" s="150">
        <f t="shared" si="13"/>
        <v>0</v>
      </c>
      <c r="AR164" s="151" t="s">
        <v>206</v>
      </c>
      <c r="AT164" s="151" t="s">
        <v>140</v>
      </c>
      <c r="AU164" s="151" t="s">
        <v>88</v>
      </c>
      <c r="AY164" s="13" t="s">
        <v>138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88</v>
      </c>
      <c r="BK164" s="152">
        <f t="shared" si="19"/>
        <v>0</v>
      </c>
      <c r="BL164" s="13" t="s">
        <v>206</v>
      </c>
      <c r="BM164" s="151" t="s">
        <v>663</v>
      </c>
    </row>
    <row r="165" spans="2:65" s="1" customFormat="1" ht="21.75" customHeight="1">
      <c r="B165" s="28"/>
      <c r="C165" s="153" t="s">
        <v>268</v>
      </c>
      <c r="D165" s="153" t="s">
        <v>228</v>
      </c>
      <c r="E165" s="154" t="s">
        <v>664</v>
      </c>
      <c r="F165" s="155" t="s">
        <v>665</v>
      </c>
      <c r="G165" s="156" t="s">
        <v>150</v>
      </c>
      <c r="H165" s="157">
        <v>6</v>
      </c>
      <c r="I165" s="158"/>
      <c r="J165" s="159">
        <f t="shared" si="10"/>
        <v>0</v>
      </c>
      <c r="K165" s="160"/>
      <c r="L165" s="161"/>
      <c r="M165" s="162" t="s">
        <v>1</v>
      </c>
      <c r="N165" s="163" t="s">
        <v>40</v>
      </c>
      <c r="P165" s="149">
        <f t="shared" si="11"/>
        <v>0</v>
      </c>
      <c r="Q165" s="149">
        <v>1.6999999999999999E-3</v>
      </c>
      <c r="R165" s="149">
        <f t="shared" si="12"/>
        <v>1.0199999999999999E-2</v>
      </c>
      <c r="S165" s="149">
        <v>0</v>
      </c>
      <c r="T165" s="150">
        <f t="shared" si="13"/>
        <v>0</v>
      </c>
      <c r="AR165" s="151" t="s">
        <v>272</v>
      </c>
      <c r="AT165" s="151" t="s">
        <v>228</v>
      </c>
      <c r="AU165" s="151" t="s">
        <v>88</v>
      </c>
      <c r="AY165" s="13" t="s">
        <v>138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88</v>
      </c>
      <c r="BK165" s="152">
        <f t="shared" si="19"/>
        <v>0</v>
      </c>
      <c r="BL165" s="13" t="s">
        <v>206</v>
      </c>
      <c r="BM165" s="151" t="s">
        <v>666</v>
      </c>
    </row>
    <row r="166" spans="2:65" s="1" customFormat="1" ht="16.5" customHeight="1">
      <c r="B166" s="28"/>
      <c r="C166" s="153" t="s">
        <v>272</v>
      </c>
      <c r="D166" s="153" t="s">
        <v>228</v>
      </c>
      <c r="E166" s="154" t="s">
        <v>658</v>
      </c>
      <c r="F166" s="155" t="s">
        <v>659</v>
      </c>
      <c r="G166" s="156" t="s">
        <v>150</v>
      </c>
      <c r="H166" s="157">
        <v>30</v>
      </c>
      <c r="I166" s="158"/>
      <c r="J166" s="159">
        <f t="shared" si="10"/>
        <v>0</v>
      </c>
      <c r="K166" s="160"/>
      <c r="L166" s="161"/>
      <c r="M166" s="162" t="s">
        <v>1</v>
      </c>
      <c r="N166" s="163" t="s">
        <v>40</v>
      </c>
      <c r="P166" s="149">
        <f t="shared" si="11"/>
        <v>0</v>
      </c>
      <c r="Q166" s="149">
        <v>4.0000000000000003E-5</v>
      </c>
      <c r="R166" s="149">
        <f t="shared" si="12"/>
        <v>1.2000000000000001E-3</v>
      </c>
      <c r="S166" s="149">
        <v>0</v>
      </c>
      <c r="T166" s="150">
        <f t="shared" si="13"/>
        <v>0</v>
      </c>
      <c r="AR166" s="151" t="s">
        <v>272</v>
      </c>
      <c r="AT166" s="151" t="s">
        <v>228</v>
      </c>
      <c r="AU166" s="151" t="s">
        <v>88</v>
      </c>
      <c r="AY166" s="13" t="s">
        <v>138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88</v>
      </c>
      <c r="BK166" s="152">
        <f t="shared" si="19"/>
        <v>0</v>
      </c>
      <c r="BL166" s="13" t="s">
        <v>206</v>
      </c>
      <c r="BM166" s="151" t="s">
        <v>667</v>
      </c>
    </row>
    <row r="167" spans="2:65" s="1" customFormat="1" ht="37.9" customHeight="1">
      <c r="B167" s="28"/>
      <c r="C167" s="139" t="s">
        <v>276</v>
      </c>
      <c r="D167" s="139" t="s">
        <v>140</v>
      </c>
      <c r="E167" s="140" t="s">
        <v>668</v>
      </c>
      <c r="F167" s="141" t="s">
        <v>669</v>
      </c>
      <c r="G167" s="142" t="s">
        <v>225</v>
      </c>
      <c r="H167" s="143">
        <v>47</v>
      </c>
      <c r="I167" s="144"/>
      <c r="J167" s="145">
        <f t="shared" si="10"/>
        <v>0</v>
      </c>
      <c r="K167" s="146"/>
      <c r="L167" s="28"/>
      <c r="M167" s="147" t="s">
        <v>1</v>
      </c>
      <c r="N167" s="148" t="s">
        <v>40</v>
      </c>
      <c r="P167" s="149">
        <f t="shared" si="11"/>
        <v>0</v>
      </c>
      <c r="Q167" s="149">
        <v>6.8749999999999996E-4</v>
      </c>
      <c r="R167" s="149">
        <f t="shared" si="12"/>
        <v>3.2312500000000001E-2</v>
      </c>
      <c r="S167" s="149">
        <v>0</v>
      </c>
      <c r="T167" s="150">
        <f t="shared" si="13"/>
        <v>0</v>
      </c>
      <c r="AR167" s="151" t="s">
        <v>206</v>
      </c>
      <c r="AT167" s="151" t="s">
        <v>140</v>
      </c>
      <c r="AU167" s="151" t="s">
        <v>88</v>
      </c>
      <c r="AY167" s="13" t="s">
        <v>138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88</v>
      </c>
      <c r="BK167" s="152">
        <f t="shared" si="19"/>
        <v>0</v>
      </c>
      <c r="BL167" s="13" t="s">
        <v>206</v>
      </c>
      <c r="BM167" s="151" t="s">
        <v>670</v>
      </c>
    </row>
    <row r="168" spans="2:65" s="1" customFormat="1" ht="16.5" customHeight="1">
      <c r="B168" s="28"/>
      <c r="C168" s="153" t="s">
        <v>280</v>
      </c>
      <c r="D168" s="153" t="s">
        <v>228</v>
      </c>
      <c r="E168" s="154" t="s">
        <v>671</v>
      </c>
      <c r="F168" s="155" t="s">
        <v>672</v>
      </c>
      <c r="G168" s="156" t="s">
        <v>150</v>
      </c>
      <c r="H168" s="157">
        <v>376</v>
      </c>
      <c r="I168" s="158"/>
      <c r="J168" s="159">
        <f t="shared" si="10"/>
        <v>0</v>
      </c>
      <c r="K168" s="160"/>
      <c r="L168" s="161"/>
      <c r="M168" s="162" t="s">
        <v>1</v>
      </c>
      <c r="N168" s="163" t="s">
        <v>40</v>
      </c>
      <c r="P168" s="149">
        <f t="shared" si="11"/>
        <v>0</v>
      </c>
      <c r="Q168" s="149">
        <v>1E-4</v>
      </c>
      <c r="R168" s="149">
        <f t="shared" si="12"/>
        <v>3.7600000000000001E-2</v>
      </c>
      <c r="S168" s="149">
        <v>0</v>
      </c>
      <c r="T168" s="150">
        <f t="shared" si="13"/>
        <v>0</v>
      </c>
      <c r="AR168" s="151" t="s">
        <v>272</v>
      </c>
      <c r="AT168" s="151" t="s">
        <v>228</v>
      </c>
      <c r="AU168" s="151" t="s">
        <v>88</v>
      </c>
      <c r="AY168" s="13" t="s">
        <v>138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88</v>
      </c>
      <c r="BK168" s="152">
        <f t="shared" si="19"/>
        <v>0</v>
      </c>
      <c r="BL168" s="13" t="s">
        <v>206</v>
      </c>
      <c r="BM168" s="151" t="s">
        <v>673</v>
      </c>
    </row>
    <row r="169" spans="2:65" s="1" customFormat="1" ht="24.2" customHeight="1">
      <c r="B169" s="28"/>
      <c r="C169" s="139" t="s">
        <v>284</v>
      </c>
      <c r="D169" s="139" t="s">
        <v>140</v>
      </c>
      <c r="E169" s="140" t="s">
        <v>674</v>
      </c>
      <c r="F169" s="141" t="s">
        <v>675</v>
      </c>
      <c r="G169" s="142" t="s">
        <v>143</v>
      </c>
      <c r="H169" s="143">
        <v>290.7</v>
      </c>
      <c r="I169" s="144"/>
      <c r="J169" s="145">
        <f t="shared" si="10"/>
        <v>0</v>
      </c>
      <c r="K169" s="146"/>
      <c r="L169" s="28"/>
      <c r="M169" s="147" t="s">
        <v>1</v>
      </c>
      <c r="N169" s="148" t="s">
        <v>40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206</v>
      </c>
      <c r="AT169" s="151" t="s">
        <v>140</v>
      </c>
      <c r="AU169" s="151" t="s">
        <v>88</v>
      </c>
      <c r="AY169" s="13" t="s">
        <v>138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88</v>
      </c>
      <c r="BK169" s="152">
        <f t="shared" si="19"/>
        <v>0</v>
      </c>
      <c r="BL169" s="13" t="s">
        <v>206</v>
      </c>
      <c r="BM169" s="151" t="s">
        <v>676</v>
      </c>
    </row>
    <row r="170" spans="2:65" s="1" customFormat="1" ht="16.5" customHeight="1">
      <c r="B170" s="28"/>
      <c r="C170" s="153" t="s">
        <v>288</v>
      </c>
      <c r="D170" s="153" t="s">
        <v>228</v>
      </c>
      <c r="E170" s="154" t="s">
        <v>677</v>
      </c>
      <c r="F170" s="155" t="s">
        <v>678</v>
      </c>
      <c r="G170" s="156" t="s">
        <v>143</v>
      </c>
      <c r="H170" s="157">
        <v>334.30500000000001</v>
      </c>
      <c r="I170" s="158"/>
      <c r="J170" s="159">
        <f t="shared" si="10"/>
        <v>0</v>
      </c>
      <c r="K170" s="160"/>
      <c r="L170" s="161"/>
      <c r="M170" s="162" t="s">
        <v>1</v>
      </c>
      <c r="N170" s="163" t="s">
        <v>40</v>
      </c>
      <c r="P170" s="149">
        <f t="shared" si="11"/>
        <v>0</v>
      </c>
      <c r="Q170" s="149">
        <v>2.0000000000000001E-4</v>
      </c>
      <c r="R170" s="149">
        <f t="shared" si="12"/>
        <v>6.6861000000000004E-2</v>
      </c>
      <c r="S170" s="149">
        <v>0</v>
      </c>
      <c r="T170" s="150">
        <f t="shared" si="13"/>
        <v>0</v>
      </c>
      <c r="AR170" s="151" t="s">
        <v>272</v>
      </c>
      <c r="AT170" s="151" t="s">
        <v>228</v>
      </c>
      <c r="AU170" s="151" t="s">
        <v>88</v>
      </c>
      <c r="AY170" s="13" t="s">
        <v>138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88</v>
      </c>
      <c r="BK170" s="152">
        <f t="shared" si="19"/>
        <v>0</v>
      </c>
      <c r="BL170" s="13" t="s">
        <v>206</v>
      </c>
      <c r="BM170" s="151" t="s">
        <v>679</v>
      </c>
    </row>
    <row r="171" spans="2:65" s="1" customFormat="1" ht="33" customHeight="1">
      <c r="B171" s="28"/>
      <c r="C171" s="139" t="s">
        <v>292</v>
      </c>
      <c r="D171" s="139" t="s">
        <v>140</v>
      </c>
      <c r="E171" s="140" t="s">
        <v>680</v>
      </c>
      <c r="F171" s="141" t="s">
        <v>681</v>
      </c>
      <c r="G171" s="142" t="s">
        <v>225</v>
      </c>
      <c r="H171" s="143">
        <v>29</v>
      </c>
      <c r="I171" s="144"/>
      <c r="J171" s="145">
        <f t="shared" si="10"/>
        <v>0</v>
      </c>
      <c r="K171" s="146"/>
      <c r="L171" s="28"/>
      <c r="M171" s="147" t="s">
        <v>1</v>
      </c>
      <c r="N171" s="148" t="s">
        <v>40</v>
      </c>
      <c r="P171" s="149">
        <f t="shared" si="11"/>
        <v>0</v>
      </c>
      <c r="Q171" s="149">
        <v>3.2100000000000001E-5</v>
      </c>
      <c r="R171" s="149">
        <f t="shared" si="12"/>
        <v>9.3090000000000002E-4</v>
      </c>
      <c r="S171" s="149">
        <v>0</v>
      </c>
      <c r="T171" s="150">
        <f t="shared" si="13"/>
        <v>0</v>
      </c>
      <c r="AR171" s="151" t="s">
        <v>206</v>
      </c>
      <c r="AT171" s="151" t="s">
        <v>140</v>
      </c>
      <c r="AU171" s="151" t="s">
        <v>88</v>
      </c>
      <c r="AY171" s="13" t="s">
        <v>138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88</v>
      </c>
      <c r="BK171" s="152">
        <f t="shared" si="19"/>
        <v>0</v>
      </c>
      <c r="BL171" s="13" t="s">
        <v>206</v>
      </c>
      <c r="BM171" s="151" t="s">
        <v>682</v>
      </c>
    </row>
    <row r="172" spans="2:65" s="1" customFormat="1" ht="16.5" customHeight="1">
      <c r="B172" s="28"/>
      <c r="C172" s="153" t="s">
        <v>296</v>
      </c>
      <c r="D172" s="153" t="s">
        <v>228</v>
      </c>
      <c r="E172" s="154" t="s">
        <v>671</v>
      </c>
      <c r="F172" s="155" t="s">
        <v>672</v>
      </c>
      <c r="G172" s="156" t="s">
        <v>150</v>
      </c>
      <c r="H172" s="157">
        <v>232</v>
      </c>
      <c r="I172" s="158"/>
      <c r="J172" s="159">
        <f t="shared" si="10"/>
        <v>0</v>
      </c>
      <c r="K172" s="160"/>
      <c r="L172" s="161"/>
      <c r="M172" s="162" t="s">
        <v>1</v>
      </c>
      <c r="N172" s="163" t="s">
        <v>40</v>
      </c>
      <c r="P172" s="149">
        <f t="shared" si="11"/>
        <v>0</v>
      </c>
      <c r="Q172" s="149">
        <v>1E-4</v>
      </c>
      <c r="R172" s="149">
        <f t="shared" si="12"/>
        <v>2.3200000000000002E-2</v>
      </c>
      <c r="S172" s="149">
        <v>0</v>
      </c>
      <c r="T172" s="150">
        <f t="shared" si="13"/>
        <v>0</v>
      </c>
      <c r="AR172" s="151" t="s">
        <v>272</v>
      </c>
      <c r="AT172" s="151" t="s">
        <v>228</v>
      </c>
      <c r="AU172" s="151" t="s">
        <v>88</v>
      </c>
      <c r="AY172" s="13" t="s">
        <v>138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88</v>
      </c>
      <c r="BK172" s="152">
        <f t="shared" si="19"/>
        <v>0</v>
      </c>
      <c r="BL172" s="13" t="s">
        <v>206</v>
      </c>
      <c r="BM172" s="151" t="s">
        <v>683</v>
      </c>
    </row>
    <row r="173" spans="2:65" s="1" customFormat="1" ht="16.5" customHeight="1">
      <c r="B173" s="28"/>
      <c r="C173" s="153" t="s">
        <v>300</v>
      </c>
      <c r="D173" s="153" t="s">
        <v>228</v>
      </c>
      <c r="E173" s="154" t="s">
        <v>684</v>
      </c>
      <c r="F173" s="155" t="s">
        <v>685</v>
      </c>
      <c r="G173" s="156" t="s">
        <v>143</v>
      </c>
      <c r="H173" s="157">
        <v>11.89</v>
      </c>
      <c r="I173" s="158"/>
      <c r="J173" s="159">
        <f t="shared" si="10"/>
        <v>0</v>
      </c>
      <c r="K173" s="160"/>
      <c r="L173" s="161"/>
      <c r="M173" s="162" t="s">
        <v>1</v>
      </c>
      <c r="N173" s="163" t="s">
        <v>40</v>
      </c>
      <c r="P173" s="149">
        <f t="shared" si="11"/>
        <v>0</v>
      </c>
      <c r="Q173" s="149">
        <v>7.92E-3</v>
      </c>
      <c r="R173" s="149">
        <f t="shared" si="12"/>
        <v>9.4168800000000011E-2</v>
      </c>
      <c r="S173" s="149">
        <v>0</v>
      </c>
      <c r="T173" s="150">
        <f t="shared" si="13"/>
        <v>0</v>
      </c>
      <c r="AR173" s="151" t="s">
        <v>272</v>
      </c>
      <c r="AT173" s="151" t="s">
        <v>228</v>
      </c>
      <c r="AU173" s="151" t="s">
        <v>88</v>
      </c>
      <c r="AY173" s="13" t="s">
        <v>138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88</v>
      </c>
      <c r="BK173" s="152">
        <f t="shared" si="19"/>
        <v>0</v>
      </c>
      <c r="BL173" s="13" t="s">
        <v>206</v>
      </c>
      <c r="BM173" s="151" t="s">
        <v>686</v>
      </c>
    </row>
    <row r="174" spans="2:65" s="1" customFormat="1" ht="33" customHeight="1">
      <c r="B174" s="28"/>
      <c r="C174" s="139" t="s">
        <v>304</v>
      </c>
      <c r="D174" s="139" t="s">
        <v>140</v>
      </c>
      <c r="E174" s="140" t="s">
        <v>687</v>
      </c>
      <c r="F174" s="141" t="s">
        <v>688</v>
      </c>
      <c r="G174" s="142" t="s">
        <v>225</v>
      </c>
      <c r="H174" s="143">
        <v>48</v>
      </c>
      <c r="I174" s="144"/>
      <c r="J174" s="145">
        <f t="shared" si="10"/>
        <v>0</v>
      </c>
      <c r="K174" s="146"/>
      <c r="L174" s="28"/>
      <c r="M174" s="147" t="s">
        <v>1</v>
      </c>
      <c r="N174" s="148" t="s">
        <v>40</v>
      </c>
      <c r="P174" s="149">
        <f t="shared" si="11"/>
        <v>0</v>
      </c>
      <c r="Q174" s="149">
        <v>3.294E-5</v>
      </c>
      <c r="R174" s="149">
        <f t="shared" si="12"/>
        <v>1.5811200000000001E-3</v>
      </c>
      <c r="S174" s="149">
        <v>0</v>
      </c>
      <c r="T174" s="150">
        <f t="shared" si="13"/>
        <v>0</v>
      </c>
      <c r="AR174" s="151" t="s">
        <v>206</v>
      </c>
      <c r="AT174" s="151" t="s">
        <v>140</v>
      </c>
      <c r="AU174" s="151" t="s">
        <v>88</v>
      </c>
      <c r="AY174" s="13" t="s">
        <v>138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88</v>
      </c>
      <c r="BK174" s="152">
        <f t="shared" si="19"/>
        <v>0</v>
      </c>
      <c r="BL174" s="13" t="s">
        <v>206</v>
      </c>
      <c r="BM174" s="151" t="s">
        <v>689</v>
      </c>
    </row>
    <row r="175" spans="2:65" s="1" customFormat="1" ht="16.5" customHeight="1">
      <c r="B175" s="28"/>
      <c r="C175" s="153" t="s">
        <v>308</v>
      </c>
      <c r="D175" s="153" t="s">
        <v>228</v>
      </c>
      <c r="E175" s="154" t="s">
        <v>671</v>
      </c>
      <c r="F175" s="155" t="s">
        <v>672</v>
      </c>
      <c r="G175" s="156" t="s">
        <v>150</v>
      </c>
      <c r="H175" s="157">
        <v>384</v>
      </c>
      <c r="I175" s="158"/>
      <c r="J175" s="159">
        <f t="shared" si="10"/>
        <v>0</v>
      </c>
      <c r="K175" s="160"/>
      <c r="L175" s="161"/>
      <c r="M175" s="162" t="s">
        <v>1</v>
      </c>
      <c r="N175" s="163" t="s">
        <v>40</v>
      </c>
      <c r="P175" s="149">
        <f t="shared" si="11"/>
        <v>0</v>
      </c>
      <c r="Q175" s="149">
        <v>1E-4</v>
      </c>
      <c r="R175" s="149">
        <f t="shared" si="12"/>
        <v>3.8400000000000004E-2</v>
      </c>
      <c r="S175" s="149">
        <v>0</v>
      </c>
      <c r="T175" s="150">
        <f t="shared" si="13"/>
        <v>0</v>
      </c>
      <c r="AR175" s="151" t="s">
        <v>272</v>
      </c>
      <c r="AT175" s="151" t="s">
        <v>228</v>
      </c>
      <c r="AU175" s="151" t="s">
        <v>88</v>
      </c>
      <c r="AY175" s="13" t="s">
        <v>138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88</v>
      </c>
      <c r="BK175" s="152">
        <f t="shared" si="19"/>
        <v>0</v>
      </c>
      <c r="BL175" s="13" t="s">
        <v>206</v>
      </c>
      <c r="BM175" s="151" t="s">
        <v>690</v>
      </c>
    </row>
    <row r="176" spans="2:65" s="1" customFormat="1" ht="16.5" customHeight="1">
      <c r="B176" s="28"/>
      <c r="C176" s="153" t="s">
        <v>312</v>
      </c>
      <c r="D176" s="153" t="s">
        <v>228</v>
      </c>
      <c r="E176" s="154" t="s">
        <v>684</v>
      </c>
      <c r="F176" s="155" t="s">
        <v>685</v>
      </c>
      <c r="G176" s="156" t="s">
        <v>143</v>
      </c>
      <c r="H176" s="157">
        <v>29.76</v>
      </c>
      <c r="I176" s="158"/>
      <c r="J176" s="159">
        <f t="shared" si="10"/>
        <v>0</v>
      </c>
      <c r="K176" s="160"/>
      <c r="L176" s="161"/>
      <c r="M176" s="162" t="s">
        <v>1</v>
      </c>
      <c r="N176" s="163" t="s">
        <v>40</v>
      </c>
      <c r="P176" s="149">
        <f t="shared" si="11"/>
        <v>0</v>
      </c>
      <c r="Q176" s="149">
        <v>7.92E-3</v>
      </c>
      <c r="R176" s="149">
        <f t="shared" si="12"/>
        <v>0.2356992</v>
      </c>
      <c r="S176" s="149">
        <v>0</v>
      </c>
      <c r="T176" s="150">
        <f t="shared" si="13"/>
        <v>0</v>
      </c>
      <c r="AR176" s="151" t="s">
        <v>272</v>
      </c>
      <c r="AT176" s="151" t="s">
        <v>228</v>
      </c>
      <c r="AU176" s="151" t="s">
        <v>88</v>
      </c>
      <c r="AY176" s="13" t="s">
        <v>138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88</v>
      </c>
      <c r="BK176" s="152">
        <f t="shared" si="19"/>
        <v>0</v>
      </c>
      <c r="BL176" s="13" t="s">
        <v>206</v>
      </c>
      <c r="BM176" s="151" t="s">
        <v>691</v>
      </c>
    </row>
    <row r="177" spans="2:65" s="1" customFormat="1" ht="24.2" customHeight="1">
      <c r="B177" s="28"/>
      <c r="C177" s="139" t="s">
        <v>316</v>
      </c>
      <c r="D177" s="139" t="s">
        <v>140</v>
      </c>
      <c r="E177" s="140" t="s">
        <v>692</v>
      </c>
      <c r="F177" s="141" t="s">
        <v>693</v>
      </c>
      <c r="G177" s="142" t="s">
        <v>171</v>
      </c>
      <c r="H177" s="143">
        <v>1.28</v>
      </c>
      <c r="I177" s="144"/>
      <c r="J177" s="145">
        <f t="shared" si="10"/>
        <v>0</v>
      </c>
      <c r="K177" s="146"/>
      <c r="L177" s="28"/>
      <c r="M177" s="147" t="s">
        <v>1</v>
      </c>
      <c r="N177" s="148" t="s">
        <v>40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206</v>
      </c>
      <c r="AT177" s="151" t="s">
        <v>140</v>
      </c>
      <c r="AU177" s="151" t="s">
        <v>88</v>
      </c>
      <c r="AY177" s="13" t="s">
        <v>138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88</v>
      </c>
      <c r="BK177" s="152">
        <f t="shared" si="19"/>
        <v>0</v>
      </c>
      <c r="BL177" s="13" t="s">
        <v>206</v>
      </c>
      <c r="BM177" s="151" t="s">
        <v>694</v>
      </c>
    </row>
    <row r="178" spans="2:65" s="11" customFormat="1" ht="22.9" customHeight="1">
      <c r="B178" s="127"/>
      <c r="D178" s="128" t="s">
        <v>73</v>
      </c>
      <c r="E178" s="137" t="s">
        <v>695</v>
      </c>
      <c r="F178" s="137" t="s">
        <v>696</v>
      </c>
      <c r="I178" s="130"/>
      <c r="J178" s="138">
        <f>BK178</f>
        <v>0</v>
      </c>
      <c r="L178" s="127"/>
      <c r="M178" s="132"/>
      <c r="P178" s="133">
        <f>SUM(P179:P188)</f>
        <v>0</v>
      </c>
      <c r="R178" s="133">
        <f>SUM(R179:R188)</f>
        <v>12.285145</v>
      </c>
      <c r="T178" s="134">
        <f>SUM(T179:T188)</f>
        <v>0</v>
      </c>
      <c r="AR178" s="128" t="s">
        <v>88</v>
      </c>
      <c r="AT178" s="135" t="s">
        <v>73</v>
      </c>
      <c r="AU178" s="135" t="s">
        <v>82</v>
      </c>
      <c r="AY178" s="128" t="s">
        <v>138</v>
      </c>
      <c r="BK178" s="136">
        <f>SUM(BK179:BK188)</f>
        <v>0</v>
      </c>
    </row>
    <row r="179" spans="2:65" s="1" customFormat="1" ht="24.2" customHeight="1">
      <c r="B179" s="28"/>
      <c r="C179" s="139" t="s">
        <v>320</v>
      </c>
      <c r="D179" s="139" t="s">
        <v>140</v>
      </c>
      <c r="E179" s="140" t="s">
        <v>697</v>
      </c>
      <c r="F179" s="141" t="s">
        <v>698</v>
      </c>
      <c r="G179" s="142" t="s">
        <v>143</v>
      </c>
      <c r="H179" s="143">
        <v>10.15</v>
      </c>
      <c r="I179" s="144"/>
      <c r="J179" s="145">
        <f t="shared" ref="J179:J188" si="20">ROUND(I179*H179,2)</f>
        <v>0</v>
      </c>
      <c r="K179" s="146"/>
      <c r="L179" s="28"/>
      <c r="M179" s="147" t="s">
        <v>1</v>
      </c>
      <c r="N179" s="148" t="s">
        <v>40</v>
      </c>
      <c r="P179" s="149">
        <f t="shared" ref="P179:P188" si="21">O179*H179</f>
        <v>0</v>
      </c>
      <c r="Q179" s="149">
        <v>5.0000000000000001E-3</v>
      </c>
      <c r="R179" s="149">
        <f t="shared" ref="R179:R188" si="22">Q179*H179</f>
        <v>5.0750000000000003E-2</v>
      </c>
      <c r="S179" s="149">
        <v>0</v>
      </c>
      <c r="T179" s="150">
        <f t="shared" ref="T179:T188" si="23">S179*H179</f>
        <v>0</v>
      </c>
      <c r="AR179" s="151" t="s">
        <v>206</v>
      </c>
      <c r="AT179" s="151" t="s">
        <v>140</v>
      </c>
      <c r="AU179" s="151" t="s">
        <v>88</v>
      </c>
      <c r="AY179" s="13" t="s">
        <v>138</v>
      </c>
      <c r="BE179" s="152">
        <f t="shared" ref="BE179:BE188" si="24">IF(N179="základná",J179,0)</f>
        <v>0</v>
      </c>
      <c r="BF179" s="152">
        <f t="shared" ref="BF179:BF188" si="25">IF(N179="znížená",J179,0)</f>
        <v>0</v>
      </c>
      <c r="BG179" s="152">
        <f t="shared" ref="BG179:BG188" si="26">IF(N179="zákl. prenesená",J179,0)</f>
        <v>0</v>
      </c>
      <c r="BH179" s="152">
        <f t="shared" ref="BH179:BH188" si="27">IF(N179="zníž. prenesená",J179,0)</f>
        <v>0</v>
      </c>
      <c r="BI179" s="152">
        <f t="shared" ref="BI179:BI188" si="28">IF(N179="nulová",J179,0)</f>
        <v>0</v>
      </c>
      <c r="BJ179" s="13" t="s">
        <v>88</v>
      </c>
      <c r="BK179" s="152">
        <f t="shared" ref="BK179:BK188" si="29">ROUND(I179*H179,2)</f>
        <v>0</v>
      </c>
      <c r="BL179" s="13" t="s">
        <v>206</v>
      </c>
      <c r="BM179" s="151" t="s">
        <v>699</v>
      </c>
    </row>
    <row r="180" spans="2:65" s="1" customFormat="1" ht="37.9" customHeight="1">
      <c r="B180" s="28"/>
      <c r="C180" s="153" t="s">
        <v>324</v>
      </c>
      <c r="D180" s="153" t="s">
        <v>228</v>
      </c>
      <c r="E180" s="154" t="s">
        <v>700</v>
      </c>
      <c r="F180" s="155" t="s">
        <v>701</v>
      </c>
      <c r="G180" s="156" t="s">
        <v>143</v>
      </c>
      <c r="H180" s="157">
        <v>10.353</v>
      </c>
      <c r="I180" s="158"/>
      <c r="J180" s="159">
        <f t="shared" si="20"/>
        <v>0</v>
      </c>
      <c r="K180" s="160"/>
      <c r="L180" s="161"/>
      <c r="M180" s="162" t="s">
        <v>1</v>
      </c>
      <c r="N180" s="163" t="s">
        <v>40</v>
      </c>
      <c r="P180" s="149">
        <f t="shared" si="21"/>
        <v>0</v>
      </c>
      <c r="Q180" s="149">
        <v>6.4000000000000003E-3</v>
      </c>
      <c r="R180" s="149">
        <f t="shared" si="22"/>
        <v>6.6259200000000004E-2</v>
      </c>
      <c r="S180" s="149">
        <v>0</v>
      </c>
      <c r="T180" s="150">
        <f t="shared" si="23"/>
        <v>0</v>
      </c>
      <c r="AR180" s="151" t="s">
        <v>272</v>
      </c>
      <c r="AT180" s="151" t="s">
        <v>228</v>
      </c>
      <c r="AU180" s="151" t="s">
        <v>88</v>
      </c>
      <c r="AY180" s="13" t="s">
        <v>138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88</v>
      </c>
      <c r="BK180" s="152">
        <f t="shared" si="29"/>
        <v>0</v>
      </c>
      <c r="BL180" s="13" t="s">
        <v>206</v>
      </c>
      <c r="BM180" s="151" t="s">
        <v>702</v>
      </c>
    </row>
    <row r="181" spans="2:65" s="1" customFormat="1" ht="33" customHeight="1">
      <c r="B181" s="28"/>
      <c r="C181" s="139" t="s">
        <v>328</v>
      </c>
      <c r="D181" s="139" t="s">
        <v>140</v>
      </c>
      <c r="E181" s="140" t="s">
        <v>703</v>
      </c>
      <c r="F181" s="141" t="s">
        <v>704</v>
      </c>
      <c r="G181" s="142" t="s">
        <v>143</v>
      </c>
      <c r="H181" s="143">
        <v>43.25</v>
      </c>
      <c r="I181" s="144"/>
      <c r="J181" s="145">
        <f t="shared" si="20"/>
        <v>0</v>
      </c>
      <c r="K181" s="146"/>
      <c r="L181" s="28"/>
      <c r="M181" s="147" t="s">
        <v>1</v>
      </c>
      <c r="N181" s="148" t="s">
        <v>40</v>
      </c>
      <c r="P181" s="149">
        <f t="shared" si="21"/>
        <v>0</v>
      </c>
      <c r="Q181" s="149">
        <v>2.5000000000000001E-3</v>
      </c>
      <c r="R181" s="149">
        <f t="shared" si="22"/>
        <v>0.108125</v>
      </c>
      <c r="S181" s="149">
        <v>0</v>
      </c>
      <c r="T181" s="150">
        <f t="shared" si="23"/>
        <v>0</v>
      </c>
      <c r="AR181" s="151" t="s">
        <v>206</v>
      </c>
      <c r="AT181" s="151" t="s">
        <v>140</v>
      </c>
      <c r="AU181" s="151" t="s">
        <v>88</v>
      </c>
      <c r="AY181" s="13" t="s">
        <v>138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88</v>
      </c>
      <c r="BK181" s="152">
        <f t="shared" si="29"/>
        <v>0</v>
      </c>
      <c r="BL181" s="13" t="s">
        <v>206</v>
      </c>
      <c r="BM181" s="151" t="s">
        <v>705</v>
      </c>
    </row>
    <row r="182" spans="2:65" s="1" customFormat="1" ht="24.2" customHeight="1">
      <c r="B182" s="28"/>
      <c r="C182" s="153" t="s">
        <v>332</v>
      </c>
      <c r="D182" s="153" t="s">
        <v>228</v>
      </c>
      <c r="E182" s="154" t="s">
        <v>706</v>
      </c>
      <c r="F182" s="155" t="s">
        <v>707</v>
      </c>
      <c r="G182" s="156" t="s">
        <v>143</v>
      </c>
      <c r="H182" s="157">
        <v>36.72</v>
      </c>
      <c r="I182" s="158"/>
      <c r="J182" s="159">
        <f t="shared" si="20"/>
        <v>0</v>
      </c>
      <c r="K182" s="160"/>
      <c r="L182" s="161"/>
      <c r="M182" s="162" t="s">
        <v>1</v>
      </c>
      <c r="N182" s="163" t="s">
        <v>40</v>
      </c>
      <c r="P182" s="149">
        <f t="shared" si="21"/>
        <v>0</v>
      </c>
      <c r="Q182" s="149">
        <v>1.65E-3</v>
      </c>
      <c r="R182" s="149">
        <f t="shared" si="22"/>
        <v>6.0587999999999996E-2</v>
      </c>
      <c r="S182" s="149">
        <v>0</v>
      </c>
      <c r="T182" s="150">
        <f t="shared" si="23"/>
        <v>0</v>
      </c>
      <c r="AR182" s="151" t="s">
        <v>272</v>
      </c>
      <c r="AT182" s="151" t="s">
        <v>228</v>
      </c>
      <c r="AU182" s="151" t="s">
        <v>88</v>
      </c>
      <c r="AY182" s="13" t="s">
        <v>138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88</v>
      </c>
      <c r="BK182" s="152">
        <f t="shared" si="29"/>
        <v>0</v>
      </c>
      <c r="BL182" s="13" t="s">
        <v>206</v>
      </c>
      <c r="BM182" s="151" t="s">
        <v>708</v>
      </c>
    </row>
    <row r="183" spans="2:65" s="1" customFormat="1" ht="24.2" customHeight="1">
      <c r="B183" s="28"/>
      <c r="C183" s="153" t="s">
        <v>336</v>
      </c>
      <c r="D183" s="153" t="s">
        <v>228</v>
      </c>
      <c r="E183" s="154" t="s">
        <v>709</v>
      </c>
      <c r="F183" s="155" t="s">
        <v>710</v>
      </c>
      <c r="G183" s="156" t="s">
        <v>143</v>
      </c>
      <c r="H183" s="157">
        <v>7.3949999999999996</v>
      </c>
      <c r="I183" s="158"/>
      <c r="J183" s="159">
        <f t="shared" si="20"/>
        <v>0</v>
      </c>
      <c r="K183" s="160"/>
      <c r="L183" s="161"/>
      <c r="M183" s="162" t="s">
        <v>1</v>
      </c>
      <c r="N183" s="163" t="s">
        <v>40</v>
      </c>
      <c r="P183" s="149">
        <f t="shared" si="21"/>
        <v>0</v>
      </c>
      <c r="Q183" s="149">
        <v>2.64E-3</v>
      </c>
      <c r="R183" s="149">
        <f t="shared" si="22"/>
        <v>1.95228E-2</v>
      </c>
      <c r="S183" s="149">
        <v>0</v>
      </c>
      <c r="T183" s="150">
        <f t="shared" si="23"/>
        <v>0</v>
      </c>
      <c r="AR183" s="151" t="s">
        <v>272</v>
      </c>
      <c r="AT183" s="151" t="s">
        <v>228</v>
      </c>
      <c r="AU183" s="151" t="s">
        <v>88</v>
      </c>
      <c r="AY183" s="13" t="s">
        <v>138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88</v>
      </c>
      <c r="BK183" s="152">
        <f t="shared" si="29"/>
        <v>0</v>
      </c>
      <c r="BL183" s="13" t="s">
        <v>206</v>
      </c>
      <c r="BM183" s="151" t="s">
        <v>711</v>
      </c>
    </row>
    <row r="184" spans="2:65" s="1" customFormat="1" ht="24.2" customHeight="1">
      <c r="B184" s="28"/>
      <c r="C184" s="139" t="s">
        <v>340</v>
      </c>
      <c r="D184" s="139" t="s">
        <v>140</v>
      </c>
      <c r="E184" s="140" t="s">
        <v>712</v>
      </c>
      <c r="F184" s="141" t="s">
        <v>713</v>
      </c>
      <c r="G184" s="142" t="s">
        <v>143</v>
      </c>
      <c r="H184" s="143">
        <v>522</v>
      </c>
      <c r="I184" s="144"/>
      <c r="J184" s="145">
        <f t="shared" si="20"/>
        <v>0</v>
      </c>
      <c r="K184" s="146"/>
      <c r="L184" s="28"/>
      <c r="M184" s="147" t="s">
        <v>1</v>
      </c>
      <c r="N184" s="148" t="s">
        <v>40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206</v>
      </c>
      <c r="AT184" s="151" t="s">
        <v>140</v>
      </c>
      <c r="AU184" s="151" t="s">
        <v>88</v>
      </c>
      <c r="AY184" s="13" t="s">
        <v>138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88</v>
      </c>
      <c r="BK184" s="152">
        <f t="shared" si="29"/>
        <v>0</v>
      </c>
      <c r="BL184" s="13" t="s">
        <v>206</v>
      </c>
      <c r="BM184" s="151" t="s">
        <v>714</v>
      </c>
    </row>
    <row r="185" spans="2:65" s="1" customFormat="1" ht="24.2" customHeight="1">
      <c r="B185" s="28"/>
      <c r="C185" s="153" t="s">
        <v>344</v>
      </c>
      <c r="D185" s="153" t="s">
        <v>228</v>
      </c>
      <c r="E185" s="154" t="s">
        <v>715</v>
      </c>
      <c r="F185" s="155" t="s">
        <v>716</v>
      </c>
      <c r="G185" s="156" t="s">
        <v>143</v>
      </c>
      <c r="H185" s="157">
        <v>532.44000000000005</v>
      </c>
      <c r="I185" s="158"/>
      <c r="J185" s="159">
        <f t="shared" si="20"/>
        <v>0</v>
      </c>
      <c r="K185" s="160"/>
      <c r="L185" s="161"/>
      <c r="M185" s="162" t="s">
        <v>1</v>
      </c>
      <c r="N185" s="163" t="s">
        <v>40</v>
      </c>
      <c r="P185" s="149">
        <f t="shared" si="21"/>
        <v>0</v>
      </c>
      <c r="Q185" s="149">
        <v>1.4999999999999999E-2</v>
      </c>
      <c r="R185" s="149">
        <f t="shared" si="22"/>
        <v>7.9866000000000001</v>
      </c>
      <c r="S185" s="149">
        <v>0</v>
      </c>
      <c r="T185" s="150">
        <f t="shared" si="23"/>
        <v>0</v>
      </c>
      <c r="AR185" s="151" t="s">
        <v>272</v>
      </c>
      <c r="AT185" s="151" t="s">
        <v>228</v>
      </c>
      <c r="AU185" s="151" t="s">
        <v>88</v>
      </c>
      <c r="AY185" s="13" t="s">
        <v>138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88</v>
      </c>
      <c r="BK185" s="152">
        <f t="shared" si="29"/>
        <v>0</v>
      </c>
      <c r="BL185" s="13" t="s">
        <v>206</v>
      </c>
      <c r="BM185" s="151" t="s">
        <v>717</v>
      </c>
    </row>
    <row r="186" spans="2:65" s="1" customFormat="1" ht="37.9" customHeight="1">
      <c r="B186" s="28"/>
      <c r="C186" s="139" t="s">
        <v>350</v>
      </c>
      <c r="D186" s="139" t="s">
        <v>140</v>
      </c>
      <c r="E186" s="140" t="s">
        <v>718</v>
      </c>
      <c r="F186" s="141" t="s">
        <v>719</v>
      </c>
      <c r="G186" s="142" t="s">
        <v>143</v>
      </c>
      <c r="H186" s="143">
        <v>261</v>
      </c>
      <c r="I186" s="144"/>
      <c r="J186" s="145">
        <f t="shared" si="20"/>
        <v>0</v>
      </c>
      <c r="K186" s="146"/>
      <c r="L186" s="28"/>
      <c r="M186" s="147" t="s">
        <v>1</v>
      </c>
      <c r="N186" s="148" t="s">
        <v>40</v>
      </c>
      <c r="P186" s="149">
        <f t="shared" si="21"/>
        <v>0</v>
      </c>
      <c r="Q186" s="149">
        <v>0</v>
      </c>
      <c r="R186" s="149">
        <f t="shared" si="22"/>
        <v>0</v>
      </c>
      <c r="S186" s="149">
        <v>0</v>
      </c>
      <c r="T186" s="150">
        <f t="shared" si="23"/>
        <v>0</v>
      </c>
      <c r="AR186" s="151" t="s">
        <v>206</v>
      </c>
      <c r="AT186" s="151" t="s">
        <v>140</v>
      </c>
      <c r="AU186" s="151" t="s">
        <v>88</v>
      </c>
      <c r="AY186" s="13" t="s">
        <v>138</v>
      </c>
      <c r="BE186" s="152">
        <f t="shared" si="24"/>
        <v>0</v>
      </c>
      <c r="BF186" s="152">
        <f t="shared" si="25"/>
        <v>0</v>
      </c>
      <c r="BG186" s="152">
        <f t="shared" si="26"/>
        <v>0</v>
      </c>
      <c r="BH186" s="152">
        <f t="shared" si="27"/>
        <v>0</v>
      </c>
      <c r="BI186" s="152">
        <f t="shared" si="28"/>
        <v>0</v>
      </c>
      <c r="BJ186" s="13" t="s">
        <v>88</v>
      </c>
      <c r="BK186" s="152">
        <f t="shared" si="29"/>
        <v>0</v>
      </c>
      <c r="BL186" s="13" t="s">
        <v>206</v>
      </c>
      <c r="BM186" s="151" t="s">
        <v>720</v>
      </c>
    </row>
    <row r="187" spans="2:65" s="1" customFormat="1" ht="24.2" customHeight="1">
      <c r="B187" s="28"/>
      <c r="C187" s="153" t="s">
        <v>358</v>
      </c>
      <c r="D187" s="153" t="s">
        <v>228</v>
      </c>
      <c r="E187" s="154" t="s">
        <v>715</v>
      </c>
      <c r="F187" s="155" t="s">
        <v>716</v>
      </c>
      <c r="G187" s="156" t="s">
        <v>143</v>
      </c>
      <c r="H187" s="157">
        <v>266.22000000000003</v>
      </c>
      <c r="I187" s="158"/>
      <c r="J187" s="159">
        <f t="shared" si="20"/>
        <v>0</v>
      </c>
      <c r="K187" s="160"/>
      <c r="L187" s="161"/>
      <c r="M187" s="162" t="s">
        <v>1</v>
      </c>
      <c r="N187" s="163" t="s">
        <v>40</v>
      </c>
      <c r="P187" s="149">
        <f t="shared" si="21"/>
        <v>0</v>
      </c>
      <c r="Q187" s="149">
        <v>1.4999999999999999E-2</v>
      </c>
      <c r="R187" s="149">
        <f t="shared" si="22"/>
        <v>3.9933000000000001</v>
      </c>
      <c r="S187" s="149">
        <v>0</v>
      </c>
      <c r="T187" s="150">
        <f t="shared" si="23"/>
        <v>0</v>
      </c>
      <c r="AR187" s="151" t="s">
        <v>272</v>
      </c>
      <c r="AT187" s="151" t="s">
        <v>228</v>
      </c>
      <c r="AU187" s="151" t="s">
        <v>88</v>
      </c>
      <c r="AY187" s="13" t="s">
        <v>138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3" t="s">
        <v>88</v>
      </c>
      <c r="BK187" s="152">
        <f t="shared" si="29"/>
        <v>0</v>
      </c>
      <c r="BL187" s="13" t="s">
        <v>206</v>
      </c>
      <c r="BM187" s="151" t="s">
        <v>721</v>
      </c>
    </row>
    <row r="188" spans="2:65" s="1" customFormat="1" ht="24.2" customHeight="1">
      <c r="B188" s="28"/>
      <c r="C188" s="139" t="s">
        <v>362</v>
      </c>
      <c r="D188" s="139" t="s">
        <v>140</v>
      </c>
      <c r="E188" s="140" t="s">
        <v>722</v>
      </c>
      <c r="F188" s="141" t="s">
        <v>723</v>
      </c>
      <c r="G188" s="142" t="s">
        <v>171</v>
      </c>
      <c r="H188" s="143">
        <v>12.285</v>
      </c>
      <c r="I188" s="144"/>
      <c r="J188" s="145">
        <f t="shared" si="20"/>
        <v>0</v>
      </c>
      <c r="K188" s="146"/>
      <c r="L188" s="28"/>
      <c r="M188" s="147" t="s">
        <v>1</v>
      </c>
      <c r="N188" s="148" t="s">
        <v>40</v>
      </c>
      <c r="P188" s="149">
        <f t="shared" si="21"/>
        <v>0</v>
      </c>
      <c r="Q188" s="149">
        <v>0</v>
      </c>
      <c r="R188" s="149">
        <f t="shared" si="22"/>
        <v>0</v>
      </c>
      <c r="S188" s="149">
        <v>0</v>
      </c>
      <c r="T188" s="150">
        <f t="shared" si="23"/>
        <v>0</v>
      </c>
      <c r="AR188" s="151" t="s">
        <v>206</v>
      </c>
      <c r="AT188" s="151" t="s">
        <v>140</v>
      </c>
      <c r="AU188" s="151" t="s">
        <v>88</v>
      </c>
      <c r="AY188" s="13" t="s">
        <v>138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3" t="s">
        <v>88</v>
      </c>
      <c r="BK188" s="152">
        <f t="shared" si="29"/>
        <v>0</v>
      </c>
      <c r="BL188" s="13" t="s">
        <v>206</v>
      </c>
      <c r="BM188" s="151" t="s">
        <v>724</v>
      </c>
    </row>
    <row r="189" spans="2:65" s="11" customFormat="1" ht="22.9" customHeight="1">
      <c r="B189" s="127"/>
      <c r="D189" s="128" t="s">
        <v>73</v>
      </c>
      <c r="E189" s="137" t="s">
        <v>725</v>
      </c>
      <c r="F189" s="137" t="s">
        <v>726</v>
      </c>
      <c r="I189" s="130"/>
      <c r="J189" s="138">
        <f>BK189</f>
        <v>0</v>
      </c>
      <c r="L189" s="127"/>
      <c r="M189" s="132"/>
      <c r="P189" s="133">
        <f>SUM(P190:P192)</f>
        <v>0</v>
      </c>
      <c r="R189" s="133">
        <f>SUM(R190:R192)</f>
        <v>6.4800000000000003E-4</v>
      </c>
      <c r="T189" s="134">
        <f>SUM(T190:T192)</f>
        <v>0</v>
      </c>
      <c r="AR189" s="128" t="s">
        <v>88</v>
      </c>
      <c r="AT189" s="135" t="s">
        <v>73</v>
      </c>
      <c r="AU189" s="135" t="s">
        <v>82</v>
      </c>
      <c r="AY189" s="128" t="s">
        <v>138</v>
      </c>
      <c r="BK189" s="136">
        <f>SUM(BK190:BK192)</f>
        <v>0</v>
      </c>
    </row>
    <row r="190" spans="2:65" s="1" customFormat="1" ht="24.2" customHeight="1">
      <c r="B190" s="28"/>
      <c r="C190" s="139" t="s">
        <v>366</v>
      </c>
      <c r="D190" s="139" t="s">
        <v>140</v>
      </c>
      <c r="E190" s="140" t="s">
        <v>727</v>
      </c>
      <c r="F190" s="141" t="s">
        <v>728</v>
      </c>
      <c r="G190" s="142" t="s">
        <v>150</v>
      </c>
      <c r="H190" s="143">
        <v>2</v>
      </c>
      <c r="I190" s="144"/>
      <c r="J190" s="145">
        <f>ROUND(I190*H190,2)</f>
        <v>0</v>
      </c>
      <c r="K190" s="146"/>
      <c r="L190" s="28"/>
      <c r="M190" s="147" t="s">
        <v>1</v>
      </c>
      <c r="N190" s="148" t="s">
        <v>40</v>
      </c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AR190" s="151" t="s">
        <v>206</v>
      </c>
      <c r="AT190" s="151" t="s">
        <v>140</v>
      </c>
      <c r="AU190" s="151" t="s">
        <v>88</v>
      </c>
      <c r="AY190" s="13" t="s">
        <v>138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88</v>
      </c>
      <c r="BK190" s="152">
        <f>ROUND(I190*H190,2)</f>
        <v>0</v>
      </c>
      <c r="BL190" s="13" t="s">
        <v>206</v>
      </c>
      <c r="BM190" s="151" t="s">
        <v>729</v>
      </c>
    </row>
    <row r="191" spans="2:65" s="1" customFormat="1" ht="16.5" customHeight="1">
      <c r="B191" s="28"/>
      <c r="C191" s="139" t="s">
        <v>370</v>
      </c>
      <c r="D191" s="139" t="s">
        <v>140</v>
      </c>
      <c r="E191" s="140" t="s">
        <v>730</v>
      </c>
      <c r="F191" s="141" t="s">
        <v>731</v>
      </c>
      <c r="G191" s="142" t="s">
        <v>150</v>
      </c>
      <c r="H191" s="143">
        <v>2</v>
      </c>
      <c r="I191" s="144"/>
      <c r="J191" s="145">
        <f>ROUND(I191*H191,2)</f>
        <v>0</v>
      </c>
      <c r="K191" s="146"/>
      <c r="L191" s="28"/>
      <c r="M191" s="147" t="s">
        <v>1</v>
      </c>
      <c r="N191" s="148" t="s">
        <v>40</v>
      </c>
      <c r="P191" s="149">
        <f>O191*H191</f>
        <v>0</v>
      </c>
      <c r="Q191" s="149">
        <v>3.2400000000000001E-4</v>
      </c>
      <c r="R191" s="149">
        <f>Q191*H191</f>
        <v>6.4800000000000003E-4</v>
      </c>
      <c r="S191" s="149">
        <v>0</v>
      </c>
      <c r="T191" s="150">
        <f>S191*H191</f>
        <v>0</v>
      </c>
      <c r="AR191" s="151" t="s">
        <v>206</v>
      </c>
      <c r="AT191" s="151" t="s">
        <v>140</v>
      </c>
      <c r="AU191" s="151" t="s">
        <v>88</v>
      </c>
      <c r="AY191" s="13" t="s">
        <v>138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3" t="s">
        <v>88</v>
      </c>
      <c r="BK191" s="152">
        <f>ROUND(I191*H191,2)</f>
        <v>0</v>
      </c>
      <c r="BL191" s="13" t="s">
        <v>206</v>
      </c>
      <c r="BM191" s="151" t="s">
        <v>732</v>
      </c>
    </row>
    <row r="192" spans="2:65" s="1" customFormat="1" ht="24.2" customHeight="1">
      <c r="B192" s="28"/>
      <c r="C192" s="139" t="s">
        <v>377</v>
      </c>
      <c r="D192" s="139" t="s">
        <v>140</v>
      </c>
      <c r="E192" s="140" t="s">
        <v>733</v>
      </c>
      <c r="F192" s="141" t="s">
        <v>734</v>
      </c>
      <c r="G192" s="142" t="s">
        <v>171</v>
      </c>
      <c r="H192" s="143">
        <v>1E-3</v>
      </c>
      <c r="I192" s="144"/>
      <c r="J192" s="145">
        <f>ROUND(I192*H192,2)</f>
        <v>0</v>
      </c>
      <c r="K192" s="146"/>
      <c r="L192" s="28"/>
      <c r="M192" s="147" t="s">
        <v>1</v>
      </c>
      <c r="N192" s="148" t="s">
        <v>40</v>
      </c>
      <c r="P192" s="149">
        <f>O192*H192</f>
        <v>0</v>
      </c>
      <c r="Q192" s="149">
        <v>0</v>
      </c>
      <c r="R192" s="149">
        <f>Q192*H192</f>
        <v>0</v>
      </c>
      <c r="S192" s="149">
        <v>0</v>
      </c>
      <c r="T192" s="150">
        <f>S192*H192</f>
        <v>0</v>
      </c>
      <c r="AR192" s="151" t="s">
        <v>206</v>
      </c>
      <c r="AT192" s="151" t="s">
        <v>140</v>
      </c>
      <c r="AU192" s="151" t="s">
        <v>88</v>
      </c>
      <c r="AY192" s="13" t="s">
        <v>138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3" t="s">
        <v>88</v>
      </c>
      <c r="BK192" s="152">
        <f>ROUND(I192*H192,2)</f>
        <v>0</v>
      </c>
      <c r="BL192" s="13" t="s">
        <v>206</v>
      </c>
      <c r="BM192" s="151" t="s">
        <v>735</v>
      </c>
    </row>
    <row r="193" spans="2:65" s="11" customFormat="1" ht="22.9" customHeight="1">
      <c r="B193" s="127"/>
      <c r="D193" s="128" t="s">
        <v>73</v>
      </c>
      <c r="E193" s="137" t="s">
        <v>736</v>
      </c>
      <c r="F193" s="137" t="s">
        <v>737</v>
      </c>
      <c r="I193" s="130"/>
      <c r="J193" s="138">
        <f>BK193</f>
        <v>0</v>
      </c>
      <c r="L193" s="127"/>
      <c r="M193" s="132"/>
      <c r="P193" s="133">
        <f>SUM(P194:P195)</f>
        <v>0</v>
      </c>
      <c r="R193" s="133">
        <f>SUM(R194:R195)</f>
        <v>9.0506793599999996E-2</v>
      </c>
      <c r="T193" s="134">
        <f>SUM(T194:T195)</f>
        <v>0</v>
      </c>
      <c r="AR193" s="128" t="s">
        <v>88</v>
      </c>
      <c r="AT193" s="135" t="s">
        <v>73</v>
      </c>
      <c r="AU193" s="135" t="s">
        <v>82</v>
      </c>
      <c r="AY193" s="128" t="s">
        <v>138</v>
      </c>
      <c r="BK193" s="136">
        <f>SUM(BK194:BK195)</f>
        <v>0</v>
      </c>
    </row>
    <row r="194" spans="2:65" s="1" customFormat="1" ht="24.2" customHeight="1">
      <c r="B194" s="28"/>
      <c r="C194" s="139" t="s">
        <v>381</v>
      </c>
      <c r="D194" s="139" t="s">
        <v>140</v>
      </c>
      <c r="E194" s="140" t="s">
        <v>738</v>
      </c>
      <c r="F194" s="141" t="s">
        <v>739</v>
      </c>
      <c r="G194" s="142" t="s">
        <v>143</v>
      </c>
      <c r="H194" s="143">
        <v>10.677</v>
      </c>
      <c r="I194" s="144"/>
      <c r="J194" s="145">
        <f>ROUND(I194*H194,2)</f>
        <v>0</v>
      </c>
      <c r="K194" s="146"/>
      <c r="L194" s="28"/>
      <c r="M194" s="147" t="s">
        <v>1</v>
      </c>
      <c r="N194" s="148" t="s">
        <v>40</v>
      </c>
      <c r="P194" s="149">
        <f>O194*H194</f>
        <v>0</v>
      </c>
      <c r="Q194" s="149">
        <v>8.4767999999999996E-3</v>
      </c>
      <c r="R194" s="149">
        <f>Q194*H194</f>
        <v>9.0506793599999996E-2</v>
      </c>
      <c r="S194" s="149">
        <v>0</v>
      </c>
      <c r="T194" s="150">
        <f>S194*H194</f>
        <v>0</v>
      </c>
      <c r="AR194" s="151" t="s">
        <v>206</v>
      </c>
      <c r="AT194" s="151" t="s">
        <v>140</v>
      </c>
      <c r="AU194" s="151" t="s">
        <v>88</v>
      </c>
      <c r="AY194" s="13" t="s">
        <v>138</v>
      </c>
      <c r="BE194" s="152">
        <f>IF(N194="základná",J194,0)</f>
        <v>0</v>
      </c>
      <c r="BF194" s="152">
        <f>IF(N194="znížená",J194,0)</f>
        <v>0</v>
      </c>
      <c r="BG194" s="152">
        <f>IF(N194="zákl. prenesená",J194,0)</f>
        <v>0</v>
      </c>
      <c r="BH194" s="152">
        <f>IF(N194="zníž. prenesená",J194,0)</f>
        <v>0</v>
      </c>
      <c r="BI194" s="152">
        <f>IF(N194="nulová",J194,0)</f>
        <v>0</v>
      </c>
      <c r="BJ194" s="13" t="s">
        <v>88</v>
      </c>
      <c r="BK194" s="152">
        <f>ROUND(I194*H194,2)</f>
        <v>0</v>
      </c>
      <c r="BL194" s="13" t="s">
        <v>206</v>
      </c>
      <c r="BM194" s="151" t="s">
        <v>740</v>
      </c>
    </row>
    <row r="195" spans="2:65" s="1" customFormat="1" ht="24.2" customHeight="1">
      <c r="B195" s="28"/>
      <c r="C195" s="139" t="s">
        <v>385</v>
      </c>
      <c r="D195" s="139" t="s">
        <v>140</v>
      </c>
      <c r="E195" s="140" t="s">
        <v>741</v>
      </c>
      <c r="F195" s="141" t="s">
        <v>742</v>
      </c>
      <c r="G195" s="142" t="s">
        <v>171</v>
      </c>
      <c r="H195" s="143">
        <v>9.0999999999999998E-2</v>
      </c>
      <c r="I195" s="144"/>
      <c r="J195" s="145">
        <f>ROUND(I195*H195,2)</f>
        <v>0</v>
      </c>
      <c r="K195" s="146"/>
      <c r="L195" s="28"/>
      <c r="M195" s="147" t="s">
        <v>1</v>
      </c>
      <c r="N195" s="148" t="s">
        <v>40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206</v>
      </c>
      <c r="AT195" s="151" t="s">
        <v>140</v>
      </c>
      <c r="AU195" s="151" t="s">
        <v>88</v>
      </c>
      <c r="AY195" s="13" t="s">
        <v>138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88</v>
      </c>
      <c r="BK195" s="152">
        <f>ROUND(I195*H195,2)</f>
        <v>0</v>
      </c>
      <c r="BL195" s="13" t="s">
        <v>206</v>
      </c>
      <c r="BM195" s="151" t="s">
        <v>743</v>
      </c>
    </row>
    <row r="196" spans="2:65" s="11" customFormat="1" ht="22.9" customHeight="1">
      <c r="B196" s="127"/>
      <c r="D196" s="128" t="s">
        <v>73</v>
      </c>
      <c r="E196" s="137" t="s">
        <v>375</v>
      </c>
      <c r="F196" s="137" t="s">
        <v>376</v>
      </c>
      <c r="I196" s="130"/>
      <c r="J196" s="138">
        <f>BK196</f>
        <v>0</v>
      </c>
      <c r="L196" s="127"/>
      <c r="M196" s="132"/>
      <c r="P196" s="133">
        <f>SUM(P197:P203)</f>
        <v>0</v>
      </c>
      <c r="R196" s="133">
        <f>SUM(R197:R203)</f>
        <v>0.46338478599999999</v>
      </c>
      <c r="T196" s="134">
        <f>SUM(T197:T203)</f>
        <v>0.13993</v>
      </c>
      <c r="AR196" s="128" t="s">
        <v>88</v>
      </c>
      <c r="AT196" s="135" t="s">
        <v>73</v>
      </c>
      <c r="AU196" s="135" t="s">
        <v>82</v>
      </c>
      <c r="AY196" s="128" t="s">
        <v>138</v>
      </c>
      <c r="BK196" s="136">
        <f>SUM(BK197:BK203)</f>
        <v>0</v>
      </c>
    </row>
    <row r="197" spans="2:65" s="1" customFormat="1" ht="24.2" customHeight="1">
      <c r="B197" s="28"/>
      <c r="C197" s="139" t="s">
        <v>389</v>
      </c>
      <c r="D197" s="139" t="s">
        <v>140</v>
      </c>
      <c r="E197" s="140" t="s">
        <v>744</v>
      </c>
      <c r="F197" s="141" t="s">
        <v>745</v>
      </c>
      <c r="G197" s="142" t="s">
        <v>225</v>
      </c>
      <c r="H197" s="143">
        <v>27.9</v>
      </c>
      <c r="I197" s="144"/>
      <c r="J197" s="145">
        <f t="shared" ref="J197:J203" si="30">ROUND(I197*H197,2)</f>
        <v>0</v>
      </c>
      <c r="K197" s="146"/>
      <c r="L197" s="28"/>
      <c r="M197" s="147" t="s">
        <v>1</v>
      </c>
      <c r="N197" s="148" t="s">
        <v>40</v>
      </c>
      <c r="P197" s="149">
        <f t="shared" ref="P197:P203" si="31">O197*H197</f>
        <v>0</v>
      </c>
      <c r="Q197" s="149">
        <v>0</v>
      </c>
      <c r="R197" s="149">
        <f t="shared" ref="R197:R203" si="32">Q197*H197</f>
        <v>0</v>
      </c>
      <c r="S197" s="149">
        <v>2.5999999999999999E-3</v>
      </c>
      <c r="T197" s="150">
        <f t="shared" ref="T197:T203" si="33">S197*H197</f>
        <v>7.2539999999999993E-2</v>
      </c>
      <c r="AR197" s="151" t="s">
        <v>206</v>
      </c>
      <c r="AT197" s="151" t="s">
        <v>140</v>
      </c>
      <c r="AU197" s="151" t="s">
        <v>88</v>
      </c>
      <c r="AY197" s="13" t="s">
        <v>138</v>
      </c>
      <c r="BE197" s="152">
        <f t="shared" ref="BE197:BE203" si="34">IF(N197="základná",J197,0)</f>
        <v>0</v>
      </c>
      <c r="BF197" s="152">
        <f t="shared" ref="BF197:BF203" si="35">IF(N197="znížená",J197,0)</f>
        <v>0</v>
      </c>
      <c r="BG197" s="152">
        <f t="shared" ref="BG197:BG203" si="36">IF(N197="zákl. prenesená",J197,0)</f>
        <v>0</v>
      </c>
      <c r="BH197" s="152">
        <f t="shared" ref="BH197:BH203" si="37">IF(N197="zníž. prenesená",J197,0)</f>
        <v>0</v>
      </c>
      <c r="BI197" s="152">
        <f t="shared" ref="BI197:BI203" si="38">IF(N197="nulová",J197,0)</f>
        <v>0</v>
      </c>
      <c r="BJ197" s="13" t="s">
        <v>88</v>
      </c>
      <c r="BK197" s="152">
        <f t="shared" ref="BK197:BK203" si="39">ROUND(I197*H197,2)</f>
        <v>0</v>
      </c>
      <c r="BL197" s="13" t="s">
        <v>206</v>
      </c>
      <c r="BM197" s="151" t="s">
        <v>746</v>
      </c>
    </row>
    <row r="198" spans="2:65" s="1" customFormat="1" ht="24.2" customHeight="1">
      <c r="B198" s="28"/>
      <c r="C198" s="139" t="s">
        <v>393</v>
      </c>
      <c r="D198" s="139" t="s">
        <v>140</v>
      </c>
      <c r="E198" s="140" t="s">
        <v>747</v>
      </c>
      <c r="F198" s="141" t="s">
        <v>748</v>
      </c>
      <c r="G198" s="142" t="s">
        <v>225</v>
      </c>
      <c r="H198" s="143">
        <v>28.6</v>
      </c>
      <c r="I198" s="144"/>
      <c r="J198" s="145">
        <f t="shared" si="30"/>
        <v>0</v>
      </c>
      <c r="K198" s="146"/>
      <c r="L198" s="28"/>
      <c r="M198" s="147" t="s">
        <v>1</v>
      </c>
      <c r="N198" s="148" t="s">
        <v>40</v>
      </c>
      <c r="P198" s="149">
        <f t="shared" si="31"/>
        <v>0</v>
      </c>
      <c r="Q198" s="149">
        <v>3.2770799999999999E-3</v>
      </c>
      <c r="R198" s="149">
        <f t="shared" si="32"/>
        <v>9.3724488000000009E-2</v>
      </c>
      <c r="S198" s="149">
        <v>0</v>
      </c>
      <c r="T198" s="150">
        <f t="shared" si="33"/>
        <v>0</v>
      </c>
      <c r="AR198" s="151" t="s">
        <v>206</v>
      </c>
      <c r="AT198" s="151" t="s">
        <v>140</v>
      </c>
      <c r="AU198" s="151" t="s">
        <v>88</v>
      </c>
      <c r="AY198" s="13" t="s">
        <v>138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88</v>
      </c>
      <c r="BK198" s="152">
        <f t="shared" si="39"/>
        <v>0</v>
      </c>
      <c r="BL198" s="13" t="s">
        <v>206</v>
      </c>
      <c r="BM198" s="151" t="s">
        <v>749</v>
      </c>
    </row>
    <row r="199" spans="2:65" s="1" customFormat="1" ht="24.2" customHeight="1">
      <c r="B199" s="28"/>
      <c r="C199" s="139" t="s">
        <v>397</v>
      </c>
      <c r="D199" s="139" t="s">
        <v>140</v>
      </c>
      <c r="E199" s="140" t="s">
        <v>750</v>
      </c>
      <c r="F199" s="141" t="s">
        <v>751</v>
      </c>
      <c r="G199" s="142" t="s">
        <v>225</v>
      </c>
      <c r="H199" s="143">
        <v>6.8</v>
      </c>
      <c r="I199" s="144"/>
      <c r="J199" s="145">
        <f t="shared" si="30"/>
        <v>0</v>
      </c>
      <c r="K199" s="146"/>
      <c r="L199" s="28"/>
      <c r="M199" s="147" t="s">
        <v>1</v>
      </c>
      <c r="N199" s="148" t="s">
        <v>40</v>
      </c>
      <c r="P199" s="149">
        <f t="shared" si="31"/>
        <v>0</v>
      </c>
      <c r="Q199" s="149">
        <v>3.3083700000000001E-3</v>
      </c>
      <c r="R199" s="149">
        <f t="shared" si="32"/>
        <v>2.2496915999999999E-2</v>
      </c>
      <c r="S199" s="149">
        <v>0</v>
      </c>
      <c r="T199" s="150">
        <f t="shared" si="33"/>
        <v>0</v>
      </c>
      <c r="AR199" s="151" t="s">
        <v>206</v>
      </c>
      <c r="AT199" s="151" t="s">
        <v>140</v>
      </c>
      <c r="AU199" s="151" t="s">
        <v>88</v>
      </c>
      <c r="AY199" s="13" t="s">
        <v>138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88</v>
      </c>
      <c r="BK199" s="152">
        <f t="shared" si="39"/>
        <v>0</v>
      </c>
      <c r="BL199" s="13" t="s">
        <v>206</v>
      </c>
      <c r="BM199" s="151" t="s">
        <v>752</v>
      </c>
    </row>
    <row r="200" spans="2:65" s="1" customFormat="1" ht="33" customHeight="1">
      <c r="B200" s="28"/>
      <c r="C200" s="139" t="s">
        <v>401</v>
      </c>
      <c r="D200" s="139" t="s">
        <v>140</v>
      </c>
      <c r="E200" s="140" t="s">
        <v>753</v>
      </c>
      <c r="F200" s="141" t="s">
        <v>754</v>
      </c>
      <c r="G200" s="142" t="s">
        <v>225</v>
      </c>
      <c r="H200" s="143">
        <v>28.6</v>
      </c>
      <c r="I200" s="144"/>
      <c r="J200" s="145">
        <f t="shared" si="30"/>
        <v>0</v>
      </c>
      <c r="K200" s="146"/>
      <c r="L200" s="28"/>
      <c r="M200" s="147" t="s">
        <v>1</v>
      </c>
      <c r="N200" s="148" t="s">
        <v>40</v>
      </c>
      <c r="P200" s="149">
        <f t="shared" si="31"/>
        <v>0</v>
      </c>
      <c r="Q200" s="149">
        <v>3.9387700000000003E-3</v>
      </c>
      <c r="R200" s="149">
        <f t="shared" si="32"/>
        <v>0.11264882200000001</v>
      </c>
      <c r="S200" s="149">
        <v>0</v>
      </c>
      <c r="T200" s="150">
        <f t="shared" si="33"/>
        <v>0</v>
      </c>
      <c r="AR200" s="151" t="s">
        <v>206</v>
      </c>
      <c r="AT200" s="151" t="s">
        <v>140</v>
      </c>
      <c r="AU200" s="151" t="s">
        <v>88</v>
      </c>
      <c r="AY200" s="13" t="s">
        <v>138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88</v>
      </c>
      <c r="BK200" s="152">
        <f t="shared" si="39"/>
        <v>0</v>
      </c>
      <c r="BL200" s="13" t="s">
        <v>206</v>
      </c>
      <c r="BM200" s="151" t="s">
        <v>755</v>
      </c>
    </row>
    <row r="201" spans="2:65" s="1" customFormat="1" ht="24.2" customHeight="1">
      <c r="B201" s="28"/>
      <c r="C201" s="139" t="s">
        <v>405</v>
      </c>
      <c r="D201" s="139" t="s">
        <v>140</v>
      </c>
      <c r="E201" s="140" t="s">
        <v>756</v>
      </c>
      <c r="F201" s="141" t="s">
        <v>757</v>
      </c>
      <c r="G201" s="142" t="s">
        <v>225</v>
      </c>
      <c r="H201" s="143">
        <v>48</v>
      </c>
      <c r="I201" s="144"/>
      <c r="J201" s="145">
        <f t="shared" si="30"/>
        <v>0</v>
      </c>
      <c r="K201" s="146"/>
      <c r="L201" s="28"/>
      <c r="M201" s="147" t="s">
        <v>1</v>
      </c>
      <c r="N201" s="148" t="s">
        <v>40</v>
      </c>
      <c r="P201" s="149">
        <f t="shared" si="31"/>
        <v>0</v>
      </c>
      <c r="Q201" s="149">
        <v>4.8857199999999996E-3</v>
      </c>
      <c r="R201" s="149">
        <f t="shared" si="32"/>
        <v>0.23451455999999998</v>
      </c>
      <c r="S201" s="149">
        <v>0</v>
      </c>
      <c r="T201" s="150">
        <f t="shared" si="33"/>
        <v>0</v>
      </c>
      <c r="AR201" s="151" t="s">
        <v>206</v>
      </c>
      <c r="AT201" s="151" t="s">
        <v>140</v>
      </c>
      <c r="AU201" s="151" t="s">
        <v>88</v>
      </c>
      <c r="AY201" s="13" t="s">
        <v>138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88</v>
      </c>
      <c r="BK201" s="152">
        <f t="shared" si="39"/>
        <v>0</v>
      </c>
      <c r="BL201" s="13" t="s">
        <v>206</v>
      </c>
      <c r="BM201" s="151" t="s">
        <v>758</v>
      </c>
    </row>
    <row r="202" spans="2:65" s="1" customFormat="1" ht="24.2" customHeight="1">
      <c r="B202" s="28"/>
      <c r="C202" s="139" t="s">
        <v>409</v>
      </c>
      <c r="D202" s="139" t="s">
        <v>140</v>
      </c>
      <c r="E202" s="140" t="s">
        <v>442</v>
      </c>
      <c r="F202" s="141" t="s">
        <v>443</v>
      </c>
      <c r="G202" s="142" t="s">
        <v>225</v>
      </c>
      <c r="H202" s="143">
        <v>29.3</v>
      </c>
      <c r="I202" s="144"/>
      <c r="J202" s="145">
        <f t="shared" si="30"/>
        <v>0</v>
      </c>
      <c r="K202" s="146"/>
      <c r="L202" s="28"/>
      <c r="M202" s="147" t="s">
        <v>1</v>
      </c>
      <c r="N202" s="148" t="s">
        <v>40</v>
      </c>
      <c r="P202" s="149">
        <f t="shared" si="31"/>
        <v>0</v>
      </c>
      <c r="Q202" s="149">
        <v>0</v>
      </c>
      <c r="R202" s="149">
        <f t="shared" si="32"/>
        <v>0</v>
      </c>
      <c r="S202" s="149">
        <v>2.3E-3</v>
      </c>
      <c r="T202" s="150">
        <f t="shared" si="33"/>
        <v>6.7390000000000005E-2</v>
      </c>
      <c r="AR202" s="151" t="s">
        <v>206</v>
      </c>
      <c r="AT202" s="151" t="s">
        <v>140</v>
      </c>
      <c r="AU202" s="151" t="s">
        <v>88</v>
      </c>
      <c r="AY202" s="13" t="s">
        <v>138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88</v>
      </c>
      <c r="BK202" s="152">
        <f t="shared" si="39"/>
        <v>0</v>
      </c>
      <c r="BL202" s="13" t="s">
        <v>206</v>
      </c>
      <c r="BM202" s="151" t="s">
        <v>759</v>
      </c>
    </row>
    <row r="203" spans="2:65" s="1" customFormat="1" ht="24.2" customHeight="1">
      <c r="B203" s="28"/>
      <c r="C203" s="139" t="s">
        <v>413</v>
      </c>
      <c r="D203" s="139" t="s">
        <v>140</v>
      </c>
      <c r="E203" s="140" t="s">
        <v>760</v>
      </c>
      <c r="F203" s="141" t="s">
        <v>479</v>
      </c>
      <c r="G203" s="142" t="s">
        <v>171</v>
      </c>
      <c r="H203" s="143">
        <v>0.46300000000000002</v>
      </c>
      <c r="I203" s="144"/>
      <c r="J203" s="145">
        <f t="shared" si="30"/>
        <v>0</v>
      </c>
      <c r="K203" s="146"/>
      <c r="L203" s="28"/>
      <c r="M203" s="147" t="s">
        <v>1</v>
      </c>
      <c r="N203" s="148" t="s">
        <v>40</v>
      </c>
      <c r="P203" s="149">
        <f t="shared" si="31"/>
        <v>0</v>
      </c>
      <c r="Q203" s="149">
        <v>0</v>
      </c>
      <c r="R203" s="149">
        <f t="shared" si="32"/>
        <v>0</v>
      </c>
      <c r="S203" s="149">
        <v>0</v>
      </c>
      <c r="T203" s="150">
        <f t="shared" si="33"/>
        <v>0</v>
      </c>
      <c r="AR203" s="151" t="s">
        <v>206</v>
      </c>
      <c r="AT203" s="151" t="s">
        <v>140</v>
      </c>
      <c r="AU203" s="151" t="s">
        <v>88</v>
      </c>
      <c r="AY203" s="13" t="s">
        <v>138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88</v>
      </c>
      <c r="BK203" s="152">
        <f t="shared" si="39"/>
        <v>0</v>
      </c>
      <c r="BL203" s="13" t="s">
        <v>206</v>
      </c>
      <c r="BM203" s="151" t="s">
        <v>761</v>
      </c>
    </row>
    <row r="204" spans="2:65" s="11" customFormat="1" ht="22.9" customHeight="1">
      <c r="B204" s="127"/>
      <c r="D204" s="128" t="s">
        <v>73</v>
      </c>
      <c r="E204" s="137" t="s">
        <v>511</v>
      </c>
      <c r="F204" s="137" t="s">
        <v>512</v>
      </c>
      <c r="I204" s="130"/>
      <c r="J204" s="138">
        <f>BK204</f>
        <v>0</v>
      </c>
      <c r="L204" s="127"/>
      <c r="M204" s="132"/>
      <c r="P204" s="133">
        <f>SUM(P205:P211)</f>
        <v>0</v>
      </c>
      <c r="R204" s="133">
        <f>SUM(R205:R211)</f>
        <v>0.18807220650000001</v>
      </c>
      <c r="T204" s="134">
        <f>SUM(T205:T211)</f>
        <v>7.0000000000000007E-2</v>
      </c>
      <c r="AR204" s="128" t="s">
        <v>88</v>
      </c>
      <c r="AT204" s="135" t="s">
        <v>73</v>
      </c>
      <c r="AU204" s="135" t="s">
        <v>82</v>
      </c>
      <c r="AY204" s="128" t="s">
        <v>138</v>
      </c>
      <c r="BK204" s="136">
        <f>SUM(BK205:BK211)</f>
        <v>0</v>
      </c>
    </row>
    <row r="205" spans="2:65" s="1" customFormat="1" ht="24.2" customHeight="1">
      <c r="B205" s="28"/>
      <c r="C205" s="139" t="s">
        <v>417</v>
      </c>
      <c r="D205" s="139" t="s">
        <v>140</v>
      </c>
      <c r="E205" s="140" t="s">
        <v>762</v>
      </c>
      <c r="F205" s="141" t="s">
        <v>763</v>
      </c>
      <c r="G205" s="142" t="s">
        <v>532</v>
      </c>
      <c r="H205" s="143">
        <v>18.239999999999998</v>
      </c>
      <c r="I205" s="144"/>
      <c r="J205" s="145">
        <f t="shared" ref="J205:J211" si="40">ROUND(I205*H205,2)</f>
        <v>0</v>
      </c>
      <c r="K205" s="146"/>
      <c r="L205" s="28"/>
      <c r="M205" s="147" t="s">
        <v>1</v>
      </c>
      <c r="N205" s="148" t="s">
        <v>40</v>
      </c>
      <c r="P205" s="149">
        <f t="shared" ref="P205:P211" si="41">O205*H205</f>
        <v>0</v>
      </c>
      <c r="Q205" s="149">
        <v>7.2849999999999995E-5</v>
      </c>
      <c r="R205" s="149">
        <f t="shared" ref="R205:R211" si="42">Q205*H205</f>
        <v>1.3287839999999997E-3</v>
      </c>
      <c r="S205" s="149">
        <v>0</v>
      </c>
      <c r="T205" s="150">
        <f t="shared" ref="T205:T211" si="43">S205*H205</f>
        <v>0</v>
      </c>
      <c r="AR205" s="151" t="s">
        <v>206</v>
      </c>
      <c r="AT205" s="151" t="s">
        <v>140</v>
      </c>
      <c r="AU205" s="151" t="s">
        <v>88</v>
      </c>
      <c r="AY205" s="13" t="s">
        <v>138</v>
      </c>
      <c r="BE205" s="152">
        <f t="shared" ref="BE205:BE211" si="44">IF(N205="základná",J205,0)</f>
        <v>0</v>
      </c>
      <c r="BF205" s="152">
        <f t="shared" ref="BF205:BF211" si="45">IF(N205="znížená",J205,0)</f>
        <v>0</v>
      </c>
      <c r="BG205" s="152">
        <f t="shared" ref="BG205:BG211" si="46">IF(N205="zákl. prenesená",J205,0)</f>
        <v>0</v>
      </c>
      <c r="BH205" s="152">
        <f t="shared" ref="BH205:BH211" si="47">IF(N205="zníž. prenesená",J205,0)</f>
        <v>0</v>
      </c>
      <c r="BI205" s="152">
        <f t="shared" ref="BI205:BI211" si="48">IF(N205="nulová",J205,0)</f>
        <v>0</v>
      </c>
      <c r="BJ205" s="13" t="s">
        <v>88</v>
      </c>
      <c r="BK205" s="152">
        <f t="shared" ref="BK205:BK211" si="49">ROUND(I205*H205,2)</f>
        <v>0</v>
      </c>
      <c r="BL205" s="13" t="s">
        <v>206</v>
      </c>
      <c r="BM205" s="151" t="s">
        <v>764</v>
      </c>
    </row>
    <row r="206" spans="2:65" s="1" customFormat="1" ht="24.2" customHeight="1">
      <c r="B206" s="28"/>
      <c r="C206" s="153" t="s">
        <v>421</v>
      </c>
      <c r="D206" s="153" t="s">
        <v>228</v>
      </c>
      <c r="E206" s="154" t="s">
        <v>765</v>
      </c>
      <c r="F206" s="155" t="s">
        <v>766</v>
      </c>
      <c r="G206" s="156" t="s">
        <v>171</v>
      </c>
      <c r="H206" s="157">
        <v>0.02</v>
      </c>
      <c r="I206" s="158"/>
      <c r="J206" s="159">
        <f t="shared" si="40"/>
        <v>0</v>
      </c>
      <c r="K206" s="160"/>
      <c r="L206" s="161"/>
      <c r="M206" s="162" t="s">
        <v>1</v>
      </c>
      <c r="N206" s="163" t="s">
        <v>40</v>
      </c>
      <c r="P206" s="149">
        <f t="shared" si="41"/>
        <v>0</v>
      </c>
      <c r="Q206" s="149">
        <v>1</v>
      </c>
      <c r="R206" s="149">
        <f t="shared" si="42"/>
        <v>0.02</v>
      </c>
      <c r="S206" s="149">
        <v>0</v>
      </c>
      <c r="T206" s="150">
        <f t="shared" si="43"/>
        <v>0</v>
      </c>
      <c r="AR206" s="151" t="s">
        <v>272</v>
      </c>
      <c r="AT206" s="151" t="s">
        <v>228</v>
      </c>
      <c r="AU206" s="151" t="s">
        <v>88</v>
      </c>
      <c r="AY206" s="13" t="s">
        <v>138</v>
      </c>
      <c r="BE206" s="152">
        <f t="shared" si="44"/>
        <v>0</v>
      </c>
      <c r="BF206" s="152">
        <f t="shared" si="45"/>
        <v>0</v>
      </c>
      <c r="BG206" s="152">
        <f t="shared" si="46"/>
        <v>0</v>
      </c>
      <c r="BH206" s="152">
        <f t="shared" si="47"/>
        <v>0</v>
      </c>
      <c r="BI206" s="152">
        <f t="shared" si="48"/>
        <v>0</v>
      </c>
      <c r="BJ206" s="13" t="s">
        <v>88</v>
      </c>
      <c r="BK206" s="152">
        <f t="shared" si="49"/>
        <v>0</v>
      </c>
      <c r="BL206" s="13" t="s">
        <v>206</v>
      </c>
      <c r="BM206" s="151" t="s">
        <v>767</v>
      </c>
    </row>
    <row r="207" spans="2:65" s="1" customFormat="1" ht="24.2" customHeight="1">
      <c r="B207" s="28"/>
      <c r="C207" s="139" t="s">
        <v>425</v>
      </c>
      <c r="D207" s="139" t="s">
        <v>140</v>
      </c>
      <c r="E207" s="140" t="s">
        <v>530</v>
      </c>
      <c r="F207" s="141" t="s">
        <v>768</v>
      </c>
      <c r="G207" s="142" t="s">
        <v>532</v>
      </c>
      <c r="H207" s="143">
        <v>142.27500000000001</v>
      </c>
      <c r="I207" s="144"/>
      <c r="J207" s="145">
        <f t="shared" si="40"/>
        <v>0</v>
      </c>
      <c r="K207" s="146"/>
      <c r="L207" s="28"/>
      <c r="M207" s="147" t="s">
        <v>1</v>
      </c>
      <c r="N207" s="148" t="s">
        <v>40</v>
      </c>
      <c r="P207" s="149">
        <f t="shared" si="41"/>
        <v>0</v>
      </c>
      <c r="Q207" s="149">
        <v>4.5899999999999998E-5</v>
      </c>
      <c r="R207" s="149">
        <f t="shared" si="42"/>
        <v>6.5304224999999999E-3</v>
      </c>
      <c r="S207" s="149">
        <v>0</v>
      </c>
      <c r="T207" s="150">
        <f t="shared" si="43"/>
        <v>0</v>
      </c>
      <c r="AR207" s="151" t="s">
        <v>206</v>
      </c>
      <c r="AT207" s="151" t="s">
        <v>140</v>
      </c>
      <c r="AU207" s="151" t="s">
        <v>88</v>
      </c>
      <c r="AY207" s="13" t="s">
        <v>138</v>
      </c>
      <c r="BE207" s="152">
        <f t="shared" si="44"/>
        <v>0</v>
      </c>
      <c r="BF207" s="152">
        <f t="shared" si="45"/>
        <v>0</v>
      </c>
      <c r="BG207" s="152">
        <f t="shared" si="46"/>
        <v>0</v>
      </c>
      <c r="BH207" s="152">
        <f t="shared" si="47"/>
        <v>0</v>
      </c>
      <c r="BI207" s="152">
        <f t="shared" si="48"/>
        <v>0</v>
      </c>
      <c r="BJ207" s="13" t="s">
        <v>88</v>
      </c>
      <c r="BK207" s="152">
        <f t="shared" si="49"/>
        <v>0</v>
      </c>
      <c r="BL207" s="13" t="s">
        <v>206</v>
      </c>
      <c r="BM207" s="151" t="s">
        <v>769</v>
      </c>
    </row>
    <row r="208" spans="2:65" s="1" customFormat="1" ht="16.5" customHeight="1">
      <c r="B208" s="28"/>
      <c r="C208" s="153" t="s">
        <v>429</v>
      </c>
      <c r="D208" s="153" t="s">
        <v>228</v>
      </c>
      <c r="E208" s="154" t="s">
        <v>770</v>
      </c>
      <c r="F208" s="155" t="s">
        <v>771</v>
      </c>
      <c r="G208" s="156" t="s">
        <v>171</v>
      </c>
      <c r="H208" s="157">
        <v>0.157</v>
      </c>
      <c r="I208" s="158"/>
      <c r="J208" s="159">
        <f t="shared" si="40"/>
        <v>0</v>
      </c>
      <c r="K208" s="160"/>
      <c r="L208" s="161"/>
      <c r="M208" s="162" t="s">
        <v>1</v>
      </c>
      <c r="N208" s="163" t="s">
        <v>40</v>
      </c>
      <c r="P208" s="149">
        <f t="shared" si="41"/>
        <v>0</v>
      </c>
      <c r="Q208" s="149">
        <v>1</v>
      </c>
      <c r="R208" s="149">
        <f t="shared" si="42"/>
        <v>0.157</v>
      </c>
      <c r="S208" s="149">
        <v>0</v>
      </c>
      <c r="T208" s="150">
        <f t="shared" si="43"/>
        <v>0</v>
      </c>
      <c r="AR208" s="151" t="s">
        <v>272</v>
      </c>
      <c r="AT208" s="151" t="s">
        <v>228</v>
      </c>
      <c r="AU208" s="151" t="s">
        <v>88</v>
      </c>
      <c r="AY208" s="13" t="s">
        <v>138</v>
      </c>
      <c r="BE208" s="152">
        <f t="shared" si="44"/>
        <v>0</v>
      </c>
      <c r="BF208" s="152">
        <f t="shared" si="45"/>
        <v>0</v>
      </c>
      <c r="BG208" s="152">
        <f t="shared" si="46"/>
        <v>0</v>
      </c>
      <c r="BH208" s="152">
        <f t="shared" si="47"/>
        <v>0</v>
      </c>
      <c r="BI208" s="152">
        <f t="shared" si="48"/>
        <v>0</v>
      </c>
      <c r="BJ208" s="13" t="s">
        <v>88</v>
      </c>
      <c r="BK208" s="152">
        <f t="shared" si="49"/>
        <v>0</v>
      </c>
      <c r="BL208" s="13" t="s">
        <v>206</v>
      </c>
      <c r="BM208" s="151" t="s">
        <v>772</v>
      </c>
    </row>
    <row r="209" spans="2:65" s="1" customFormat="1" ht="16.5" customHeight="1">
      <c r="B209" s="28"/>
      <c r="C209" s="139" t="s">
        <v>433</v>
      </c>
      <c r="D209" s="139" t="s">
        <v>140</v>
      </c>
      <c r="E209" s="140" t="s">
        <v>773</v>
      </c>
      <c r="F209" s="141" t="s">
        <v>774</v>
      </c>
      <c r="G209" s="142" t="s">
        <v>532</v>
      </c>
      <c r="H209" s="143">
        <v>160.51499999999999</v>
      </c>
      <c r="I209" s="144"/>
      <c r="J209" s="145">
        <f t="shared" si="40"/>
        <v>0</v>
      </c>
      <c r="K209" s="146"/>
      <c r="L209" s="28"/>
      <c r="M209" s="147" t="s">
        <v>1</v>
      </c>
      <c r="N209" s="148" t="s">
        <v>40</v>
      </c>
      <c r="P209" s="149">
        <f t="shared" si="41"/>
        <v>0</v>
      </c>
      <c r="Q209" s="149">
        <v>0</v>
      </c>
      <c r="R209" s="149">
        <f t="shared" si="42"/>
        <v>0</v>
      </c>
      <c r="S209" s="149">
        <v>0</v>
      </c>
      <c r="T209" s="150">
        <f t="shared" si="43"/>
        <v>0</v>
      </c>
      <c r="AR209" s="151" t="s">
        <v>206</v>
      </c>
      <c r="AT209" s="151" t="s">
        <v>140</v>
      </c>
      <c r="AU209" s="151" t="s">
        <v>88</v>
      </c>
      <c r="AY209" s="13" t="s">
        <v>138</v>
      </c>
      <c r="BE209" s="152">
        <f t="shared" si="44"/>
        <v>0</v>
      </c>
      <c r="BF209" s="152">
        <f t="shared" si="45"/>
        <v>0</v>
      </c>
      <c r="BG209" s="152">
        <f t="shared" si="46"/>
        <v>0</v>
      </c>
      <c r="BH209" s="152">
        <f t="shared" si="47"/>
        <v>0</v>
      </c>
      <c r="BI209" s="152">
        <f t="shared" si="48"/>
        <v>0</v>
      </c>
      <c r="BJ209" s="13" t="s">
        <v>88</v>
      </c>
      <c r="BK209" s="152">
        <f t="shared" si="49"/>
        <v>0</v>
      </c>
      <c r="BL209" s="13" t="s">
        <v>206</v>
      </c>
      <c r="BM209" s="151" t="s">
        <v>775</v>
      </c>
    </row>
    <row r="210" spans="2:65" s="1" customFormat="1" ht="37.9" customHeight="1">
      <c r="B210" s="28"/>
      <c r="C210" s="139" t="s">
        <v>437</v>
      </c>
      <c r="D210" s="139" t="s">
        <v>140</v>
      </c>
      <c r="E210" s="140" t="s">
        <v>776</v>
      </c>
      <c r="F210" s="141" t="s">
        <v>777</v>
      </c>
      <c r="G210" s="142" t="s">
        <v>532</v>
      </c>
      <c r="H210" s="143">
        <v>70</v>
      </c>
      <c r="I210" s="144"/>
      <c r="J210" s="145">
        <f t="shared" si="40"/>
        <v>0</v>
      </c>
      <c r="K210" s="146"/>
      <c r="L210" s="28"/>
      <c r="M210" s="147" t="s">
        <v>1</v>
      </c>
      <c r="N210" s="148" t="s">
        <v>40</v>
      </c>
      <c r="P210" s="149">
        <f t="shared" si="41"/>
        <v>0</v>
      </c>
      <c r="Q210" s="149">
        <v>4.5899999999999998E-5</v>
      </c>
      <c r="R210" s="149">
        <f t="shared" si="42"/>
        <v>3.2129999999999997E-3</v>
      </c>
      <c r="S210" s="149">
        <v>1E-3</v>
      </c>
      <c r="T210" s="150">
        <f t="shared" si="43"/>
        <v>7.0000000000000007E-2</v>
      </c>
      <c r="AR210" s="151" t="s">
        <v>206</v>
      </c>
      <c r="AT210" s="151" t="s">
        <v>140</v>
      </c>
      <c r="AU210" s="151" t="s">
        <v>88</v>
      </c>
      <c r="AY210" s="13" t="s">
        <v>138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88</v>
      </c>
      <c r="BK210" s="152">
        <f t="shared" si="49"/>
        <v>0</v>
      </c>
      <c r="BL210" s="13" t="s">
        <v>206</v>
      </c>
      <c r="BM210" s="151" t="s">
        <v>778</v>
      </c>
    </row>
    <row r="211" spans="2:65" s="1" customFormat="1" ht="24.2" customHeight="1">
      <c r="B211" s="28"/>
      <c r="C211" s="139" t="s">
        <v>441</v>
      </c>
      <c r="D211" s="139" t="s">
        <v>140</v>
      </c>
      <c r="E211" s="140" t="s">
        <v>779</v>
      </c>
      <c r="F211" s="141" t="s">
        <v>540</v>
      </c>
      <c r="G211" s="142" t="s">
        <v>171</v>
      </c>
      <c r="H211" s="143">
        <v>0.188</v>
      </c>
      <c r="I211" s="144"/>
      <c r="J211" s="145">
        <f t="shared" si="40"/>
        <v>0</v>
      </c>
      <c r="K211" s="146"/>
      <c r="L211" s="28"/>
      <c r="M211" s="147" t="s">
        <v>1</v>
      </c>
      <c r="N211" s="148" t="s">
        <v>40</v>
      </c>
      <c r="P211" s="149">
        <f t="shared" si="41"/>
        <v>0</v>
      </c>
      <c r="Q211" s="149">
        <v>0</v>
      </c>
      <c r="R211" s="149">
        <f t="shared" si="42"/>
        <v>0</v>
      </c>
      <c r="S211" s="149">
        <v>0</v>
      </c>
      <c r="T211" s="150">
        <f t="shared" si="43"/>
        <v>0</v>
      </c>
      <c r="AR211" s="151" t="s">
        <v>206</v>
      </c>
      <c r="AT211" s="151" t="s">
        <v>140</v>
      </c>
      <c r="AU211" s="151" t="s">
        <v>88</v>
      </c>
      <c r="AY211" s="13" t="s">
        <v>138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3" t="s">
        <v>88</v>
      </c>
      <c r="BK211" s="152">
        <f t="shared" si="49"/>
        <v>0</v>
      </c>
      <c r="BL211" s="13" t="s">
        <v>206</v>
      </c>
      <c r="BM211" s="151" t="s">
        <v>780</v>
      </c>
    </row>
    <row r="212" spans="2:65" s="11" customFormat="1" ht="25.9" customHeight="1">
      <c r="B212" s="127"/>
      <c r="D212" s="128" t="s">
        <v>73</v>
      </c>
      <c r="E212" s="129" t="s">
        <v>576</v>
      </c>
      <c r="F212" s="129" t="s">
        <v>577</v>
      </c>
      <c r="I212" s="130"/>
      <c r="J212" s="131">
        <f>BK212</f>
        <v>0</v>
      </c>
      <c r="L212" s="127"/>
      <c r="M212" s="132"/>
      <c r="P212" s="133">
        <f>SUM(P213:P215)</f>
        <v>0</v>
      </c>
      <c r="R212" s="133">
        <f>SUM(R213:R215)</f>
        <v>0</v>
      </c>
      <c r="T212" s="134">
        <f>SUM(T213:T215)</f>
        <v>0</v>
      </c>
      <c r="AR212" s="128" t="s">
        <v>144</v>
      </c>
      <c r="AT212" s="135" t="s">
        <v>73</v>
      </c>
      <c r="AU212" s="135" t="s">
        <v>74</v>
      </c>
      <c r="AY212" s="128" t="s">
        <v>138</v>
      </c>
      <c r="BK212" s="136">
        <f>SUM(BK213:BK215)</f>
        <v>0</v>
      </c>
    </row>
    <row r="213" spans="2:65" s="1" customFormat="1" ht="49.15" customHeight="1">
      <c r="B213" s="28"/>
      <c r="C213" s="139" t="s">
        <v>445</v>
      </c>
      <c r="D213" s="139" t="s">
        <v>140</v>
      </c>
      <c r="E213" s="140" t="s">
        <v>781</v>
      </c>
      <c r="F213" s="141" t="s">
        <v>782</v>
      </c>
      <c r="G213" s="142" t="s">
        <v>581</v>
      </c>
      <c r="H213" s="143">
        <v>16</v>
      </c>
      <c r="I213" s="144"/>
      <c r="J213" s="145">
        <f>ROUND(I213*H213,2)</f>
        <v>0</v>
      </c>
      <c r="K213" s="146"/>
      <c r="L213" s="28"/>
      <c r="M213" s="147" t="s">
        <v>1</v>
      </c>
      <c r="N213" s="148" t="s">
        <v>40</v>
      </c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AR213" s="151" t="s">
        <v>582</v>
      </c>
      <c r="AT213" s="151" t="s">
        <v>140</v>
      </c>
      <c r="AU213" s="151" t="s">
        <v>82</v>
      </c>
      <c r="AY213" s="13" t="s">
        <v>138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3" t="s">
        <v>88</v>
      </c>
      <c r="BK213" s="152">
        <f>ROUND(I213*H213,2)</f>
        <v>0</v>
      </c>
      <c r="BL213" s="13" t="s">
        <v>582</v>
      </c>
      <c r="BM213" s="151" t="s">
        <v>783</v>
      </c>
    </row>
    <row r="214" spans="2:65" s="1" customFormat="1" ht="44.25" customHeight="1">
      <c r="B214" s="28"/>
      <c r="C214" s="139" t="s">
        <v>449</v>
      </c>
      <c r="D214" s="139" t="s">
        <v>140</v>
      </c>
      <c r="E214" s="140" t="s">
        <v>784</v>
      </c>
      <c r="F214" s="141" t="s">
        <v>785</v>
      </c>
      <c r="G214" s="142" t="s">
        <v>581</v>
      </c>
      <c r="H214" s="143">
        <v>80</v>
      </c>
      <c r="I214" s="144"/>
      <c r="J214" s="145">
        <f>ROUND(I214*H214,2)</f>
        <v>0</v>
      </c>
      <c r="K214" s="146"/>
      <c r="L214" s="28"/>
      <c r="M214" s="147" t="s">
        <v>1</v>
      </c>
      <c r="N214" s="148" t="s">
        <v>40</v>
      </c>
      <c r="P214" s="149">
        <f>O214*H214</f>
        <v>0</v>
      </c>
      <c r="Q214" s="149">
        <v>0</v>
      </c>
      <c r="R214" s="149">
        <f>Q214*H214</f>
        <v>0</v>
      </c>
      <c r="S214" s="149">
        <v>0</v>
      </c>
      <c r="T214" s="150">
        <f>S214*H214</f>
        <v>0</v>
      </c>
      <c r="AR214" s="151" t="s">
        <v>582</v>
      </c>
      <c r="AT214" s="151" t="s">
        <v>140</v>
      </c>
      <c r="AU214" s="151" t="s">
        <v>82</v>
      </c>
      <c r="AY214" s="13" t="s">
        <v>138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3" t="s">
        <v>88</v>
      </c>
      <c r="BK214" s="152">
        <f>ROUND(I214*H214,2)</f>
        <v>0</v>
      </c>
      <c r="BL214" s="13" t="s">
        <v>582</v>
      </c>
      <c r="BM214" s="151" t="s">
        <v>786</v>
      </c>
    </row>
    <row r="215" spans="2:65" s="1" customFormat="1" ht="24.2" customHeight="1">
      <c r="B215" s="28"/>
      <c r="C215" s="139" t="s">
        <v>453</v>
      </c>
      <c r="D215" s="139" t="s">
        <v>140</v>
      </c>
      <c r="E215" s="140" t="s">
        <v>787</v>
      </c>
      <c r="F215" s="141" t="s">
        <v>788</v>
      </c>
      <c r="G215" s="142" t="s">
        <v>581</v>
      </c>
      <c r="H215" s="143">
        <v>8</v>
      </c>
      <c r="I215" s="144"/>
      <c r="J215" s="145">
        <f>ROUND(I215*H215,2)</f>
        <v>0</v>
      </c>
      <c r="K215" s="146"/>
      <c r="L215" s="28"/>
      <c r="M215" s="164" t="s">
        <v>1</v>
      </c>
      <c r="N215" s="165" t="s">
        <v>40</v>
      </c>
      <c r="O215" s="166"/>
      <c r="P215" s="167">
        <f>O215*H215</f>
        <v>0</v>
      </c>
      <c r="Q215" s="167">
        <v>0</v>
      </c>
      <c r="R215" s="167">
        <f>Q215*H215</f>
        <v>0</v>
      </c>
      <c r="S215" s="167">
        <v>0</v>
      </c>
      <c r="T215" s="168">
        <f>S215*H215</f>
        <v>0</v>
      </c>
      <c r="AR215" s="151" t="s">
        <v>144</v>
      </c>
      <c r="AT215" s="151" t="s">
        <v>140</v>
      </c>
      <c r="AU215" s="151" t="s">
        <v>82</v>
      </c>
      <c r="AY215" s="13" t="s">
        <v>138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3" t="s">
        <v>88</v>
      </c>
      <c r="BK215" s="152">
        <f>ROUND(I215*H215,2)</f>
        <v>0</v>
      </c>
      <c r="BL215" s="13" t="s">
        <v>144</v>
      </c>
      <c r="BM215" s="151" t="s">
        <v>789</v>
      </c>
    </row>
    <row r="216" spans="2:65" s="1" customFormat="1" ht="6.95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28"/>
    </row>
  </sheetData>
  <sheetProtection algorithmName="SHA-512" hashValue="g63qrSHg2x53gXP4F867nPFdjEYggjzOn1F8eLvwwSi9k0ueT+A7gOsbKE/TTS4RMklcmSAPjBMT+FABvAPlVQ==" saltValue="eyb5oE1cSNzYPZ3IKKZAkRAoELXqUMtZ7Urn8ZtJhROMvY8WLVsDoof9OFHu+T/2oj6ENiFWJhmmI1xd58tiUw==" spinCount="100000" sheet="1" objects="1" scenarios="1" formatColumns="0" formatRows="0" autoFilter="0"/>
  <autoFilter ref="C127:K215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99</v>
      </c>
      <c r="L4" s="16"/>
      <c r="M4" s="92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5" t="str">
        <f>'Rekapitulácia stavby'!K6</f>
        <v>Zníženie energetickej náročnosti budovy GMOS v Rimavskej Sobote</v>
      </c>
      <c r="F7" s="216"/>
      <c r="G7" s="216"/>
      <c r="H7" s="216"/>
      <c r="L7" s="16"/>
    </row>
    <row r="8" spans="2:46" ht="12" customHeight="1">
      <c r="B8" s="16"/>
      <c r="D8" s="23" t="s">
        <v>100</v>
      </c>
      <c r="L8" s="16"/>
    </row>
    <row r="9" spans="2:46" s="1" customFormat="1" ht="16.5" customHeight="1">
      <c r="B9" s="28"/>
      <c r="E9" s="215" t="s">
        <v>584</v>
      </c>
      <c r="F9" s="214"/>
      <c r="G9" s="214"/>
      <c r="H9" s="214"/>
      <c r="L9" s="28"/>
    </row>
    <row r="10" spans="2:46" s="1" customFormat="1" ht="12" customHeight="1">
      <c r="B10" s="28"/>
      <c r="D10" s="23" t="s">
        <v>790</v>
      </c>
      <c r="L10" s="28"/>
    </row>
    <row r="11" spans="2:46" s="1" customFormat="1" ht="16.5" customHeight="1">
      <c r="B11" s="28"/>
      <c r="E11" s="192" t="s">
        <v>791</v>
      </c>
      <c r="F11" s="214"/>
      <c r="G11" s="214"/>
      <c r="H11" s="214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30</v>
      </c>
      <c r="I14" s="23" t="s">
        <v>21</v>
      </c>
      <c r="J14" s="51" t="str">
        <f>'Rekapitulácia stavby'!AN8</f>
        <v>16. 2. 2026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23</v>
      </c>
      <c r="I16" s="23" t="s">
        <v>24</v>
      </c>
      <c r="J16" s="21" t="str">
        <f>IF('Rekapitulácia stavby'!AN10="","",'Rekapitulácia stavby'!AN10)</f>
        <v/>
      </c>
      <c r="L16" s="28"/>
    </row>
    <row r="17" spans="2:12" s="1" customFormat="1" ht="18" customHeight="1">
      <c r="B17" s="28"/>
      <c r="E17" s="21" t="str">
        <f>IF('Rekapitulácia stavby'!E11="","",'Rekapitulácia stavby'!E11)</f>
        <v>GMOS Jesenského 5, 97901 Rimavská Sobota</v>
      </c>
      <c r="I17" s="23" t="s">
        <v>26</v>
      </c>
      <c r="J17" s="21" t="str">
        <f>IF('Rekapitulácia stavby'!AN11="","",'Rekapitulácia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17" t="str">
        <f>'Rekapitulácia stavby'!E14</f>
        <v>Vyplň údaj</v>
      </c>
      <c r="F20" s="209"/>
      <c r="G20" s="209"/>
      <c r="H20" s="209"/>
      <c r="I20" s="23" t="s">
        <v>26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24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26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32</v>
      </c>
      <c r="I25" s="23" t="s">
        <v>24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26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ROUND((SUM(BE124:BE175)),  2)</f>
        <v>0</v>
      </c>
      <c r="G35" s="96"/>
      <c r="H35" s="96"/>
      <c r="I35" s="97">
        <v>0.23</v>
      </c>
      <c r="J35" s="95">
        <f>ROUND(((SUM(BE124:BE175))*I35),  2)</f>
        <v>0</v>
      </c>
      <c r="L35" s="28"/>
    </row>
    <row r="36" spans="2:12" s="1" customFormat="1" ht="14.45" customHeight="1">
      <c r="B36" s="28"/>
      <c r="E36" s="33" t="s">
        <v>40</v>
      </c>
      <c r="F36" s="85">
        <f>ROUND((SUM(BF124:BF175)),  2)</f>
        <v>0</v>
      </c>
      <c r="I36" s="98">
        <v>0.23</v>
      </c>
      <c r="J36" s="85">
        <f>ROUND(((SUM(BF124:BF175))*I36),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ROUND((SUM(BG124:BG175)),  2)</f>
        <v>0</v>
      </c>
      <c r="I37" s="98">
        <v>0.23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ROUND((SUM(BH124:BH175)),  2)</f>
        <v>0</v>
      </c>
      <c r="I38" s="98">
        <v>0.23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ROUND((SUM(BI124:BI175)),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102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15" t="str">
        <f>E7</f>
        <v>Zníženie energetickej náročnosti budovy GMOS v Rimavskej Sobote</v>
      </c>
      <c r="F85" s="216"/>
      <c r="G85" s="216"/>
      <c r="H85" s="216"/>
      <c r="L85" s="28"/>
    </row>
    <row r="86" spans="2:12" ht="12" customHeight="1">
      <c r="B86" s="16"/>
      <c r="C86" s="23" t="s">
        <v>100</v>
      </c>
      <c r="L86" s="16"/>
    </row>
    <row r="87" spans="2:12" s="1" customFormat="1" ht="16.5" customHeight="1">
      <c r="B87" s="28"/>
      <c r="E87" s="215" t="s">
        <v>584</v>
      </c>
      <c r="F87" s="214"/>
      <c r="G87" s="214"/>
      <c r="H87" s="214"/>
      <c r="L87" s="28"/>
    </row>
    <row r="88" spans="2:12" s="1" customFormat="1" ht="12" customHeight="1">
      <c r="B88" s="28"/>
      <c r="C88" s="23" t="s">
        <v>790</v>
      </c>
      <c r="L88" s="28"/>
    </row>
    <row r="89" spans="2:12" s="1" customFormat="1" ht="16.5" customHeight="1">
      <c r="B89" s="28"/>
      <c r="E89" s="192" t="str">
        <f>E11</f>
        <v>02.1 - Bleskozvod a uzemnenie</v>
      </c>
      <c r="F89" s="214"/>
      <c r="G89" s="214"/>
      <c r="H89" s="214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 xml:space="preserve"> </v>
      </c>
      <c r="I91" s="23" t="s">
        <v>21</v>
      </c>
      <c r="J91" s="51" t="str">
        <f>IF(J14="","",J14)</f>
        <v>16. 2. 2026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23</v>
      </c>
      <c r="F93" s="21" t="str">
        <f>E17</f>
        <v>GMOS Jesenského 5, 97901 Rimavská Sobota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103</v>
      </c>
      <c r="D96" s="99"/>
      <c r="E96" s="99"/>
      <c r="F96" s="99"/>
      <c r="G96" s="99"/>
      <c r="H96" s="99"/>
      <c r="I96" s="99"/>
      <c r="J96" s="108" t="s">
        <v>104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105</v>
      </c>
      <c r="J98" s="65">
        <f>J124</f>
        <v>0</v>
      </c>
      <c r="L98" s="28"/>
      <c r="AU98" s="13" t="s">
        <v>106</v>
      </c>
    </row>
    <row r="99" spans="2:47" s="8" customFormat="1" ht="24.95" customHeight="1">
      <c r="B99" s="110"/>
      <c r="D99" s="111" t="s">
        <v>792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9" customFormat="1" ht="19.899999999999999" customHeight="1">
      <c r="B100" s="114"/>
      <c r="D100" s="115" t="s">
        <v>793</v>
      </c>
      <c r="E100" s="116"/>
      <c r="F100" s="116"/>
      <c r="G100" s="116"/>
      <c r="H100" s="116"/>
      <c r="I100" s="116"/>
      <c r="J100" s="117">
        <f>J126</f>
        <v>0</v>
      </c>
      <c r="L100" s="114"/>
    </row>
    <row r="101" spans="2:47" s="9" customFormat="1" ht="19.899999999999999" customHeight="1">
      <c r="B101" s="114"/>
      <c r="D101" s="115" t="s">
        <v>794</v>
      </c>
      <c r="E101" s="116"/>
      <c r="F101" s="116"/>
      <c r="G101" s="116"/>
      <c r="H101" s="116"/>
      <c r="I101" s="116"/>
      <c r="J101" s="117">
        <f>J136</f>
        <v>0</v>
      </c>
      <c r="L101" s="114"/>
    </row>
    <row r="102" spans="2:47" s="9" customFormat="1" ht="19.899999999999999" customHeight="1">
      <c r="B102" s="114"/>
      <c r="D102" s="115" t="s">
        <v>795</v>
      </c>
      <c r="E102" s="116"/>
      <c r="F102" s="116"/>
      <c r="G102" s="116"/>
      <c r="H102" s="116"/>
      <c r="I102" s="116"/>
      <c r="J102" s="117">
        <f>J143</f>
        <v>0</v>
      </c>
      <c r="L102" s="114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124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16.5" customHeight="1">
      <c r="B112" s="28"/>
      <c r="E112" s="215" t="str">
        <f>E7</f>
        <v>Zníženie energetickej náročnosti budovy GMOS v Rimavskej Sobote</v>
      </c>
      <c r="F112" s="216"/>
      <c r="G112" s="216"/>
      <c r="H112" s="216"/>
      <c r="L112" s="28"/>
    </row>
    <row r="113" spans="2:65" ht="12" customHeight="1">
      <c r="B113" s="16"/>
      <c r="C113" s="23" t="s">
        <v>100</v>
      </c>
      <c r="L113" s="16"/>
    </row>
    <row r="114" spans="2:65" s="1" customFormat="1" ht="16.5" customHeight="1">
      <c r="B114" s="28"/>
      <c r="E114" s="215" t="s">
        <v>584</v>
      </c>
      <c r="F114" s="214"/>
      <c r="G114" s="214"/>
      <c r="H114" s="214"/>
      <c r="L114" s="28"/>
    </row>
    <row r="115" spans="2:65" s="1" customFormat="1" ht="12" customHeight="1">
      <c r="B115" s="28"/>
      <c r="C115" s="23" t="s">
        <v>790</v>
      </c>
      <c r="L115" s="28"/>
    </row>
    <row r="116" spans="2:65" s="1" customFormat="1" ht="16.5" customHeight="1">
      <c r="B116" s="28"/>
      <c r="E116" s="192" t="str">
        <f>E11</f>
        <v>02.1 - Bleskozvod a uzemnenie</v>
      </c>
      <c r="F116" s="214"/>
      <c r="G116" s="214"/>
      <c r="H116" s="214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 xml:space="preserve"> </v>
      </c>
      <c r="I118" s="23" t="s">
        <v>21</v>
      </c>
      <c r="J118" s="51" t="str">
        <f>IF(J14="","",J14)</f>
        <v>16. 2. 2026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E17</f>
        <v>GMOS Jesenského 5, 97901 Rimavská Sobota</v>
      </c>
      <c r="I120" s="23" t="s">
        <v>29</v>
      </c>
      <c r="J120" s="26" t="str">
        <f>E23</f>
        <v xml:space="preserve"> </v>
      </c>
      <c r="L120" s="28"/>
    </row>
    <row r="121" spans="2:65" s="1" customFormat="1" ht="15.2" customHeight="1">
      <c r="B121" s="28"/>
      <c r="C121" s="23" t="s">
        <v>27</v>
      </c>
      <c r="F121" s="21" t="str">
        <f>IF(E20="","",E20)</f>
        <v>Vyplň údaj</v>
      </c>
      <c r="I121" s="23" t="s">
        <v>32</v>
      </c>
      <c r="J121" s="26" t="str">
        <f>E26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125</v>
      </c>
      <c r="D123" s="120" t="s">
        <v>59</v>
      </c>
      <c r="E123" s="120" t="s">
        <v>55</v>
      </c>
      <c r="F123" s="120" t="s">
        <v>56</v>
      </c>
      <c r="G123" s="120" t="s">
        <v>126</v>
      </c>
      <c r="H123" s="120" t="s">
        <v>127</v>
      </c>
      <c r="I123" s="120" t="s">
        <v>128</v>
      </c>
      <c r="J123" s="121" t="s">
        <v>104</v>
      </c>
      <c r="K123" s="122" t="s">
        <v>129</v>
      </c>
      <c r="L123" s="118"/>
      <c r="M123" s="58" t="s">
        <v>1</v>
      </c>
      <c r="N123" s="59" t="s">
        <v>38</v>
      </c>
      <c r="O123" s="59" t="s">
        <v>130</v>
      </c>
      <c r="P123" s="59" t="s">
        <v>131</v>
      </c>
      <c r="Q123" s="59" t="s">
        <v>132</v>
      </c>
      <c r="R123" s="59" t="s">
        <v>133</v>
      </c>
      <c r="S123" s="59" t="s">
        <v>134</v>
      </c>
      <c r="T123" s="60" t="s">
        <v>135</v>
      </c>
    </row>
    <row r="124" spans="2:65" s="1" customFormat="1" ht="22.9" customHeight="1">
      <c r="B124" s="28"/>
      <c r="C124" s="63" t="s">
        <v>105</v>
      </c>
      <c r="J124" s="123">
        <f>BK124</f>
        <v>0</v>
      </c>
      <c r="L124" s="28"/>
      <c r="M124" s="61"/>
      <c r="N124" s="52"/>
      <c r="O124" s="52"/>
      <c r="P124" s="124">
        <f>P125</f>
        <v>0</v>
      </c>
      <c r="Q124" s="52"/>
      <c r="R124" s="124">
        <f>R125</f>
        <v>0</v>
      </c>
      <c r="S124" s="52"/>
      <c r="T124" s="125">
        <f>T125</f>
        <v>0</v>
      </c>
      <c r="AT124" s="13" t="s">
        <v>73</v>
      </c>
      <c r="AU124" s="13" t="s">
        <v>106</v>
      </c>
      <c r="BK124" s="126">
        <f>BK125</f>
        <v>0</v>
      </c>
    </row>
    <row r="125" spans="2:65" s="11" customFormat="1" ht="25.9" customHeight="1">
      <c r="B125" s="127"/>
      <c r="D125" s="128" t="s">
        <v>73</v>
      </c>
      <c r="E125" s="129" t="s">
        <v>796</v>
      </c>
      <c r="F125" s="129" t="s">
        <v>797</v>
      </c>
      <c r="I125" s="130"/>
      <c r="J125" s="131">
        <f>BK125</f>
        <v>0</v>
      </c>
      <c r="L125" s="127"/>
      <c r="M125" s="132"/>
      <c r="P125" s="133">
        <f>P126+P136+P143</f>
        <v>0</v>
      </c>
      <c r="R125" s="133">
        <f>R126+R136+R143</f>
        <v>0</v>
      </c>
      <c r="T125" s="134">
        <f>T126+T136+T143</f>
        <v>0</v>
      </c>
      <c r="AR125" s="128" t="s">
        <v>82</v>
      </c>
      <c r="AT125" s="135" t="s">
        <v>73</v>
      </c>
      <c r="AU125" s="135" t="s">
        <v>74</v>
      </c>
      <c r="AY125" s="128" t="s">
        <v>138</v>
      </c>
      <c r="BK125" s="136">
        <f>BK126+BK136+BK143</f>
        <v>0</v>
      </c>
    </row>
    <row r="126" spans="2:65" s="11" customFormat="1" ht="22.9" customHeight="1">
      <c r="B126" s="127"/>
      <c r="D126" s="128" t="s">
        <v>73</v>
      </c>
      <c r="E126" s="137" t="s">
        <v>798</v>
      </c>
      <c r="F126" s="137" t="s">
        <v>799</v>
      </c>
      <c r="I126" s="130"/>
      <c r="J126" s="138">
        <f>BK126</f>
        <v>0</v>
      </c>
      <c r="L126" s="127"/>
      <c r="M126" s="132"/>
      <c r="P126" s="133">
        <f>SUM(P127:P135)</f>
        <v>0</v>
      </c>
      <c r="R126" s="133">
        <f>SUM(R127:R135)</f>
        <v>0</v>
      </c>
      <c r="T126" s="134">
        <f>SUM(T127:T135)</f>
        <v>0</v>
      </c>
      <c r="AR126" s="128" t="s">
        <v>82</v>
      </c>
      <c r="AT126" s="135" t="s">
        <v>73</v>
      </c>
      <c r="AU126" s="135" t="s">
        <v>82</v>
      </c>
      <c r="AY126" s="128" t="s">
        <v>138</v>
      </c>
      <c r="BK126" s="136">
        <f>SUM(BK127:BK135)</f>
        <v>0</v>
      </c>
    </row>
    <row r="127" spans="2:65" s="1" customFormat="1" ht="24.2" customHeight="1">
      <c r="B127" s="28"/>
      <c r="C127" s="139" t="s">
        <v>82</v>
      </c>
      <c r="D127" s="139" t="s">
        <v>140</v>
      </c>
      <c r="E127" s="140" t="s">
        <v>800</v>
      </c>
      <c r="F127" s="141" t="s">
        <v>801</v>
      </c>
      <c r="G127" s="142" t="s">
        <v>225</v>
      </c>
      <c r="H127" s="143">
        <v>100</v>
      </c>
      <c r="I127" s="144"/>
      <c r="J127" s="145">
        <f t="shared" ref="J127:J135" si="0">ROUND(I127*H127,2)</f>
        <v>0</v>
      </c>
      <c r="K127" s="146"/>
      <c r="L127" s="28"/>
      <c r="M127" s="147" t="s">
        <v>1</v>
      </c>
      <c r="N127" s="148" t="s">
        <v>40</v>
      </c>
      <c r="P127" s="149">
        <f t="shared" ref="P127:P135" si="1">O127*H127</f>
        <v>0</v>
      </c>
      <c r="Q127" s="149">
        <v>0</v>
      </c>
      <c r="R127" s="149">
        <f t="shared" ref="R127:R135" si="2">Q127*H127</f>
        <v>0</v>
      </c>
      <c r="S127" s="149">
        <v>0</v>
      </c>
      <c r="T127" s="150">
        <f t="shared" ref="T127:T135" si="3">S127*H127</f>
        <v>0</v>
      </c>
      <c r="AR127" s="151" t="s">
        <v>144</v>
      </c>
      <c r="AT127" s="151" t="s">
        <v>140</v>
      </c>
      <c r="AU127" s="151" t="s">
        <v>88</v>
      </c>
      <c r="AY127" s="13" t="s">
        <v>138</v>
      </c>
      <c r="BE127" s="152">
        <f t="shared" ref="BE127:BE135" si="4">IF(N127="základná",J127,0)</f>
        <v>0</v>
      </c>
      <c r="BF127" s="152">
        <f t="shared" ref="BF127:BF135" si="5">IF(N127="znížená",J127,0)</f>
        <v>0</v>
      </c>
      <c r="BG127" s="152">
        <f t="shared" ref="BG127:BG135" si="6">IF(N127="zákl. prenesená",J127,0)</f>
        <v>0</v>
      </c>
      <c r="BH127" s="152">
        <f t="shared" ref="BH127:BH135" si="7">IF(N127="zníž. prenesená",J127,0)</f>
        <v>0</v>
      </c>
      <c r="BI127" s="152">
        <f t="shared" ref="BI127:BI135" si="8">IF(N127="nulová",J127,0)</f>
        <v>0</v>
      </c>
      <c r="BJ127" s="13" t="s">
        <v>88</v>
      </c>
      <c r="BK127" s="152">
        <f t="shared" ref="BK127:BK135" si="9">ROUND(I127*H127,2)</f>
        <v>0</v>
      </c>
      <c r="BL127" s="13" t="s">
        <v>144</v>
      </c>
      <c r="BM127" s="151" t="s">
        <v>802</v>
      </c>
    </row>
    <row r="128" spans="2:65" s="1" customFormat="1" ht="24.2" customHeight="1">
      <c r="B128" s="28"/>
      <c r="C128" s="139" t="s">
        <v>88</v>
      </c>
      <c r="D128" s="139" t="s">
        <v>140</v>
      </c>
      <c r="E128" s="140" t="s">
        <v>803</v>
      </c>
      <c r="F128" s="141" t="s">
        <v>804</v>
      </c>
      <c r="G128" s="142" t="s">
        <v>225</v>
      </c>
      <c r="H128" s="143">
        <v>250</v>
      </c>
      <c r="I128" s="144"/>
      <c r="J128" s="145">
        <f t="shared" si="0"/>
        <v>0</v>
      </c>
      <c r="K128" s="146"/>
      <c r="L128" s="28"/>
      <c r="M128" s="147" t="s">
        <v>1</v>
      </c>
      <c r="N128" s="148" t="s">
        <v>40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144</v>
      </c>
      <c r="AT128" s="151" t="s">
        <v>140</v>
      </c>
      <c r="AU128" s="151" t="s">
        <v>88</v>
      </c>
      <c r="AY128" s="13" t="s">
        <v>138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88</v>
      </c>
      <c r="BK128" s="152">
        <f t="shared" si="9"/>
        <v>0</v>
      </c>
      <c r="BL128" s="13" t="s">
        <v>144</v>
      </c>
      <c r="BM128" s="151" t="s">
        <v>805</v>
      </c>
    </row>
    <row r="129" spans="2:65" s="1" customFormat="1" ht="24.2" customHeight="1">
      <c r="B129" s="28"/>
      <c r="C129" s="139" t="s">
        <v>146</v>
      </c>
      <c r="D129" s="139" t="s">
        <v>140</v>
      </c>
      <c r="E129" s="140" t="s">
        <v>806</v>
      </c>
      <c r="F129" s="141" t="s">
        <v>807</v>
      </c>
      <c r="G129" s="142" t="s">
        <v>150</v>
      </c>
      <c r="H129" s="143">
        <v>40</v>
      </c>
      <c r="I129" s="144"/>
      <c r="J129" s="145">
        <f t="shared" si="0"/>
        <v>0</v>
      </c>
      <c r="K129" s="146"/>
      <c r="L129" s="28"/>
      <c r="M129" s="147" t="s">
        <v>1</v>
      </c>
      <c r="N129" s="148" t="s">
        <v>40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144</v>
      </c>
      <c r="AT129" s="151" t="s">
        <v>140</v>
      </c>
      <c r="AU129" s="151" t="s">
        <v>88</v>
      </c>
      <c r="AY129" s="13" t="s">
        <v>138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88</v>
      </c>
      <c r="BK129" s="152">
        <f t="shared" si="9"/>
        <v>0</v>
      </c>
      <c r="BL129" s="13" t="s">
        <v>144</v>
      </c>
      <c r="BM129" s="151" t="s">
        <v>808</v>
      </c>
    </row>
    <row r="130" spans="2:65" s="1" customFormat="1" ht="16.5" customHeight="1">
      <c r="B130" s="28"/>
      <c r="C130" s="139" t="s">
        <v>144</v>
      </c>
      <c r="D130" s="139" t="s">
        <v>140</v>
      </c>
      <c r="E130" s="140" t="s">
        <v>809</v>
      </c>
      <c r="F130" s="141" t="s">
        <v>810</v>
      </c>
      <c r="G130" s="142" t="s">
        <v>150</v>
      </c>
      <c r="H130" s="143">
        <v>6</v>
      </c>
      <c r="I130" s="144"/>
      <c r="J130" s="145">
        <f t="shared" si="0"/>
        <v>0</v>
      </c>
      <c r="K130" s="146"/>
      <c r="L130" s="28"/>
      <c r="M130" s="147" t="s">
        <v>1</v>
      </c>
      <c r="N130" s="148" t="s">
        <v>40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144</v>
      </c>
      <c r="AT130" s="151" t="s">
        <v>140</v>
      </c>
      <c r="AU130" s="151" t="s">
        <v>88</v>
      </c>
      <c r="AY130" s="13" t="s">
        <v>138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88</v>
      </c>
      <c r="BK130" s="152">
        <f t="shared" si="9"/>
        <v>0</v>
      </c>
      <c r="BL130" s="13" t="s">
        <v>144</v>
      </c>
      <c r="BM130" s="151" t="s">
        <v>811</v>
      </c>
    </row>
    <row r="131" spans="2:65" s="1" customFormat="1" ht="24.2" customHeight="1">
      <c r="B131" s="28"/>
      <c r="C131" s="139" t="s">
        <v>160</v>
      </c>
      <c r="D131" s="139" t="s">
        <v>140</v>
      </c>
      <c r="E131" s="140" t="s">
        <v>812</v>
      </c>
      <c r="F131" s="141" t="s">
        <v>813</v>
      </c>
      <c r="G131" s="142" t="s">
        <v>150</v>
      </c>
      <c r="H131" s="143">
        <v>60</v>
      </c>
      <c r="I131" s="144"/>
      <c r="J131" s="145">
        <f t="shared" si="0"/>
        <v>0</v>
      </c>
      <c r="K131" s="146"/>
      <c r="L131" s="28"/>
      <c r="M131" s="147" t="s">
        <v>1</v>
      </c>
      <c r="N131" s="148" t="s">
        <v>40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144</v>
      </c>
      <c r="AT131" s="151" t="s">
        <v>140</v>
      </c>
      <c r="AU131" s="151" t="s">
        <v>88</v>
      </c>
      <c r="AY131" s="13" t="s">
        <v>138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88</v>
      </c>
      <c r="BK131" s="152">
        <f t="shared" si="9"/>
        <v>0</v>
      </c>
      <c r="BL131" s="13" t="s">
        <v>144</v>
      </c>
      <c r="BM131" s="151" t="s">
        <v>814</v>
      </c>
    </row>
    <row r="132" spans="2:65" s="1" customFormat="1" ht="24.2" customHeight="1">
      <c r="B132" s="28"/>
      <c r="C132" s="139" t="s">
        <v>164</v>
      </c>
      <c r="D132" s="139" t="s">
        <v>140</v>
      </c>
      <c r="E132" s="140" t="s">
        <v>815</v>
      </c>
      <c r="F132" s="141" t="s">
        <v>816</v>
      </c>
      <c r="G132" s="142" t="s">
        <v>150</v>
      </c>
      <c r="H132" s="143">
        <v>10</v>
      </c>
      <c r="I132" s="144"/>
      <c r="J132" s="145">
        <f t="shared" si="0"/>
        <v>0</v>
      </c>
      <c r="K132" s="146"/>
      <c r="L132" s="28"/>
      <c r="M132" s="147" t="s">
        <v>1</v>
      </c>
      <c r="N132" s="148" t="s">
        <v>40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144</v>
      </c>
      <c r="AT132" s="151" t="s">
        <v>140</v>
      </c>
      <c r="AU132" s="151" t="s">
        <v>88</v>
      </c>
      <c r="AY132" s="13" t="s">
        <v>138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88</v>
      </c>
      <c r="BK132" s="152">
        <f t="shared" si="9"/>
        <v>0</v>
      </c>
      <c r="BL132" s="13" t="s">
        <v>144</v>
      </c>
      <c r="BM132" s="151" t="s">
        <v>817</v>
      </c>
    </row>
    <row r="133" spans="2:65" s="1" customFormat="1" ht="16.5" customHeight="1">
      <c r="B133" s="28"/>
      <c r="C133" s="139" t="s">
        <v>168</v>
      </c>
      <c r="D133" s="139" t="s">
        <v>140</v>
      </c>
      <c r="E133" s="140" t="s">
        <v>818</v>
      </c>
      <c r="F133" s="141" t="s">
        <v>819</v>
      </c>
      <c r="G133" s="142" t="s">
        <v>150</v>
      </c>
      <c r="H133" s="143">
        <v>25</v>
      </c>
      <c r="I133" s="144"/>
      <c r="J133" s="145">
        <f t="shared" si="0"/>
        <v>0</v>
      </c>
      <c r="K133" s="146"/>
      <c r="L133" s="28"/>
      <c r="M133" s="147" t="s">
        <v>1</v>
      </c>
      <c r="N133" s="148" t="s">
        <v>40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144</v>
      </c>
      <c r="AT133" s="151" t="s">
        <v>140</v>
      </c>
      <c r="AU133" s="151" t="s">
        <v>88</v>
      </c>
      <c r="AY133" s="13" t="s">
        <v>138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88</v>
      </c>
      <c r="BK133" s="152">
        <f t="shared" si="9"/>
        <v>0</v>
      </c>
      <c r="BL133" s="13" t="s">
        <v>144</v>
      </c>
      <c r="BM133" s="151" t="s">
        <v>820</v>
      </c>
    </row>
    <row r="134" spans="2:65" s="1" customFormat="1" ht="24.2" customHeight="1">
      <c r="B134" s="28"/>
      <c r="C134" s="139" t="s">
        <v>174</v>
      </c>
      <c r="D134" s="139" t="s">
        <v>140</v>
      </c>
      <c r="E134" s="140" t="s">
        <v>821</v>
      </c>
      <c r="F134" s="141" t="s">
        <v>822</v>
      </c>
      <c r="G134" s="142" t="s">
        <v>150</v>
      </c>
      <c r="H134" s="143">
        <v>2</v>
      </c>
      <c r="I134" s="144"/>
      <c r="J134" s="145">
        <f t="shared" si="0"/>
        <v>0</v>
      </c>
      <c r="K134" s="146"/>
      <c r="L134" s="28"/>
      <c r="M134" s="147" t="s">
        <v>1</v>
      </c>
      <c r="N134" s="148" t="s">
        <v>40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144</v>
      </c>
      <c r="AT134" s="151" t="s">
        <v>140</v>
      </c>
      <c r="AU134" s="151" t="s">
        <v>88</v>
      </c>
      <c r="AY134" s="13" t="s">
        <v>138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88</v>
      </c>
      <c r="BK134" s="152">
        <f t="shared" si="9"/>
        <v>0</v>
      </c>
      <c r="BL134" s="13" t="s">
        <v>144</v>
      </c>
      <c r="BM134" s="151" t="s">
        <v>823</v>
      </c>
    </row>
    <row r="135" spans="2:65" s="1" customFormat="1" ht="16.5" customHeight="1">
      <c r="B135" s="28"/>
      <c r="C135" s="139" t="s">
        <v>178</v>
      </c>
      <c r="D135" s="139" t="s">
        <v>140</v>
      </c>
      <c r="E135" s="140" t="s">
        <v>824</v>
      </c>
      <c r="F135" s="141" t="s">
        <v>825</v>
      </c>
      <c r="G135" s="142" t="s">
        <v>150</v>
      </c>
      <c r="H135" s="143">
        <v>50</v>
      </c>
      <c r="I135" s="144"/>
      <c r="J135" s="145">
        <f t="shared" si="0"/>
        <v>0</v>
      </c>
      <c r="K135" s="146"/>
      <c r="L135" s="28"/>
      <c r="M135" s="147" t="s">
        <v>1</v>
      </c>
      <c r="N135" s="148" t="s">
        <v>40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144</v>
      </c>
      <c r="AT135" s="151" t="s">
        <v>140</v>
      </c>
      <c r="AU135" s="151" t="s">
        <v>88</v>
      </c>
      <c r="AY135" s="13" t="s">
        <v>138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88</v>
      </c>
      <c r="BK135" s="152">
        <f t="shared" si="9"/>
        <v>0</v>
      </c>
      <c r="BL135" s="13" t="s">
        <v>144</v>
      </c>
      <c r="BM135" s="151" t="s">
        <v>826</v>
      </c>
    </row>
    <row r="136" spans="2:65" s="11" customFormat="1" ht="22.9" customHeight="1">
      <c r="B136" s="127"/>
      <c r="D136" s="128" t="s">
        <v>73</v>
      </c>
      <c r="E136" s="137" t="s">
        <v>827</v>
      </c>
      <c r="F136" s="137" t="s">
        <v>828</v>
      </c>
      <c r="I136" s="130"/>
      <c r="J136" s="138">
        <f>BK136</f>
        <v>0</v>
      </c>
      <c r="L136" s="127"/>
      <c r="M136" s="132"/>
      <c r="P136" s="133">
        <f>SUM(P137:P142)</f>
        <v>0</v>
      </c>
      <c r="R136" s="133">
        <f>SUM(R137:R142)</f>
        <v>0</v>
      </c>
      <c r="T136" s="134">
        <f>SUM(T137:T142)</f>
        <v>0</v>
      </c>
      <c r="AR136" s="128" t="s">
        <v>82</v>
      </c>
      <c r="AT136" s="135" t="s">
        <v>73</v>
      </c>
      <c r="AU136" s="135" t="s">
        <v>82</v>
      </c>
      <c r="AY136" s="128" t="s">
        <v>138</v>
      </c>
      <c r="BK136" s="136">
        <f>SUM(BK137:BK142)</f>
        <v>0</v>
      </c>
    </row>
    <row r="137" spans="2:65" s="1" customFormat="1" ht="21.75" customHeight="1">
      <c r="B137" s="28"/>
      <c r="C137" s="139" t="s">
        <v>182</v>
      </c>
      <c r="D137" s="139" t="s">
        <v>140</v>
      </c>
      <c r="E137" s="140" t="s">
        <v>829</v>
      </c>
      <c r="F137" s="141" t="s">
        <v>830</v>
      </c>
      <c r="G137" s="142" t="s">
        <v>150</v>
      </c>
      <c r="H137" s="143">
        <v>12</v>
      </c>
      <c r="I137" s="144"/>
      <c r="J137" s="145">
        <f t="shared" ref="J137:J142" si="10">ROUND(I137*H137,2)</f>
        <v>0</v>
      </c>
      <c r="K137" s="146"/>
      <c r="L137" s="28"/>
      <c r="M137" s="147" t="s">
        <v>1</v>
      </c>
      <c r="N137" s="148" t="s">
        <v>40</v>
      </c>
      <c r="P137" s="149">
        <f t="shared" ref="P137:P142" si="11">O137*H137</f>
        <v>0</v>
      </c>
      <c r="Q137" s="149">
        <v>0</v>
      </c>
      <c r="R137" s="149">
        <f t="shared" ref="R137:R142" si="12">Q137*H137</f>
        <v>0</v>
      </c>
      <c r="S137" s="149">
        <v>0</v>
      </c>
      <c r="T137" s="150">
        <f t="shared" ref="T137:T142" si="13">S137*H137</f>
        <v>0</v>
      </c>
      <c r="AR137" s="151" t="s">
        <v>144</v>
      </c>
      <c r="AT137" s="151" t="s">
        <v>140</v>
      </c>
      <c r="AU137" s="151" t="s">
        <v>88</v>
      </c>
      <c r="AY137" s="13" t="s">
        <v>138</v>
      </c>
      <c r="BE137" s="152">
        <f t="shared" ref="BE137:BE142" si="14">IF(N137="základná",J137,0)</f>
        <v>0</v>
      </c>
      <c r="BF137" s="152">
        <f t="shared" ref="BF137:BF142" si="15">IF(N137="znížená",J137,0)</f>
        <v>0</v>
      </c>
      <c r="BG137" s="152">
        <f t="shared" ref="BG137:BG142" si="16">IF(N137="zákl. prenesená",J137,0)</f>
        <v>0</v>
      </c>
      <c r="BH137" s="152">
        <f t="shared" ref="BH137:BH142" si="17">IF(N137="zníž. prenesená",J137,0)</f>
        <v>0</v>
      </c>
      <c r="BI137" s="152">
        <f t="shared" ref="BI137:BI142" si="18">IF(N137="nulová",J137,0)</f>
        <v>0</v>
      </c>
      <c r="BJ137" s="13" t="s">
        <v>88</v>
      </c>
      <c r="BK137" s="152">
        <f t="shared" ref="BK137:BK142" si="19">ROUND(I137*H137,2)</f>
        <v>0</v>
      </c>
      <c r="BL137" s="13" t="s">
        <v>144</v>
      </c>
      <c r="BM137" s="151" t="s">
        <v>831</v>
      </c>
    </row>
    <row r="138" spans="2:65" s="1" customFormat="1" ht="24.2" customHeight="1">
      <c r="B138" s="28"/>
      <c r="C138" s="139" t="s">
        <v>186</v>
      </c>
      <c r="D138" s="139" t="s">
        <v>140</v>
      </c>
      <c r="E138" s="140" t="s">
        <v>832</v>
      </c>
      <c r="F138" s="141" t="s">
        <v>833</v>
      </c>
      <c r="G138" s="142" t="s">
        <v>150</v>
      </c>
      <c r="H138" s="143">
        <v>60</v>
      </c>
      <c r="I138" s="144"/>
      <c r="J138" s="145">
        <f t="shared" si="10"/>
        <v>0</v>
      </c>
      <c r="K138" s="146"/>
      <c r="L138" s="28"/>
      <c r="M138" s="147" t="s">
        <v>1</v>
      </c>
      <c r="N138" s="148" t="s">
        <v>40</v>
      </c>
      <c r="P138" s="149">
        <f t="shared" si="11"/>
        <v>0</v>
      </c>
      <c r="Q138" s="149">
        <v>0</v>
      </c>
      <c r="R138" s="149">
        <f t="shared" si="12"/>
        <v>0</v>
      </c>
      <c r="S138" s="149">
        <v>0</v>
      </c>
      <c r="T138" s="150">
        <f t="shared" si="13"/>
        <v>0</v>
      </c>
      <c r="AR138" s="151" t="s">
        <v>144</v>
      </c>
      <c r="AT138" s="151" t="s">
        <v>140</v>
      </c>
      <c r="AU138" s="151" t="s">
        <v>88</v>
      </c>
      <c r="AY138" s="13" t="s">
        <v>138</v>
      </c>
      <c r="BE138" s="152">
        <f t="shared" si="14"/>
        <v>0</v>
      </c>
      <c r="BF138" s="152">
        <f t="shared" si="15"/>
        <v>0</v>
      </c>
      <c r="BG138" s="152">
        <f t="shared" si="16"/>
        <v>0</v>
      </c>
      <c r="BH138" s="152">
        <f t="shared" si="17"/>
        <v>0</v>
      </c>
      <c r="BI138" s="152">
        <f t="shared" si="18"/>
        <v>0</v>
      </c>
      <c r="BJ138" s="13" t="s">
        <v>88</v>
      </c>
      <c r="BK138" s="152">
        <f t="shared" si="19"/>
        <v>0</v>
      </c>
      <c r="BL138" s="13" t="s">
        <v>144</v>
      </c>
      <c r="BM138" s="151" t="s">
        <v>834</v>
      </c>
    </row>
    <row r="139" spans="2:65" s="1" customFormat="1" ht="24.2" customHeight="1">
      <c r="B139" s="28"/>
      <c r="C139" s="139" t="s">
        <v>190</v>
      </c>
      <c r="D139" s="139" t="s">
        <v>140</v>
      </c>
      <c r="E139" s="140" t="s">
        <v>835</v>
      </c>
      <c r="F139" s="141" t="s">
        <v>836</v>
      </c>
      <c r="G139" s="142" t="s">
        <v>150</v>
      </c>
      <c r="H139" s="143">
        <v>15</v>
      </c>
      <c r="I139" s="144"/>
      <c r="J139" s="145">
        <f t="shared" si="10"/>
        <v>0</v>
      </c>
      <c r="K139" s="146"/>
      <c r="L139" s="28"/>
      <c r="M139" s="147" t="s">
        <v>1</v>
      </c>
      <c r="N139" s="148" t="s">
        <v>40</v>
      </c>
      <c r="P139" s="149">
        <f t="shared" si="11"/>
        <v>0</v>
      </c>
      <c r="Q139" s="149">
        <v>0</v>
      </c>
      <c r="R139" s="149">
        <f t="shared" si="12"/>
        <v>0</v>
      </c>
      <c r="S139" s="149">
        <v>0</v>
      </c>
      <c r="T139" s="150">
        <f t="shared" si="13"/>
        <v>0</v>
      </c>
      <c r="AR139" s="151" t="s">
        <v>144</v>
      </c>
      <c r="AT139" s="151" t="s">
        <v>140</v>
      </c>
      <c r="AU139" s="151" t="s">
        <v>88</v>
      </c>
      <c r="AY139" s="13" t="s">
        <v>138</v>
      </c>
      <c r="BE139" s="152">
        <f t="shared" si="14"/>
        <v>0</v>
      </c>
      <c r="BF139" s="152">
        <f t="shared" si="15"/>
        <v>0</v>
      </c>
      <c r="BG139" s="152">
        <f t="shared" si="16"/>
        <v>0</v>
      </c>
      <c r="BH139" s="152">
        <f t="shared" si="17"/>
        <v>0</v>
      </c>
      <c r="BI139" s="152">
        <f t="shared" si="18"/>
        <v>0</v>
      </c>
      <c r="BJ139" s="13" t="s">
        <v>88</v>
      </c>
      <c r="BK139" s="152">
        <f t="shared" si="19"/>
        <v>0</v>
      </c>
      <c r="BL139" s="13" t="s">
        <v>144</v>
      </c>
      <c r="BM139" s="151" t="s">
        <v>837</v>
      </c>
    </row>
    <row r="140" spans="2:65" s="1" customFormat="1" ht="16.5" customHeight="1">
      <c r="B140" s="28"/>
      <c r="C140" s="139" t="s">
        <v>194</v>
      </c>
      <c r="D140" s="139" t="s">
        <v>140</v>
      </c>
      <c r="E140" s="140" t="s">
        <v>838</v>
      </c>
      <c r="F140" s="141" t="s">
        <v>839</v>
      </c>
      <c r="G140" s="142" t="s">
        <v>150</v>
      </c>
      <c r="H140" s="143">
        <v>3</v>
      </c>
      <c r="I140" s="144"/>
      <c r="J140" s="145">
        <f t="shared" si="10"/>
        <v>0</v>
      </c>
      <c r="K140" s="146"/>
      <c r="L140" s="28"/>
      <c r="M140" s="147" t="s">
        <v>1</v>
      </c>
      <c r="N140" s="148" t="s">
        <v>40</v>
      </c>
      <c r="P140" s="149">
        <f t="shared" si="11"/>
        <v>0</v>
      </c>
      <c r="Q140" s="149">
        <v>0</v>
      </c>
      <c r="R140" s="149">
        <f t="shared" si="12"/>
        <v>0</v>
      </c>
      <c r="S140" s="149">
        <v>0</v>
      </c>
      <c r="T140" s="150">
        <f t="shared" si="13"/>
        <v>0</v>
      </c>
      <c r="AR140" s="151" t="s">
        <v>144</v>
      </c>
      <c r="AT140" s="151" t="s">
        <v>140</v>
      </c>
      <c r="AU140" s="151" t="s">
        <v>88</v>
      </c>
      <c r="AY140" s="13" t="s">
        <v>138</v>
      </c>
      <c r="BE140" s="152">
        <f t="shared" si="14"/>
        <v>0</v>
      </c>
      <c r="BF140" s="152">
        <f t="shared" si="15"/>
        <v>0</v>
      </c>
      <c r="BG140" s="152">
        <f t="shared" si="16"/>
        <v>0</v>
      </c>
      <c r="BH140" s="152">
        <f t="shared" si="17"/>
        <v>0</v>
      </c>
      <c r="BI140" s="152">
        <f t="shared" si="18"/>
        <v>0</v>
      </c>
      <c r="BJ140" s="13" t="s">
        <v>88</v>
      </c>
      <c r="BK140" s="152">
        <f t="shared" si="19"/>
        <v>0</v>
      </c>
      <c r="BL140" s="13" t="s">
        <v>144</v>
      </c>
      <c r="BM140" s="151" t="s">
        <v>840</v>
      </c>
    </row>
    <row r="141" spans="2:65" s="1" customFormat="1" ht="16.5" customHeight="1">
      <c r="B141" s="28"/>
      <c r="C141" s="139" t="s">
        <v>198</v>
      </c>
      <c r="D141" s="139" t="s">
        <v>140</v>
      </c>
      <c r="E141" s="140" t="s">
        <v>841</v>
      </c>
      <c r="F141" s="141" t="s">
        <v>842</v>
      </c>
      <c r="G141" s="142" t="s">
        <v>225</v>
      </c>
      <c r="H141" s="143">
        <v>20</v>
      </c>
      <c r="I141" s="144"/>
      <c r="J141" s="145">
        <f t="shared" si="10"/>
        <v>0</v>
      </c>
      <c r="K141" s="146"/>
      <c r="L141" s="28"/>
      <c r="M141" s="147" t="s">
        <v>1</v>
      </c>
      <c r="N141" s="148" t="s">
        <v>40</v>
      </c>
      <c r="P141" s="149">
        <f t="shared" si="11"/>
        <v>0</v>
      </c>
      <c r="Q141" s="149">
        <v>0</v>
      </c>
      <c r="R141" s="149">
        <f t="shared" si="12"/>
        <v>0</v>
      </c>
      <c r="S141" s="149">
        <v>0</v>
      </c>
      <c r="T141" s="150">
        <f t="shared" si="13"/>
        <v>0</v>
      </c>
      <c r="AR141" s="151" t="s">
        <v>144</v>
      </c>
      <c r="AT141" s="151" t="s">
        <v>140</v>
      </c>
      <c r="AU141" s="151" t="s">
        <v>88</v>
      </c>
      <c r="AY141" s="13" t="s">
        <v>138</v>
      </c>
      <c r="BE141" s="152">
        <f t="shared" si="14"/>
        <v>0</v>
      </c>
      <c r="BF141" s="152">
        <f t="shared" si="15"/>
        <v>0</v>
      </c>
      <c r="BG141" s="152">
        <f t="shared" si="16"/>
        <v>0</v>
      </c>
      <c r="BH141" s="152">
        <f t="shared" si="17"/>
        <v>0</v>
      </c>
      <c r="BI141" s="152">
        <f t="shared" si="18"/>
        <v>0</v>
      </c>
      <c r="BJ141" s="13" t="s">
        <v>88</v>
      </c>
      <c r="BK141" s="152">
        <f t="shared" si="19"/>
        <v>0</v>
      </c>
      <c r="BL141" s="13" t="s">
        <v>144</v>
      </c>
      <c r="BM141" s="151" t="s">
        <v>843</v>
      </c>
    </row>
    <row r="142" spans="2:65" s="1" customFormat="1" ht="16.5" customHeight="1">
      <c r="B142" s="28"/>
      <c r="C142" s="139" t="s">
        <v>202</v>
      </c>
      <c r="D142" s="139" t="s">
        <v>140</v>
      </c>
      <c r="E142" s="140" t="s">
        <v>844</v>
      </c>
      <c r="F142" s="141" t="s">
        <v>845</v>
      </c>
      <c r="G142" s="142" t="s">
        <v>225</v>
      </c>
      <c r="H142" s="143">
        <v>20</v>
      </c>
      <c r="I142" s="144"/>
      <c r="J142" s="145">
        <f t="shared" si="10"/>
        <v>0</v>
      </c>
      <c r="K142" s="146"/>
      <c r="L142" s="28"/>
      <c r="M142" s="147" t="s">
        <v>1</v>
      </c>
      <c r="N142" s="148" t="s">
        <v>40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AR142" s="151" t="s">
        <v>144</v>
      </c>
      <c r="AT142" s="151" t="s">
        <v>140</v>
      </c>
      <c r="AU142" s="151" t="s">
        <v>88</v>
      </c>
      <c r="AY142" s="13" t="s">
        <v>138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88</v>
      </c>
      <c r="BK142" s="152">
        <f t="shared" si="19"/>
        <v>0</v>
      </c>
      <c r="BL142" s="13" t="s">
        <v>144</v>
      </c>
      <c r="BM142" s="151" t="s">
        <v>846</v>
      </c>
    </row>
    <row r="143" spans="2:65" s="11" customFormat="1" ht="22.9" customHeight="1">
      <c r="B143" s="127"/>
      <c r="D143" s="128" t="s">
        <v>73</v>
      </c>
      <c r="E143" s="137" t="s">
        <v>847</v>
      </c>
      <c r="F143" s="137" t="s">
        <v>848</v>
      </c>
      <c r="I143" s="130"/>
      <c r="J143" s="138">
        <f>BK143</f>
        <v>0</v>
      </c>
      <c r="L143" s="127"/>
      <c r="M143" s="132"/>
      <c r="P143" s="133">
        <f>SUM(P144:P175)</f>
        <v>0</v>
      </c>
      <c r="R143" s="133">
        <f>SUM(R144:R175)</f>
        <v>0</v>
      </c>
      <c r="T143" s="134">
        <f>SUM(T144:T175)</f>
        <v>0</v>
      </c>
      <c r="AR143" s="128" t="s">
        <v>82</v>
      </c>
      <c r="AT143" s="135" t="s">
        <v>73</v>
      </c>
      <c r="AU143" s="135" t="s">
        <v>82</v>
      </c>
      <c r="AY143" s="128" t="s">
        <v>138</v>
      </c>
      <c r="BK143" s="136">
        <f>SUM(BK144:BK175)</f>
        <v>0</v>
      </c>
    </row>
    <row r="144" spans="2:65" s="1" customFormat="1" ht="16.5" customHeight="1">
      <c r="B144" s="28"/>
      <c r="C144" s="139" t="s">
        <v>206</v>
      </c>
      <c r="D144" s="139" t="s">
        <v>140</v>
      </c>
      <c r="E144" s="140" t="s">
        <v>849</v>
      </c>
      <c r="F144" s="141" t="s">
        <v>850</v>
      </c>
      <c r="G144" s="142" t="s">
        <v>150</v>
      </c>
      <c r="H144" s="143">
        <v>6</v>
      </c>
      <c r="I144" s="144"/>
      <c r="J144" s="145">
        <f t="shared" ref="J144:J175" si="20">ROUND(I144*H144,2)</f>
        <v>0</v>
      </c>
      <c r="K144" s="146"/>
      <c r="L144" s="28"/>
      <c r="M144" s="147" t="s">
        <v>1</v>
      </c>
      <c r="N144" s="148" t="s">
        <v>40</v>
      </c>
      <c r="P144" s="149">
        <f t="shared" ref="P144:P175" si="21">O144*H144</f>
        <v>0</v>
      </c>
      <c r="Q144" s="149">
        <v>0</v>
      </c>
      <c r="R144" s="149">
        <f t="shared" ref="R144:R175" si="22">Q144*H144</f>
        <v>0</v>
      </c>
      <c r="S144" s="149">
        <v>0</v>
      </c>
      <c r="T144" s="150">
        <f t="shared" ref="T144:T175" si="23">S144*H144</f>
        <v>0</v>
      </c>
      <c r="AR144" s="151" t="s">
        <v>144</v>
      </c>
      <c r="AT144" s="151" t="s">
        <v>140</v>
      </c>
      <c r="AU144" s="151" t="s">
        <v>88</v>
      </c>
      <c r="AY144" s="13" t="s">
        <v>138</v>
      </c>
      <c r="BE144" s="152">
        <f t="shared" ref="BE144:BE175" si="24">IF(N144="základná",J144,0)</f>
        <v>0</v>
      </c>
      <c r="BF144" s="152">
        <f t="shared" ref="BF144:BF175" si="25">IF(N144="znížená",J144,0)</f>
        <v>0</v>
      </c>
      <c r="BG144" s="152">
        <f t="shared" ref="BG144:BG175" si="26">IF(N144="zákl. prenesená",J144,0)</f>
        <v>0</v>
      </c>
      <c r="BH144" s="152">
        <f t="shared" ref="BH144:BH175" si="27">IF(N144="zníž. prenesená",J144,0)</f>
        <v>0</v>
      </c>
      <c r="BI144" s="152">
        <f t="shared" ref="BI144:BI175" si="28">IF(N144="nulová",J144,0)</f>
        <v>0</v>
      </c>
      <c r="BJ144" s="13" t="s">
        <v>88</v>
      </c>
      <c r="BK144" s="152">
        <f t="shared" ref="BK144:BK175" si="29">ROUND(I144*H144,2)</f>
        <v>0</v>
      </c>
      <c r="BL144" s="13" t="s">
        <v>144</v>
      </c>
      <c r="BM144" s="151" t="s">
        <v>851</v>
      </c>
    </row>
    <row r="145" spans="2:65" s="1" customFormat="1" ht="24.2" customHeight="1">
      <c r="B145" s="28"/>
      <c r="C145" s="139" t="s">
        <v>210</v>
      </c>
      <c r="D145" s="139" t="s">
        <v>140</v>
      </c>
      <c r="E145" s="140" t="s">
        <v>852</v>
      </c>
      <c r="F145" s="141" t="s">
        <v>853</v>
      </c>
      <c r="G145" s="142" t="s">
        <v>150</v>
      </c>
      <c r="H145" s="143">
        <v>5</v>
      </c>
      <c r="I145" s="144"/>
      <c r="J145" s="145">
        <f t="shared" si="20"/>
        <v>0</v>
      </c>
      <c r="K145" s="146"/>
      <c r="L145" s="28"/>
      <c r="M145" s="147" t="s">
        <v>1</v>
      </c>
      <c r="N145" s="148" t="s">
        <v>40</v>
      </c>
      <c r="P145" s="149">
        <f t="shared" si="21"/>
        <v>0</v>
      </c>
      <c r="Q145" s="149">
        <v>0</v>
      </c>
      <c r="R145" s="149">
        <f t="shared" si="22"/>
        <v>0</v>
      </c>
      <c r="S145" s="149">
        <v>0</v>
      </c>
      <c r="T145" s="150">
        <f t="shared" si="23"/>
        <v>0</v>
      </c>
      <c r="AR145" s="151" t="s">
        <v>144</v>
      </c>
      <c r="AT145" s="151" t="s">
        <v>140</v>
      </c>
      <c r="AU145" s="151" t="s">
        <v>88</v>
      </c>
      <c r="AY145" s="13" t="s">
        <v>138</v>
      </c>
      <c r="BE145" s="152">
        <f t="shared" si="24"/>
        <v>0</v>
      </c>
      <c r="BF145" s="152">
        <f t="shared" si="25"/>
        <v>0</v>
      </c>
      <c r="BG145" s="152">
        <f t="shared" si="26"/>
        <v>0</v>
      </c>
      <c r="BH145" s="152">
        <f t="shared" si="27"/>
        <v>0</v>
      </c>
      <c r="BI145" s="152">
        <f t="shared" si="28"/>
        <v>0</v>
      </c>
      <c r="BJ145" s="13" t="s">
        <v>88</v>
      </c>
      <c r="BK145" s="152">
        <f t="shared" si="29"/>
        <v>0</v>
      </c>
      <c r="BL145" s="13" t="s">
        <v>144</v>
      </c>
      <c r="BM145" s="151" t="s">
        <v>854</v>
      </c>
    </row>
    <row r="146" spans="2:65" s="1" customFormat="1" ht="21.75" customHeight="1">
      <c r="B146" s="28"/>
      <c r="C146" s="139" t="s">
        <v>214</v>
      </c>
      <c r="D146" s="139" t="s">
        <v>140</v>
      </c>
      <c r="E146" s="140" t="s">
        <v>855</v>
      </c>
      <c r="F146" s="141" t="s">
        <v>856</v>
      </c>
      <c r="G146" s="142" t="s">
        <v>150</v>
      </c>
      <c r="H146" s="143">
        <v>5</v>
      </c>
      <c r="I146" s="144"/>
      <c r="J146" s="145">
        <f t="shared" si="20"/>
        <v>0</v>
      </c>
      <c r="K146" s="146"/>
      <c r="L146" s="28"/>
      <c r="M146" s="147" t="s">
        <v>1</v>
      </c>
      <c r="N146" s="148" t="s">
        <v>40</v>
      </c>
      <c r="P146" s="149">
        <f t="shared" si="21"/>
        <v>0</v>
      </c>
      <c r="Q146" s="149">
        <v>0</v>
      </c>
      <c r="R146" s="149">
        <f t="shared" si="22"/>
        <v>0</v>
      </c>
      <c r="S146" s="149">
        <v>0</v>
      </c>
      <c r="T146" s="150">
        <f t="shared" si="23"/>
        <v>0</v>
      </c>
      <c r="AR146" s="151" t="s">
        <v>144</v>
      </c>
      <c r="AT146" s="151" t="s">
        <v>140</v>
      </c>
      <c r="AU146" s="151" t="s">
        <v>88</v>
      </c>
      <c r="AY146" s="13" t="s">
        <v>138</v>
      </c>
      <c r="BE146" s="152">
        <f t="shared" si="24"/>
        <v>0</v>
      </c>
      <c r="BF146" s="152">
        <f t="shared" si="25"/>
        <v>0</v>
      </c>
      <c r="BG146" s="152">
        <f t="shared" si="26"/>
        <v>0</v>
      </c>
      <c r="BH146" s="152">
        <f t="shared" si="27"/>
        <v>0</v>
      </c>
      <c r="BI146" s="152">
        <f t="shared" si="28"/>
        <v>0</v>
      </c>
      <c r="BJ146" s="13" t="s">
        <v>88</v>
      </c>
      <c r="BK146" s="152">
        <f t="shared" si="29"/>
        <v>0</v>
      </c>
      <c r="BL146" s="13" t="s">
        <v>144</v>
      </c>
      <c r="BM146" s="151" t="s">
        <v>857</v>
      </c>
    </row>
    <row r="147" spans="2:65" s="1" customFormat="1" ht="33" customHeight="1">
      <c r="B147" s="28"/>
      <c r="C147" s="139" t="s">
        <v>218</v>
      </c>
      <c r="D147" s="139" t="s">
        <v>140</v>
      </c>
      <c r="E147" s="140" t="s">
        <v>858</v>
      </c>
      <c r="F147" s="141" t="s">
        <v>859</v>
      </c>
      <c r="G147" s="142" t="s">
        <v>150</v>
      </c>
      <c r="H147" s="143">
        <v>40</v>
      </c>
      <c r="I147" s="144"/>
      <c r="J147" s="145">
        <f t="shared" si="20"/>
        <v>0</v>
      </c>
      <c r="K147" s="146"/>
      <c r="L147" s="28"/>
      <c r="M147" s="147" t="s">
        <v>1</v>
      </c>
      <c r="N147" s="148" t="s">
        <v>40</v>
      </c>
      <c r="P147" s="149">
        <f t="shared" si="21"/>
        <v>0</v>
      </c>
      <c r="Q147" s="149">
        <v>0</v>
      </c>
      <c r="R147" s="149">
        <f t="shared" si="22"/>
        <v>0</v>
      </c>
      <c r="S147" s="149">
        <v>0</v>
      </c>
      <c r="T147" s="150">
        <f t="shared" si="23"/>
        <v>0</v>
      </c>
      <c r="AR147" s="151" t="s">
        <v>144</v>
      </c>
      <c r="AT147" s="151" t="s">
        <v>140</v>
      </c>
      <c r="AU147" s="151" t="s">
        <v>88</v>
      </c>
      <c r="AY147" s="13" t="s">
        <v>138</v>
      </c>
      <c r="BE147" s="152">
        <f t="shared" si="24"/>
        <v>0</v>
      </c>
      <c r="BF147" s="152">
        <f t="shared" si="25"/>
        <v>0</v>
      </c>
      <c r="BG147" s="152">
        <f t="shared" si="26"/>
        <v>0</v>
      </c>
      <c r="BH147" s="152">
        <f t="shared" si="27"/>
        <v>0</v>
      </c>
      <c r="BI147" s="152">
        <f t="shared" si="28"/>
        <v>0</v>
      </c>
      <c r="BJ147" s="13" t="s">
        <v>88</v>
      </c>
      <c r="BK147" s="152">
        <f t="shared" si="29"/>
        <v>0</v>
      </c>
      <c r="BL147" s="13" t="s">
        <v>144</v>
      </c>
      <c r="BM147" s="151" t="s">
        <v>860</v>
      </c>
    </row>
    <row r="148" spans="2:65" s="1" customFormat="1" ht="16.5" customHeight="1">
      <c r="B148" s="28"/>
      <c r="C148" s="139" t="s">
        <v>222</v>
      </c>
      <c r="D148" s="139" t="s">
        <v>140</v>
      </c>
      <c r="E148" s="140" t="s">
        <v>861</v>
      </c>
      <c r="F148" s="141" t="s">
        <v>862</v>
      </c>
      <c r="G148" s="142" t="s">
        <v>150</v>
      </c>
      <c r="H148" s="143">
        <v>20</v>
      </c>
      <c r="I148" s="144"/>
      <c r="J148" s="145">
        <f t="shared" si="20"/>
        <v>0</v>
      </c>
      <c r="K148" s="146"/>
      <c r="L148" s="28"/>
      <c r="M148" s="147" t="s">
        <v>1</v>
      </c>
      <c r="N148" s="148" t="s">
        <v>40</v>
      </c>
      <c r="P148" s="149">
        <f t="shared" si="21"/>
        <v>0</v>
      </c>
      <c r="Q148" s="149">
        <v>0</v>
      </c>
      <c r="R148" s="149">
        <f t="shared" si="22"/>
        <v>0</v>
      </c>
      <c r="S148" s="149">
        <v>0</v>
      </c>
      <c r="T148" s="150">
        <f t="shared" si="23"/>
        <v>0</v>
      </c>
      <c r="AR148" s="151" t="s">
        <v>144</v>
      </c>
      <c r="AT148" s="151" t="s">
        <v>140</v>
      </c>
      <c r="AU148" s="151" t="s">
        <v>88</v>
      </c>
      <c r="AY148" s="13" t="s">
        <v>138</v>
      </c>
      <c r="BE148" s="152">
        <f t="shared" si="24"/>
        <v>0</v>
      </c>
      <c r="BF148" s="152">
        <f t="shared" si="25"/>
        <v>0</v>
      </c>
      <c r="BG148" s="152">
        <f t="shared" si="26"/>
        <v>0</v>
      </c>
      <c r="BH148" s="152">
        <f t="shared" si="27"/>
        <v>0</v>
      </c>
      <c r="BI148" s="152">
        <f t="shared" si="28"/>
        <v>0</v>
      </c>
      <c r="BJ148" s="13" t="s">
        <v>88</v>
      </c>
      <c r="BK148" s="152">
        <f t="shared" si="29"/>
        <v>0</v>
      </c>
      <c r="BL148" s="13" t="s">
        <v>144</v>
      </c>
      <c r="BM148" s="151" t="s">
        <v>863</v>
      </c>
    </row>
    <row r="149" spans="2:65" s="1" customFormat="1" ht="24.2" customHeight="1">
      <c r="B149" s="28"/>
      <c r="C149" s="139" t="s">
        <v>227</v>
      </c>
      <c r="D149" s="139" t="s">
        <v>140</v>
      </c>
      <c r="E149" s="140" t="s">
        <v>864</v>
      </c>
      <c r="F149" s="141" t="s">
        <v>865</v>
      </c>
      <c r="G149" s="142" t="s">
        <v>150</v>
      </c>
      <c r="H149" s="143">
        <v>5</v>
      </c>
      <c r="I149" s="144"/>
      <c r="J149" s="145">
        <f t="shared" si="20"/>
        <v>0</v>
      </c>
      <c r="K149" s="146"/>
      <c r="L149" s="28"/>
      <c r="M149" s="147" t="s">
        <v>1</v>
      </c>
      <c r="N149" s="148" t="s">
        <v>40</v>
      </c>
      <c r="P149" s="149">
        <f t="shared" si="21"/>
        <v>0</v>
      </c>
      <c r="Q149" s="149">
        <v>0</v>
      </c>
      <c r="R149" s="149">
        <f t="shared" si="22"/>
        <v>0</v>
      </c>
      <c r="S149" s="149">
        <v>0</v>
      </c>
      <c r="T149" s="150">
        <f t="shared" si="23"/>
        <v>0</v>
      </c>
      <c r="AR149" s="151" t="s">
        <v>144</v>
      </c>
      <c r="AT149" s="151" t="s">
        <v>140</v>
      </c>
      <c r="AU149" s="151" t="s">
        <v>88</v>
      </c>
      <c r="AY149" s="13" t="s">
        <v>138</v>
      </c>
      <c r="BE149" s="152">
        <f t="shared" si="24"/>
        <v>0</v>
      </c>
      <c r="BF149" s="152">
        <f t="shared" si="25"/>
        <v>0</v>
      </c>
      <c r="BG149" s="152">
        <f t="shared" si="26"/>
        <v>0</v>
      </c>
      <c r="BH149" s="152">
        <f t="shared" si="27"/>
        <v>0</v>
      </c>
      <c r="BI149" s="152">
        <f t="shared" si="28"/>
        <v>0</v>
      </c>
      <c r="BJ149" s="13" t="s">
        <v>88</v>
      </c>
      <c r="BK149" s="152">
        <f t="shared" si="29"/>
        <v>0</v>
      </c>
      <c r="BL149" s="13" t="s">
        <v>144</v>
      </c>
      <c r="BM149" s="151" t="s">
        <v>866</v>
      </c>
    </row>
    <row r="150" spans="2:65" s="1" customFormat="1" ht="24.2" customHeight="1">
      <c r="B150" s="28"/>
      <c r="C150" s="139" t="s">
        <v>232</v>
      </c>
      <c r="D150" s="139" t="s">
        <v>140</v>
      </c>
      <c r="E150" s="140" t="s">
        <v>864</v>
      </c>
      <c r="F150" s="141" t="s">
        <v>865</v>
      </c>
      <c r="G150" s="142" t="s">
        <v>150</v>
      </c>
      <c r="H150" s="143">
        <v>2</v>
      </c>
      <c r="I150" s="144"/>
      <c r="J150" s="145">
        <f t="shared" si="20"/>
        <v>0</v>
      </c>
      <c r="K150" s="146"/>
      <c r="L150" s="28"/>
      <c r="M150" s="147" t="s">
        <v>1</v>
      </c>
      <c r="N150" s="148" t="s">
        <v>40</v>
      </c>
      <c r="P150" s="149">
        <f t="shared" si="21"/>
        <v>0</v>
      </c>
      <c r="Q150" s="149">
        <v>0</v>
      </c>
      <c r="R150" s="149">
        <f t="shared" si="22"/>
        <v>0</v>
      </c>
      <c r="S150" s="149">
        <v>0</v>
      </c>
      <c r="T150" s="150">
        <f t="shared" si="23"/>
        <v>0</v>
      </c>
      <c r="AR150" s="151" t="s">
        <v>144</v>
      </c>
      <c r="AT150" s="151" t="s">
        <v>140</v>
      </c>
      <c r="AU150" s="151" t="s">
        <v>88</v>
      </c>
      <c r="AY150" s="13" t="s">
        <v>138</v>
      </c>
      <c r="BE150" s="152">
        <f t="shared" si="24"/>
        <v>0</v>
      </c>
      <c r="BF150" s="152">
        <f t="shared" si="25"/>
        <v>0</v>
      </c>
      <c r="BG150" s="152">
        <f t="shared" si="26"/>
        <v>0</v>
      </c>
      <c r="BH150" s="152">
        <f t="shared" si="27"/>
        <v>0</v>
      </c>
      <c r="BI150" s="152">
        <f t="shared" si="28"/>
        <v>0</v>
      </c>
      <c r="BJ150" s="13" t="s">
        <v>88</v>
      </c>
      <c r="BK150" s="152">
        <f t="shared" si="29"/>
        <v>0</v>
      </c>
      <c r="BL150" s="13" t="s">
        <v>144</v>
      </c>
      <c r="BM150" s="151" t="s">
        <v>867</v>
      </c>
    </row>
    <row r="151" spans="2:65" s="1" customFormat="1" ht="24.2" customHeight="1">
      <c r="B151" s="28"/>
      <c r="C151" s="139" t="s">
        <v>7</v>
      </c>
      <c r="D151" s="139" t="s">
        <v>140</v>
      </c>
      <c r="E151" s="140" t="s">
        <v>864</v>
      </c>
      <c r="F151" s="141" t="s">
        <v>865</v>
      </c>
      <c r="G151" s="142" t="s">
        <v>150</v>
      </c>
      <c r="H151" s="143">
        <v>3</v>
      </c>
      <c r="I151" s="144"/>
      <c r="J151" s="145">
        <f t="shared" si="20"/>
        <v>0</v>
      </c>
      <c r="K151" s="146"/>
      <c r="L151" s="28"/>
      <c r="M151" s="147" t="s">
        <v>1</v>
      </c>
      <c r="N151" s="148" t="s">
        <v>40</v>
      </c>
      <c r="P151" s="149">
        <f t="shared" si="21"/>
        <v>0</v>
      </c>
      <c r="Q151" s="149">
        <v>0</v>
      </c>
      <c r="R151" s="149">
        <f t="shared" si="22"/>
        <v>0</v>
      </c>
      <c r="S151" s="149">
        <v>0</v>
      </c>
      <c r="T151" s="150">
        <f t="shared" si="23"/>
        <v>0</v>
      </c>
      <c r="AR151" s="151" t="s">
        <v>144</v>
      </c>
      <c r="AT151" s="151" t="s">
        <v>140</v>
      </c>
      <c r="AU151" s="151" t="s">
        <v>88</v>
      </c>
      <c r="AY151" s="13" t="s">
        <v>138</v>
      </c>
      <c r="BE151" s="152">
        <f t="shared" si="24"/>
        <v>0</v>
      </c>
      <c r="BF151" s="152">
        <f t="shared" si="25"/>
        <v>0</v>
      </c>
      <c r="BG151" s="152">
        <f t="shared" si="26"/>
        <v>0</v>
      </c>
      <c r="BH151" s="152">
        <f t="shared" si="27"/>
        <v>0</v>
      </c>
      <c r="BI151" s="152">
        <f t="shared" si="28"/>
        <v>0</v>
      </c>
      <c r="BJ151" s="13" t="s">
        <v>88</v>
      </c>
      <c r="BK151" s="152">
        <f t="shared" si="29"/>
        <v>0</v>
      </c>
      <c r="BL151" s="13" t="s">
        <v>144</v>
      </c>
      <c r="BM151" s="151" t="s">
        <v>868</v>
      </c>
    </row>
    <row r="152" spans="2:65" s="1" customFormat="1" ht="24.2" customHeight="1">
      <c r="B152" s="28"/>
      <c r="C152" s="139" t="s">
        <v>240</v>
      </c>
      <c r="D152" s="139" t="s">
        <v>140</v>
      </c>
      <c r="E152" s="140" t="s">
        <v>864</v>
      </c>
      <c r="F152" s="141" t="s">
        <v>865</v>
      </c>
      <c r="G152" s="142" t="s">
        <v>150</v>
      </c>
      <c r="H152" s="143">
        <v>1</v>
      </c>
      <c r="I152" s="144"/>
      <c r="J152" s="145">
        <f t="shared" si="20"/>
        <v>0</v>
      </c>
      <c r="K152" s="146"/>
      <c r="L152" s="28"/>
      <c r="M152" s="147" t="s">
        <v>1</v>
      </c>
      <c r="N152" s="148" t="s">
        <v>40</v>
      </c>
      <c r="P152" s="149">
        <f t="shared" si="21"/>
        <v>0</v>
      </c>
      <c r="Q152" s="149">
        <v>0</v>
      </c>
      <c r="R152" s="149">
        <f t="shared" si="22"/>
        <v>0</v>
      </c>
      <c r="S152" s="149">
        <v>0</v>
      </c>
      <c r="T152" s="150">
        <f t="shared" si="23"/>
        <v>0</v>
      </c>
      <c r="AR152" s="151" t="s">
        <v>144</v>
      </c>
      <c r="AT152" s="151" t="s">
        <v>140</v>
      </c>
      <c r="AU152" s="151" t="s">
        <v>88</v>
      </c>
      <c r="AY152" s="13" t="s">
        <v>138</v>
      </c>
      <c r="BE152" s="152">
        <f t="shared" si="24"/>
        <v>0</v>
      </c>
      <c r="BF152" s="152">
        <f t="shared" si="25"/>
        <v>0</v>
      </c>
      <c r="BG152" s="152">
        <f t="shared" si="26"/>
        <v>0</v>
      </c>
      <c r="BH152" s="152">
        <f t="shared" si="27"/>
        <v>0</v>
      </c>
      <c r="BI152" s="152">
        <f t="shared" si="28"/>
        <v>0</v>
      </c>
      <c r="BJ152" s="13" t="s">
        <v>88</v>
      </c>
      <c r="BK152" s="152">
        <f t="shared" si="29"/>
        <v>0</v>
      </c>
      <c r="BL152" s="13" t="s">
        <v>144</v>
      </c>
      <c r="BM152" s="151" t="s">
        <v>869</v>
      </c>
    </row>
    <row r="153" spans="2:65" s="1" customFormat="1" ht="24.2" customHeight="1">
      <c r="B153" s="28"/>
      <c r="C153" s="139" t="s">
        <v>244</v>
      </c>
      <c r="D153" s="139" t="s">
        <v>140</v>
      </c>
      <c r="E153" s="140" t="s">
        <v>864</v>
      </c>
      <c r="F153" s="141" t="s">
        <v>865</v>
      </c>
      <c r="G153" s="142" t="s">
        <v>150</v>
      </c>
      <c r="H153" s="143">
        <v>1</v>
      </c>
      <c r="I153" s="144"/>
      <c r="J153" s="145">
        <f t="shared" si="20"/>
        <v>0</v>
      </c>
      <c r="K153" s="146"/>
      <c r="L153" s="28"/>
      <c r="M153" s="147" t="s">
        <v>1</v>
      </c>
      <c r="N153" s="148" t="s">
        <v>40</v>
      </c>
      <c r="P153" s="149">
        <f t="shared" si="21"/>
        <v>0</v>
      </c>
      <c r="Q153" s="149">
        <v>0</v>
      </c>
      <c r="R153" s="149">
        <f t="shared" si="22"/>
        <v>0</v>
      </c>
      <c r="S153" s="149">
        <v>0</v>
      </c>
      <c r="T153" s="150">
        <f t="shared" si="23"/>
        <v>0</v>
      </c>
      <c r="AR153" s="151" t="s">
        <v>144</v>
      </c>
      <c r="AT153" s="151" t="s">
        <v>140</v>
      </c>
      <c r="AU153" s="151" t="s">
        <v>88</v>
      </c>
      <c r="AY153" s="13" t="s">
        <v>138</v>
      </c>
      <c r="BE153" s="152">
        <f t="shared" si="24"/>
        <v>0</v>
      </c>
      <c r="BF153" s="152">
        <f t="shared" si="25"/>
        <v>0</v>
      </c>
      <c r="BG153" s="152">
        <f t="shared" si="26"/>
        <v>0</v>
      </c>
      <c r="BH153" s="152">
        <f t="shared" si="27"/>
        <v>0</v>
      </c>
      <c r="BI153" s="152">
        <f t="shared" si="28"/>
        <v>0</v>
      </c>
      <c r="BJ153" s="13" t="s">
        <v>88</v>
      </c>
      <c r="BK153" s="152">
        <f t="shared" si="29"/>
        <v>0</v>
      </c>
      <c r="BL153" s="13" t="s">
        <v>144</v>
      </c>
      <c r="BM153" s="151" t="s">
        <v>870</v>
      </c>
    </row>
    <row r="154" spans="2:65" s="1" customFormat="1" ht="24.2" customHeight="1">
      <c r="B154" s="28"/>
      <c r="C154" s="139" t="s">
        <v>248</v>
      </c>
      <c r="D154" s="139" t="s">
        <v>140</v>
      </c>
      <c r="E154" s="140" t="s">
        <v>871</v>
      </c>
      <c r="F154" s="141" t="s">
        <v>872</v>
      </c>
      <c r="G154" s="142" t="s">
        <v>150</v>
      </c>
      <c r="H154" s="143">
        <v>5</v>
      </c>
      <c r="I154" s="144"/>
      <c r="J154" s="145">
        <f t="shared" si="20"/>
        <v>0</v>
      </c>
      <c r="K154" s="146"/>
      <c r="L154" s="28"/>
      <c r="M154" s="147" t="s">
        <v>1</v>
      </c>
      <c r="N154" s="148" t="s">
        <v>40</v>
      </c>
      <c r="P154" s="149">
        <f t="shared" si="21"/>
        <v>0</v>
      </c>
      <c r="Q154" s="149">
        <v>0</v>
      </c>
      <c r="R154" s="149">
        <f t="shared" si="22"/>
        <v>0</v>
      </c>
      <c r="S154" s="149">
        <v>0</v>
      </c>
      <c r="T154" s="150">
        <f t="shared" si="23"/>
        <v>0</v>
      </c>
      <c r="AR154" s="151" t="s">
        <v>144</v>
      </c>
      <c r="AT154" s="151" t="s">
        <v>140</v>
      </c>
      <c r="AU154" s="151" t="s">
        <v>88</v>
      </c>
      <c r="AY154" s="13" t="s">
        <v>138</v>
      </c>
      <c r="BE154" s="152">
        <f t="shared" si="24"/>
        <v>0</v>
      </c>
      <c r="BF154" s="152">
        <f t="shared" si="25"/>
        <v>0</v>
      </c>
      <c r="BG154" s="152">
        <f t="shared" si="26"/>
        <v>0</v>
      </c>
      <c r="BH154" s="152">
        <f t="shared" si="27"/>
        <v>0</v>
      </c>
      <c r="BI154" s="152">
        <f t="shared" si="28"/>
        <v>0</v>
      </c>
      <c r="BJ154" s="13" t="s">
        <v>88</v>
      </c>
      <c r="BK154" s="152">
        <f t="shared" si="29"/>
        <v>0</v>
      </c>
      <c r="BL154" s="13" t="s">
        <v>144</v>
      </c>
      <c r="BM154" s="151" t="s">
        <v>873</v>
      </c>
    </row>
    <row r="155" spans="2:65" s="1" customFormat="1" ht="24.2" customHeight="1">
      <c r="B155" s="28"/>
      <c r="C155" s="139" t="s">
        <v>252</v>
      </c>
      <c r="D155" s="139" t="s">
        <v>140</v>
      </c>
      <c r="E155" s="140" t="s">
        <v>874</v>
      </c>
      <c r="F155" s="141" t="s">
        <v>875</v>
      </c>
      <c r="G155" s="142" t="s">
        <v>150</v>
      </c>
      <c r="H155" s="143">
        <v>5</v>
      </c>
      <c r="I155" s="144"/>
      <c r="J155" s="145">
        <f t="shared" si="20"/>
        <v>0</v>
      </c>
      <c r="K155" s="146"/>
      <c r="L155" s="28"/>
      <c r="M155" s="147" t="s">
        <v>1</v>
      </c>
      <c r="N155" s="148" t="s">
        <v>40</v>
      </c>
      <c r="P155" s="149">
        <f t="shared" si="21"/>
        <v>0</v>
      </c>
      <c r="Q155" s="149">
        <v>0</v>
      </c>
      <c r="R155" s="149">
        <f t="shared" si="22"/>
        <v>0</v>
      </c>
      <c r="S155" s="149">
        <v>0</v>
      </c>
      <c r="T155" s="150">
        <f t="shared" si="23"/>
        <v>0</v>
      </c>
      <c r="AR155" s="151" t="s">
        <v>144</v>
      </c>
      <c r="AT155" s="151" t="s">
        <v>140</v>
      </c>
      <c r="AU155" s="151" t="s">
        <v>88</v>
      </c>
      <c r="AY155" s="13" t="s">
        <v>138</v>
      </c>
      <c r="BE155" s="152">
        <f t="shared" si="24"/>
        <v>0</v>
      </c>
      <c r="BF155" s="152">
        <f t="shared" si="25"/>
        <v>0</v>
      </c>
      <c r="BG155" s="152">
        <f t="shared" si="26"/>
        <v>0</v>
      </c>
      <c r="BH155" s="152">
        <f t="shared" si="27"/>
        <v>0</v>
      </c>
      <c r="BI155" s="152">
        <f t="shared" si="28"/>
        <v>0</v>
      </c>
      <c r="BJ155" s="13" t="s">
        <v>88</v>
      </c>
      <c r="BK155" s="152">
        <f t="shared" si="29"/>
        <v>0</v>
      </c>
      <c r="BL155" s="13" t="s">
        <v>144</v>
      </c>
      <c r="BM155" s="151" t="s">
        <v>876</v>
      </c>
    </row>
    <row r="156" spans="2:65" s="1" customFormat="1" ht="24.2" customHeight="1">
      <c r="B156" s="28"/>
      <c r="C156" s="139" t="s">
        <v>256</v>
      </c>
      <c r="D156" s="139" t="s">
        <v>140</v>
      </c>
      <c r="E156" s="140" t="s">
        <v>874</v>
      </c>
      <c r="F156" s="141" t="s">
        <v>875</v>
      </c>
      <c r="G156" s="142" t="s">
        <v>150</v>
      </c>
      <c r="H156" s="143">
        <v>2</v>
      </c>
      <c r="I156" s="144"/>
      <c r="J156" s="145">
        <f t="shared" si="20"/>
        <v>0</v>
      </c>
      <c r="K156" s="146"/>
      <c r="L156" s="28"/>
      <c r="M156" s="147" t="s">
        <v>1</v>
      </c>
      <c r="N156" s="148" t="s">
        <v>40</v>
      </c>
      <c r="P156" s="149">
        <f t="shared" si="21"/>
        <v>0</v>
      </c>
      <c r="Q156" s="149">
        <v>0</v>
      </c>
      <c r="R156" s="149">
        <f t="shared" si="22"/>
        <v>0</v>
      </c>
      <c r="S156" s="149">
        <v>0</v>
      </c>
      <c r="T156" s="150">
        <f t="shared" si="23"/>
        <v>0</v>
      </c>
      <c r="AR156" s="151" t="s">
        <v>144</v>
      </c>
      <c r="AT156" s="151" t="s">
        <v>140</v>
      </c>
      <c r="AU156" s="151" t="s">
        <v>88</v>
      </c>
      <c r="AY156" s="13" t="s">
        <v>138</v>
      </c>
      <c r="BE156" s="152">
        <f t="shared" si="24"/>
        <v>0</v>
      </c>
      <c r="BF156" s="152">
        <f t="shared" si="25"/>
        <v>0</v>
      </c>
      <c r="BG156" s="152">
        <f t="shared" si="26"/>
        <v>0</v>
      </c>
      <c r="BH156" s="152">
        <f t="shared" si="27"/>
        <v>0</v>
      </c>
      <c r="BI156" s="152">
        <f t="shared" si="28"/>
        <v>0</v>
      </c>
      <c r="BJ156" s="13" t="s">
        <v>88</v>
      </c>
      <c r="BK156" s="152">
        <f t="shared" si="29"/>
        <v>0</v>
      </c>
      <c r="BL156" s="13" t="s">
        <v>144</v>
      </c>
      <c r="BM156" s="151" t="s">
        <v>877</v>
      </c>
    </row>
    <row r="157" spans="2:65" s="1" customFormat="1" ht="24.2" customHeight="1">
      <c r="B157" s="28"/>
      <c r="C157" s="139" t="s">
        <v>260</v>
      </c>
      <c r="D157" s="139" t="s">
        <v>140</v>
      </c>
      <c r="E157" s="140" t="s">
        <v>874</v>
      </c>
      <c r="F157" s="141" t="s">
        <v>875</v>
      </c>
      <c r="G157" s="142" t="s">
        <v>150</v>
      </c>
      <c r="H157" s="143">
        <v>6</v>
      </c>
      <c r="I157" s="144"/>
      <c r="J157" s="145">
        <f t="shared" si="20"/>
        <v>0</v>
      </c>
      <c r="K157" s="146"/>
      <c r="L157" s="28"/>
      <c r="M157" s="147" t="s">
        <v>1</v>
      </c>
      <c r="N157" s="148" t="s">
        <v>40</v>
      </c>
      <c r="P157" s="149">
        <f t="shared" si="21"/>
        <v>0</v>
      </c>
      <c r="Q157" s="149">
        <v>0</v>
      </c>
      <c r="R157" s="149">
        <f t="shared" si="22"/>
        <v>0</v>
      </c>
      <c r="S157" s="149">
        <v>0</v>
      </c>
      <c r="T157" s="150">
        <f t="shared" si="23"/>
        <v>0</v>
      </c>
      <c r="AR157" s="151" t="s">
        <v>144</v>
      </c>
      <c r="AT157" s="151" t="s">
        <v>140</v>
      </c>
      <c r="AU157" s="151" t="s">
        <v>88</v>
      </c>
      <c r="AY157" s="13" t="s">
        <v>138</v>
      </c>
      <c r="BE157" s="152">
        <f t="shared" si="24"/>
        <v>0</v>
      </c>
      <c r="BF157" s="152">
        <f t="shared" si="25"/>
        <v>0</v>
      </c>
      <c r="BG157" s="152">
        <f t="shared" si="26"/>
        <v>0</v>
      </c>
      <c r="BH157" s="152">
        <f t="shared" si="27"/>
        <v>0</v>
      </c>
      <c r="BI157" s="152">
        <f t="shared" si="28"/>
        <v>0</v>
      </c>
      <c r="BJ157" s="13" t="s">
        <v>88</v>
      </c>
      <c r="BK157" s="152">
        <f t="shared" si="29"/>
        <v>0</v>
      </c>
      <c r="BL157" s="13" t="s">
        <v>144</v>
      </c>
      <c r="BM157" s="151" t="s">
        <v>878</v>
      </c>
    </row>
    <row r="158" spans="2:65" s="1" customFormat="1" ht="24.2" customHeight="1">
      <c r="B158" s="28"/>
      <c r="C158" s="139" t="s">
        <v>264</v>
      </c>
      <c r="D158" s="139" t="s">
        <v>140</v>
      </c>
      <c r="E158" s="140" t="s">
        <v>874</v>
      </c>
      <c r="F158" s="141" t="s">
        <v>875</v>
      </c>
      <c r="G158" s="142" t="s">
        <v>150</v>
      </c>
      <c r="H158" s="143">
        <v>3</v>
      </c>
      <c r="I158" s="144"/>
      <c r="J158" s="145">
        <f t="shared" si="20"/>
        <v>0</v>
      </c>
      <c r="K158" s="146"/>
      <c r="L158" s="28"/>
      <c r="M158" s="147" t="s">
        <v>1</v>
      </c>
      <c r="N158" s="148" t="s">
        <v>40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144</v>
      </c>
      <c r="AT158" s="151" t="s">
        <v>140</v>
      </c>
      <c r="AU158" s="151" t="s">
        <v>88</v>
      </c>
      <c r="AY158" s="13" t="s">
        <v>138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88</v>
      </c>
      <c r="BK158" s="152">
        <f t="shared" si="29"/>
        <v>0</v>
      </c>
      <c r="BL158" s="13" t="s">
        <v>144</v>
      </c>
      <c r="BM158" s="151" t="s">
        <v>879</v>
      </c>
    </row>
    <row r="159" spans="2:65" s="1" customFormat="1" ht="24.2" customHeight="1">
      <c r="B159" s="28"/>
      <c r="C159" s="139" t="s">
        <v>268</v>
      </c>
      <c r="D159" s="139" t="s">
        <v>140</v>
      </c>
      <c r="E159" s="140" t="s">
        <v>874</v>
      </c>
      <c r="F159" s="141" t="s">
        <v>875</v>
      </c>
      <c r="G159" s="142" t="s">
        <v>150</v>
      </c>
      <c r="H159" s="143">
        <v>2</v>
      </c>
      <c r="I159" s="144"/>
      <c r="J159" s="145">
        <f t="shared" si="20"/>
        <v>0</v>
      </c>
      <c r="K159" s="146"/>
      <c r="L159" s="28"/>
      <c r="M159" s="147" t="s">
        <v>1</v>
      </c>
      <c r="N159" s="148" t="s">
        <v>40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144</v>
      </c>
      <c r="AT159" s="151" t="s">
        <v>140</v>
      </c>
      <c r="AU159" s="151" t="s">
        <v>88</v>
      </c>
      <c r="AY159" s="13" t="s">
        <v>138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88</v>
      </c>
      <c r="BK159" s="152">
        <f t="shared" si="29"/>
        <v>0</v>
      </c>
      <c r="BL159" s="13" t="s">
        <v>144</v>
      </c>
      <c r="BM159" s="151" t="s">
        <v>880</v>
      </c>
    </row>
    <row r="160" spans="2:65" s="1" customFormat="1" ht="24.2" customHeight="1">
      <c r="B160" s="28"/>
      <c r="C160" s="139" t="s">
        <v>272</v>
      </c>
      <c r="D160" s="139" t="s">
        <v>140</v>
      </c>
      <c r="E160" s="140" t="s">
        <v>881</v>
      </c>
      <c r="F160" s="141" t="s">
        <v>882</v>
      </c>
      <c r="G160" s="142" t="s">
        <v>150</v>
      </c>
      <c r="H160" s="143">
        <v>2</v>
      </c>
      <c r="I160" s="144"/>
      <c r="J160" s="145">
        <f t="shared" si="20"/>
        <v>0</v>
      </c>
      <c r="K160" s="146"/>
      <c r="L160" s="28"/>
      <c r="M160" s="147" t="s">
        <v>1</v>
      </c>
      <c r="N160" s="148" t="s">
        <v>40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144</v>
      </c>
      <c r="AT160" s="151" t="s">
        <v>140</v>
      </c>
      <c r="AU160" s="151" t="s">
        <v>88</v>
      </c>
      <c r="AY160" s="13" t="s">
        <v>138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88</v>
      </c>
      <c r="BK160" s="152">
        <f t="shared" si="29"/>
        <v>0</v>
      </c>
      <c r="BL160" s="13" t="s">
        <v>144</v>
      </c>
      <c r="BM160" s="151" t="s">
        <v>883</v>
      </c>
    </row>
    <row r="161" spans="2:65" s="1" customFormat="1" ht="24.2" customHeight="1">
      <c r="B161" s="28"/>
      <c r="C161" s="139" t="s">
        <v>276</v>
      </c>
      <c r="D161" s="139" t="s">
        <v>140</v>
      </c>
      <c r="E161" s="140" t="s">
        <v>881</v>
      </c>
      <c r="F161" s="141" t="s">
        <v>882</v>
      </c>
      <c r="G161" s="142" t="s">
        <v>150</v>
      </c>
      <c r="H161" s="143">
        <v>3</v>
      </c>
      <c r="I161" s="144"/>
      <c r="J161" s="145">
        <f t="shared" si="20"/>
        <v>0</v>
      </c>
      <c r="K161" s="146"/>
      <c r="L161" s="28"/>
      <c r="M161" s="147" t="s">
        <v>1</v>
      </c>
      <c r="N161" s="148" t="s">
        <v>40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144</v>
      </c>
      <c r="AT161" s="151" t="s">
        <v>140</v>
      </c>
      <c r="AU161" s="151" t="s">
        <v>88</v>
      </c>
      <c r="AY161" s="13" t="s">
        <v>138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88</v>
      </c>
      <c r="BK161" s="152">
        <f t="shared" si="29"/>
        <v>0</v>
      </c>
      <c r="BL161" s="13" t="s">
        <v>144</v>
      </c>
      <c r="BM161" s="151" t="s">
        <v>884</v>
      </c>
    </row>
    <row r="162" spans="2:65" s="1" customFormat="1" ht="24.2" customHeight="1">
      <c r="B162" s="28"/>
      <c r="C162" s="139" t="s">
        <v>280</v>
      </c>
      <c r="D162" s="139" t="s">
        <v>140</v>
      </c>
      <c r="E162" s="140" t="s">
        <v>881</v>
      </c>
      <c r="F162" s="141" t="s">
        <v>882</v>
      </c>
      <c r="G162" s="142" t="s">
        <v>150</v>
      </c>
      <c r="H162" s="143">
        <v>1</v>
      </c>
      <c r="I162" s="144"/>
      <c r="J162" s="145">
        <f t="shared" si="20"/>
        <v>0</v>
      </c>
      <c r="K162" s="146"/>
      <c r="L162" s="28"/>
      <c r="M162" s="147" t="s">
        <v>1</v>
      </c>
      <c r="N162" s="148" t="s">
        <v>40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144</v>
      </c>
      <c r="AT162" s="151" t="s">
        <v>140</v>
      </c>
      <c r="AU162" s="151" t="s">
        <v>88</v>
      </c>
      <c r="AY162" s="13" t="s">
        <v>138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88</v>
      </c>
      <c r="BK162" s="152">
        <f t="shared" si="29"/>
        <v>0</v>
      </c>
      <c r="BL162" s="13" t="s">
        <v>144</v>
      </c>
      <c r="BM162" s="151" t="s">
        <v>885</v>
      </c>
    </row>
    <row r="163" spans="2:65" s="1" customFormat="1" ht="24.2" customHeight="1">
      <c r="B163" s="28"/>
      <c r="C163" s="139" t="s">
        <v>284</v>
      </c>
      <c r="D163" s="139" t="s">
        <v>140</v>
      </c>
      <c r="E163" s="140" t="s">
        <v>881</v>
      </c>
      <c r="F163" s="141" t="s">
        <v>882</v>
      </c>
      <c r="G163" s="142" t="s">
        <v>150</v>
      </c>
      <c r="H163" s="143">
        <v>1</v>
      </c>
      <c r="I163" s="144"/>
      <c r="J163" s="145">
        <f t="shared" si="20"/>
        <v>0</v>
      </c>
      <c r="K163" s="146"/>
      <c r="L163" s="28"/>
      <c r="M163" s="147" t="s">
        <v>1</v>
      </c>
      <c r="N163" s="148" t="s">
        <v>40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144</v>
      </c>
      <c r="AT163" s="151" t="s">
        <v>140</v>
      </c>
      <c r="AU163" s="151" t="s">
        <v>88</v>
      </c>
      <c r="AY163" s="13" t="s">
        <v>138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88</v>
      </c>
      <c r="BK163" s="152">
        <f t="shared" si="29"/>
        <v>0</v>
      </c>
      <c r="BL163" s="13" t="s">
        <v>144</v>
      </c>
      <c r="BM163" s="151" t="s">
        <v>886</v>
      </c>
    </row>
    <row r="164" spans="2:65" s="1" customFormat="1" ht="24.2" customHeight="1">
      <c r="B164" s="28"/>
      <c r="C164" s="139" t="s">
        <v>288</v>
      </c>
      <c r="D164" s="139" t="s">
        <v>140</v>
      </c>
      <c r="E164" s="140" t="s">
        <v>887</v>
      </c>
      <c r="F164" s="141" t="s">
        <v>888</v>
      </c>
      <c r="G164" s="142" t="s">
        <v>150</v>
      </c>
      <c r="H164" s="143">
        <v>2</v>
      </c>
      <c r="I164" s="144"/>
      <c r="J164" s="145">
        <f t="shared" si="20"/>
        <v>0</v>
      </c>
      <c r="K164" s="146"/>
      <c r="L164" s="28"/>
      <c r="M164" s="147" t="s">
        <v>1</v>
      </c>
      <c r="N164" s="148" t="s">
        <v>40</v>
      </c>
      <c r="P164" s="149">
        <f t="shared" si="21"/>
        <v>0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AR164" s="151" t="s">
        <v>144</v>
      </c>
      <c r="AT164" s="151" t="s">
        <v>140</v>
      </c>
      <c r="AU164" s="151" t="s">
        <v>88</v>
      </c>
      <c r="AY164" s="13" t="s">
        <v>138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88</v>
      </c>
      <c r="BK164" s="152">
        <f t="shared" si="29"/>
        <v>0</v>
      </c>
      <c r="BL164" s="13" t="s">
        <v>144</v>
      </c>
      <c r="BM164" s="151" t="s">
        <v>889</v>
      </c>
    </row>
    <row r="165" spans="2:65" s="1" customFormat="1" ht="24.2" customHeight="1">
      <c r="B165" s="28"/>
      <c r="C165" s="139" t="s">
        <v>292</v>
      </c>
      <c r="D165" s="139" t="s">
        <v>140</v>
      </c>
      <c r="E165" s="140" t="s">
        <v>887</v>
      </c>
      <c r="F165" s="141" t="s">
        <v>888</v>
      </c>
      <c r="G165" s="142" t="s">
        <v>150</v>
      </c>
      <c r="H165" s="143">
        <v>3</v>
      </c>
      <c r="I165" s="144"/>
      <c r="J165" s="145">
        <f t="shared" si="20"/>
        <v>0</v>
      </c>
      <c r="K165" s="146"/>
      <c r="L165" s="28"/>
      <c r="M165" s="147" t="s">
        <v>1</v>
      </c>
      <c r="N165" s="148" t="s">
        <v>40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144</v>
      </c>
      <c r="AT165" s="151" t="s">
        <v>140</v>
      </c>
      <c r="AU165" s="151" t="s">
        <v>88</v>
      </c>
      <c r="AY165" s="13" t="s">
        <v>138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88</v>
      </c>
      <c r="BK165" s="152">
        <f t="shared" si="29"/>
        <v>0</v>
      </c>
      <c r="BL165" s="13" t="s">
        <v>144</v>
      </c>
      <c r="BM165" s="151" t="s">
        <v>890</v>
      </c>
    </row>
    <row r="166" spans="2:65" s="1" customFormat="1" ht="24.2" customHeight="1">
      <c r="B166" s="28"/>
      <c r="C166" s="139" t="s">
        <v>296</v>
      </c>
      <c r="D166" s="139" t="s">
        <v>140</v>
      </c>
      <c r="E166" s="140" t="s">
        <v>891</v>
      </c>
      <c r="F166" s="141" t="s">
        <v>888</v>
      </c>
      <c r="G166" s="142" t="s">
        <v>150</v>
      </c>
      <c r="H166" s="143">
        <v>1</v>
      </c>
      <c r="I166" s="144"/>
      <c r="J166" s="145">
        <f t="shared" si="20"/>
        <v>0</v>
      </c>
      <c r="K166" s="146"/>
      <c r="L166" s="28"/>
      <c r="M166" s="147" t="s">
        <v>1</v>
      </c>
      <c r="N166" s="148" t="s">
        <v>40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144</v>
      </c>
      <c r="AT166" s="151" t="s">
        <v>140</v>
      </c>
      <c r="AU166" s="151" t="s">
        <v>88</v>
      </c>
      <c r="AY166" s="13" t="s">
        <v>138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88</v>
      </c>
      <c r="BK166" s="152">
        <f t="shared" si="29"/>
        <v>0</v>
      </c>
      <c r="BL166" s="13" t="s">
        <v>144</v>
      </c>
      <c r="BM166" s="151" t="s">
        <v>892</v>
      </c>
    </row>
    <row r="167" spans="2:65" s="1" customFormat="1" ht="24.2" customHeight="1">
      <c r="B167" s="28"/>
      <c r="C167" s="139" t="s">
        <v>300</v>
      </c>
      <c r="D167" s="139" t="s">
        <v>140</v>
      </c>
      <c r="E167" s="140" t="s">
        <v>893</v>
      </c>
      <c r="F167" s="141" t="s">
        <v>894</v>
      </c>
      <c r="G167" s="142" t="s">
        <v>150</v>
      </c>
      <c r="H167" s="143">
        <v>1</v>
      </c>
      <c r="I167" s="144"/>
      <c r="J167" s="145">
        <f t="shared" si="20"/>
        <v>0</v>
      </c>
      <c r="K167" s="146"/>
      <c r="L167" s="28"/>
      <c r="M167" s="147" t="s">
        <v>1</v>
      </c>
      <c r="N167" s="148" t="s">
        <v>40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144</v>
      </c>
      <c r="AT167" s="151" t="s">
        <v>140</v>
      </c>
      <c r="AU167" s="151" t="s">
        <v>88</v>
      </c>
      <c r="AY167" s="13" t="s">
        <v>138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88</v>
      </c>
      <c r="BK167" s="152">
        <f t="shared" si="29"/>
        <v>0</v>
      </c>
      <c r="BL167" s="13" t="s">
        <v>144</v>
      </c>
      <c r="BM167" s="151" t="s">
        <v>895</v>
      </c>
    </row>
    <row r="168" spans="2:65" s="1" customFormat="1" ht="24.2" customHeight="1">
      <c r="B168" s="28"/>
      <c r="C168" s="139" t="s">
        <v>304</v>
      </c>
      <c r="D168" s="139" t="s">
        <v>140</v>
      </c>
      <c r="E168" s="140" t="s">
        <v>896</v>
      </c>
      <c r="F168" s="141" t="s">
        <v>897</v>
      </c>
      <c r="G168" s="142" t="s">
        <v>150</v>
      </c>
      <c r="H168" s="143">
        <v>4</v>
      </c>
      <c r="I168" s="144"/>
      <c r="J168" s="145">
        <f t="shared" si="20"/>
        <v>0</v>
      </c>
      <c r="K168" s="146"/>
      <c r="L168" s="28"/>
      <c r="M168" s="147" t="s">
        <v>1</v>
      </c>
      <c r="N168" s="148" t="s">
        <v>40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144</v>
      </c>
      <c r="AT168" s="151" t="s">
        <v>140</v>
      </c>
      <c r="AU168" s="151" t="s">
        <v>88</v>
      </c>
      <c r="AY168" s="13" t="s">
        <v>138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88</v>
      </c>
      <c r="BK168" s="152">
        <f t="shared" si="29"/>
        <v>0</v>
      </c>
      <c r="BL168" s="13" t="s">
        <v>144</v>
      </c>
      <c r="BM168" s="151" t="s">
        <v>898</v>
      </c>
    </row>
    <row r="169" spans="2:65" s="1" customFormat="1" ht="24.2" customHeight="1">
      <c r="B169" s="28"/>
      <c r="C169" s="139" t="s">
        <v>308</v>
      </c>
      <c r="D169" s="139" t="s">
        <v>140</v>
      </c>
      <c r="E169" s="140" t="s">
        <v>899</v>
      </c>
      <c r="F169" s="141" t="s">
        <v>900</v>
      </c>
      <c r="G169" s="142" t="s">
        <v>150</v>
      </c>
      <c r="H169" s="143">
        <v>135</v>
      </c>
      <c r="I169" s="144"/>
      <c r="J169" s="145">
        <f t="shared" si="20"/>
        <v>0</v>
      </c>
      <c r="K169" s="146"/>
      <c r="L169" s="28"/>
      <c r="M169" s="147" t="s">
        <v>1</v>
      </c>
      <c r="N169" s="148" t="s">
        <v>40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144</v>
      </c>
      <c r="AT169" s="151" t="s">
        <v>140</v>
      </c>
      <c r="AU169" s="151" t="s">
        <v>88</v>
      </c>
      <c r="AY169" s="13" t="s">
        <v>138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88</v>
      </c>
      <c r="BK169" s="152">
        <f t="shared" si="29"/>
        <v>0</v>
      </c>
      <c r="BL169" s="13" t="s">
        <v>144</v>
      </c>
      <c r="BM169" s="151" t="s">
        <v>901</v>
      </c>
    </row>
    <row r="170" spans="2:65" s="1" customFormat="1" ht="24.2" customHeight="1">
      <c r="B170" s="28"/>
      <c r="C170" s="139" t="s">
        <v>312</v>
      </c>
      <c r="D170" s="139" t="s">
        <v>140</v>
      </c>
      <c r="E170" s="140" t="s">
        <v>902</v>
      </c>
      <c r="F170" s="141" t="s">
        <v>903</v>
      </c>
      <c r="G170" s="142" t="s">
        <v>150</v>
      </c>
      <c r="H170" s="143">
        <v>100</v>
      </c>
      <c r="I170" s="144"/>
      <c r="J170" s="145">
        <f t="shared" si="20"/>
        <v>0</v>
      </c>
      <c r="K170" s="146"/>
      <c r="L170" s="28"/>
      <c r="M170" s="147" t="s">
        <v>1</v>
      </c>
      <c r="N170" s="148" t="s">
        <v>40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144</v>
      </c>
      <c r="AT170" s="151" t="s">
        <v>140</v>
      </c>
      <c r="AU170" s="151" t="s">
        <v>88</v>
      </c>
      <c r="AY170" s="13" t="s">
        <v>138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88</v>
      </c>
      <c r="BK170" s="152">
        <f t="shared" si="29"/>
        <v>0</v>
      </c>
      <c r="BL170" s="13" t="s">
        <v>144</v>
      </c>
      <c r="BM170" s="151" t="s">
        <v>904</v>
      </c>
    </row>
    <row r="171" spans="2:65" s="1" customFormat="1" ht="16.5" customHeight="1">
      <c r="B171" s="28"/>
      <c r="C171" s="139" t="s">
        <v>316</v>
      </c>
      <c r="D171" s="139" t="s">
        <v>140</v>
      </c>
      <c r="E171" s="140" t="s">
        <v>905</v>
      </c>
      <c r="F171" s="141" t="s">
        <v>825</v>
      </c>
      <c r="G171" s="142" t="s">
        <v>150</v>
      </c>
      <c r="H171" s="143">
        <v>40</v>
      </c>
      <c r="I171" s="144"/>
      <c r="J171" s="145">
        <f t="shared" si="20"/>
        <v>0</v>
      </c>
      <c r="K171" s="146"/>
      <c r="L171" s="28"/>
      <c r="M171" s="147" t="s">
        <v>1</v>
      </c>
      <c r="N171" s="148" t="s">
        <v>40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144</v>
      </c>
      <c r="AT171" s="151" t="s">
        <v>140</v>
      </c>
      <c r="AU171" s="151" t="s">
        <v>88</v>
      </c>
      <c r="AY171" s="13" t="s">
        <v>138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88</v>
      </c>
      <c r="BK171" s="152">
        <f t="shared" si="29"/>
        <v>0</v>
      </c>
      <c r="BL171" s="13" t="s">
        <v>144</v>
      </c>
      <c r="BM171" s="151" t="s">
        <v>906</v>
      </c>
    </row>
    <row r="172" spans="2:65" s="1" customFormat="1" ht="16.5" customHeight="1">
      <c r="B172" s="28"/>
      <c r="C172" s="139" t="s">
        <v>320</v>
      </c>
      <c r="D172" s="139" t="s">
        <v>140</v>
      </c>
      <c r="E172" s="140" t="s">
        <v>907</v>
      </c>
      <c r="F172" s="141" t="s">
        <v>908</v>
      </c>
      <c r="G172" s="142" t="s">
        <v>150</v>
      </c>
      <c r="H172" s="143">
        <v>40</v>
      </c>
      <c r="I172" s="144"/>
      <c r="J172" s="145">
        <f t="shared" si="20"/>
        <v>0</v>
      </c>
      <c r="K172" s="146"/>
      <c r="L172" s="28"/>
      <c r="M172" s="147" t="s">
        <v>1</v>
      </c>
      <c r="N172" s="148" t="s">
        <v>40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144</v>
      </c>
      <c r="AT172" s="151" t="s">
        <v>140</v>
      </c>
      <c r="AU172" s="151" t="s">
        <v>88</v>
      </c>
      <c r="AY172" s="13" t="s">
        <v>138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88</v>
      </c>
      <c r="BK172" s="152">
        <f t="shared" si="29"/>
        <v>0</v>
      </c>
      <c r="BL172" s="13" t="s">
        <v>144</v>
      </c>
      <c r="BM172" s="151" t="s">
        <v>909</v>
      </c>
    </row>
    <row r="173" spans="2:65" s="1" customFormat="1" ht="21.75" customHeight="1">
      <c r="B173" s="28"/>
      <c r="C173" s="139" t="s">
        <v>324</v>
      </c>
      <c r="D173" s="139" t="s">
        <v>140</v>
      </c>
      <c r="E173" s="140" t="s">
        <v>910</v>
      </c>
      <c r="F173" s="141" t="s">
        <v>911</v>
      </c>
      <c r="G173" s="142" t="s">
        <v>225</v>
      </c>
      <c r="H173" s="143">
        <v>450</v>
      </c>
      <c r="I173" s="144"/>
      <c r="J173" s="145">
        <f t="shared" si="20"/>
        <v>0</v>
      </c>
      <c r="K173" s="146"/>
      <c r="L173" s="28"/>
      <c r="M173" s="147" t="s">
        <v>1</v>
      </c>
      <c r="N173" s="148" t="s">
        <v>40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144</v>
      </c>
      <c r="AT173" s="151" t="s">
        <v>140</v>
      </c>
      <c r="AU173" s="151" t="s">
        <v>88</v>
      </c>
      <c r="AY173" s="13" t="s">
        <v>138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88</v>
      </c>
      <c r="BK173" s="152">
        <f t="shared" si="29"/>
        <v>0</v>
      </c>
      <c r="BL173" s="13" t="s">
        <v>144</v>
      </c>
      <c r="BM173" s="151" t="s">
        <v>912</v>
      </c>
    </row>
    <row r="174" spans="2:65" s="1" customFormat="1" ht="16.5" customHeight="1">
      <c r="B174" s="28"/>
      <c r="C174" s="139" t="s">
        <v>328</v>
      </c>
      <c r="D174" s="139" t="s">
        <v>140</v>
      </c>
      <c r="E174" s="140" t="s">
        <v>913</v>
      </c>
      <c r="F174" s="141" t="s">
        <v>914</v>
      </c>
      <c r="G174" s="142" t="s">
        <v>150</v>
      </c>
      <c r="H174" s="143">
        <v>1</v>
      </c>
      <c r="I174" s="144"/>
      <c r="J174" s="145">
        <f t="shared" si="20"/>
        <v>0</v>
      </c>
      <c r="K174" s="146"/>
      <c r="L174" s="28"/>
      <c r="M174" s="147" t="s">
        <v>1</v>
      </c>
      <c r="N174" s="148" t="s">
        <v>40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144</v>
      </c>
      <c r="AT174" s="151" t="s">
        <v>140</v>
      </c>
      <c r="AU174" s="151" t="s">
        <v>88</v>
      </c>
      <c r="AY174" s="13" t="s">
        <v>138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88</v>
      </c>
      <c r="BK174" s="152">
        <f t="shared" si="29"/>
        <v>0</v>
      </c>
      <c r="BL174" s="13" t="s">
        <v>144</v>
      </c>
      <c r="BM174" s="151" t="s">
        <v>915</v>
      </c>
    </row>
    <row r="175" spans="2:65" s="1" customFormat="1" ht="16.5" customHeight="1">
      <c r="B175" s="28"/>
      <c r="C175" s="139" t="s">
        <v>332</v>
      </c>
      <c r="D175" s="139" t="s">
        <v>140</v>
      </c>
      <c r="E175" s="140" t="s">
        <v>916</v>
      </c>
      <c r="F175" s="141" t="s">
        <v>917</v>
      </c>
      <c r="G175" s="142" t="s">
        <v>225</v>
      </c>
      <c r="H175" s="143">
        <v>1</v>
      </c>
      <c r="I175" s="144"/>
      <c r="J175" s="145">
        <f t="shared" si="20"/>
        <v>0</v>
      </c>
      <c r="K175" s="146"/>
      <c r="L175" s="28"/>
      <c r="M175" s="164" t="s">
        <v>1</v>
      </c>
      <c r="N175" s="165" t="s">
        <v>40</v>
      </c>
      <c r="O175" s="166"/>
      <c r="P175" s="167">
        <f t="shared" si="21"/>
        <v>0</v>
      </c>
      <c r="Q175" s="167">
        <v>0</v>
      </c>
      <c r="R175" s="167">
        <f t="shared" si="22"/>
        <v>0</v>
      </c>
      <c r="S175" s="167">
        <v>0</v>
      </c>
      <c r="T175" s="168">
        <f t="shared" si="23"/>
        <v>0</v>
      </c>
      <c r="AR175" s="151" t="s">
        <v>144</v>
      </c>
      <c r="AT175" s="151" t="s">
        <v>140</v>
      </c>
      <c r="AU175" s="151" t="s">
        <v>88</v>
      </c>
      <c r="AY175" s="13" t="s">
        <v>138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88</v>
      </c>
      <c r="BK175" s="152">
        <f t="shared" si="29"/>
        <v>0</v>
      </c>
      <c r="BL175" s="13" t="s">
        <v>144</v>
      </c>
      <c r="BM175" s="151" t="s">
        <v>918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28"/>
    </row>
  </sheetData>
  <sheetProtection algorithmName="SHA-512" hashValue="wFe7QR8hcgyBj1N1Lfy/eeucJylfUzuCsiz2upbfuTx9YjK10PQxfG3Zdi+w+5x/d7198c6acH00S4gkLbaHsg==" saltValue="ZmRqq2k9MIMWRytE/tX7HXR4eS1fjPKmhm2fSVb9A2KtFjrTg5MwzEyy3uaonW4RB4rjk8OIO+RZp2Fgq313gg==" spinCount="100000" sheet="1" objects="1" scenarios="1" formatColumns="0" formatRows="0" autoFilter="0"/>
  <autoFilter ref="C123:K175" xr:uid="{00000000-0009-0000-0000-000003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99</v>
      </c>
      <c r="L4" s="16"/>
      <c r="M4" s="92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5" t="str">
        <f>'Rekapitulácia stavby'!K6</f>
        <v>Zníženie energetickej náročnosti budovy GMOS v Rimavskej Sobote</v>
      </c>
      <c r="F7" s="216"/>
      <c r="G7" s="216"/>
      <c r="H7" s="216"/>
      <c r="L7" s="16"/>
    </row>
    <row r="8" spans="2:46" s="1" customFormat="1" ht="12" customHeight="1">
      <c r="B8" s="28"/>
      <c r="D8" s="23" t="s">
        <v>100</v>
      </c>
      <c r="L8" s="28"/>
    </row>
    <row r="9" spans="2:46" s="1" customFormat="1" ht="16.5" customHeight="1">
      <c r="B9" s="28"/>
      <c r="E9" s="192" t="s">
        <v>919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30</v>
      </c>
      <c r="I12" s="23" t="s">
        <v>21</v>
      </c>
      <c r="J12" s="51" t="str">
        <f>'Rekapitulácia stavby'!AN8</f>
        <v>16. 2. 2026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GMOS Jesenského 5, 97901 Rimavská Sobota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209"/>
      <c r="G18" s="209"/>
      <c r="H18" s="209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ROUND((SUM(BE125:BE164)),  2)</f>
        <v>0</v>
      </c>
      <c r="G33" s="96"/>
      <c r="H33" s="96"/>
      <c r="I33" s="97">
        <v>0.23</v>
      </c>
      <c r="J33" s="95">
        <f>ROUND(((SUM(BE125:BE164))*I33),  2)</f>
        <v>0</v>
      </c>
      <c r="L33" s="28"/>
    </row>
    <row r="34" spans="2:12" s="1" customFormat="1" ht="14.45" customHeight="1">
      <c r="B34" s="28"/>
      <c r="E34" s="33" t="s">
        <v>40</v>
      </c>
      <c r="F34" s="85">
        <f>ROUND((SUM(BF125:BF164)),  2)</f>
        <v>0</v>
      </c>
      <c r="I34" s="98">
        <v>0.23</v>
      </c>
      <c r="J34" s="85">
        <f>ROUND(((SUM(BF125:BF164))*I34),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ROUND((SUM(BG125:BG164)),  2)</f>
        <v>0</v>
      </c>
      <c r="I35" s="98">
        <v>0.23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ROUND((SUM(BH125:BH164)),  2)</f>
        <v>0</v>
      </c>
      <c r="I36" s="98">
        <v>0.23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ROUND((SUM(BI125:BI164)),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5" t="str">
        <f>E7</f>
        <v>Zníženie energetickej náročnosti budovy GMOS v Rimavskej Sobote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100</v>
      </c>
      <c r="L86" s="28"/>
    </row>
    <row r="87" spans="2:47" s="1" customFormat="1" ht="16.5" customHeight="1">
      <c r="B87" s="28"/>
      <c r="E87" s="192" t="str">
        <f>E9</f>
        <v>03-01 - Zateplenie fasády -  Neoprávnené výdavky projektu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16. 2. 2026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GMOS Jesenského 5, 97901 Rimavská Sobota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105</v>
      </c>
      <c r="J96" s="65">
        <f>J125</f>
        <v>0</v>
      </c>
      <c r="L96" s="28"/>
      <c r="AU96" s="13" t="s">
        <v>106</v>
      </c>
    </row>
    <row r="97" spans="2:12" s="8" customFormat="1" ht="24.95" customHeight="1">
      <c r="B97" s="110"/>
      <c r="D97" s="111" t="s">
        <v>107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899999999999999" customHeight="1">
      <c r="B98" s="114"/>
      <c r="D98" s="115" t="s">
        <v>920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899999999999999" customHeight="1">
      <c r="B99" s="114"/>
      <c r="D99" s="115" t="s">
        <v>921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12" s="8" customFormat="1" ht="24.95" customHeight="1">
      <c r="B100" s="110"/>
      <c r="D100" s="111" t="s">
        <v>114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>
      <c r="B101" s="114"/>
      <c r="D101" s="115" t="s">
        <v>118</v>
      </c>
      <c r="E101" s="116"/>
      <c r="F101" s="116"/>
      <c r="G101" s="116"/>
      <c r="H101" s="116"/>
      <c r="I101" s="116"/>
      <c r="J101" s="117">
        <f>J133</f>
        <v>0</v>
      </c>
      <c r="L101" s="114"/>
    </row>
    <row r="102" spans="2:12" s="9" customFormat="1" ht="19.899999999999999" customHeight="1">
      <c r="B102" s="114"/>
      <c r="D102" s="115" t="s">
        <v>922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12" s="9" customFormat="1" ht="19.899999999999999" customHeight="1">
      <c r="B103" s="114"/>
      <c r="D103" s="115" t="s">
        <v>923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8" customFormat="1" ht="24.95" customHeight="1">
      <c r="B104" s="110"/>
      <c r="D104" s="111" t="s">
        <v>121</v>
      </c>
      <c r="E104" s="112"/>
      <c r="F104" s="112"/>
      <c r="G104" s="112"/>
      <c r="H104" s="112"/>
      <c r="I104" s="112"/>
      <c r="J104" s="113">
        <f>J151</f>
        <v>0</v>
      </c>
      <c r="L104" s="110"/>
    </row>
    <row r="105" spans="2:12" s="9" customFormat="1" ht="19.899999999999999" customHeight="1">
      <c r="B105" s="114"/>
      <c r="D105" s="115" t="s">
        <v>122</v>
      </c>
      <c r="E105" s="116"/>
      <c r="F105" s="116"/>
      <c r="G105" s="116"/>
      <c r="H105" s="116"/>
      <c r="I105" s="116"/>
      <c r="J105" s="117">
        <f>J152</f>
        <v>0</v>
      </c>
      <c r="L105" s="114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17" t="s">
        <v>124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215" t="str">
        <f>E7</f>
        <v>Zníženie energetickej náročnosti budovy GMOS v Rimavskej Sobote</v>
      </c>
      <c r="F115" s="216"/>
      <c r="G115" s="216"/>
      <c r="H115" s="216"/>
      <c r="L115" s="28"/>
    </row>
    <row r="116" spans="2:65" s="1" customFormat="1" ht="12" customHeight="1">
      <c r="B116" s="28"/>
      <c r="C116" s="23" t="s">
        <v>100</v>
      </c>
      <c r="L116" s="28"/>
    </row>
    <row r="117" spans="2:65" s="1" customFormat="1" ht="16.5" customHeight="1">
      <c r="B117" s="28"/>
      <c r="E117" s="192" t="str">
        <f>E9</f>
        <v>03-01 - Zateplenie fasády -  Neoprávnené výdavky projektu</v>
      </c>
      <c r="F117" s="214"/>
      <c r="G117" s="214"/>
      <c r="H117" s="214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 xml:space="preserve"> </v>
      </c>
      <c r="I119" s="23" t="s">
        <v>21</v>
      </c>
      <c r="J119" s="51" t="str">
        <f>IF(J12="","",J12)</f>
        <v>16. 2. 2026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23</v>
      </c>
      <c r="F121" s="21" t="str">
        <f>E15</f>
        <v>GMOS Jesenského 5, 97901 Rimavská Sobota</v>
      </c>
      <c r="I121" s="23" t="s">
        <v>29</v>
      </c>
      <c r="J121" s="26" t="str">
        <f>E21</f>
        <v xml:space="preserve"> </v>
      </c>
      <c r="L121" s="28"/>
    </row>
    <row r="122" spans="2:65" s="1" customFormat="1" ht="15.2" customHeight="1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8"/>
      <c r="C124" s="119" t="s">
        <v>125</v>
      </c>
      <c r="D124" s="120" t="s">
        <v>59</v>
      </c>
      <c r="E124" s="120" t="s">
        <v>55</v>
      </c>
      <c r="F124" s="120" t="s">
        <v>56</v>
      </c>
      <c r="G124" s="120" t="s">
        <v>126</v>
      </c>
      <c r="H124" s="120" t="s">
        <v>127</v>
      </c>
      <c r="I124" s="120" t="s">
        <v>128</v>
      </c>
      <c r="J124" s="121" t="s">
        <v>104</v>
      </c>
      <c r="K124" s="122" t="s">
        <v>129</v>
      </c>
      <c r="L124" s="118"/>
      <c r="M124" s="58" t="s">
        <v>1</v>
      </c>
      <c r="N124" s="59" t="s">
        <v>38</v>
      </c>
      <c r="O124" s="59" t="s">
        <v>130</v>
      </c>
      <c r="P124" s="59" t="s">
        <v>131</v>
      </c>
      <c r="Q124" s="59" t="s">
        <v>132</v>
      </c>
      <c r="R124" s="59" t="s">
        <v>133</v>
      </c>
      <c r="S124" s="59" t="s">
        <v>134</v>
      </c>
      <c r="T124" s="60" t="s">
        <v>135</v>
      </c>
    </row>
    <row r="125" spans="2:65" s="1" customFormat="1" ht="22.9" customHeight="1">
      <c r="B125" s="28"/>
      <c r="C125" s="63" t="s">
        <v>105</v>
      </c>
      <c r="J125" s="123">
        <f>BK125</f>
        <v>0</v>
      </c>
      <c r="L125" s="28"/>
      <c r="M125" s="61"/>
      <c r="N125" s="52"/>
      <c r="O125" s="52"/>
      <c r="P125" s="124">
        <f>P126+P132+P151</f>
        <v>0</v>
      </c>
      <c r="Q125" s="52"/>
      <c r="R125" s="124">
        <f>R126+R132+R151</f>
        <v>2.0339425800000002</v>
      </c>
      <c r="S125" s="52"/>
      <c r="T125" s="125">
        <f>T126+T132+T151</f>
        <v>3.52</v>
      </c>
      <c r="AT125" s="13" t="s">
        <v>73</v>
      </c>
      <c r="AU125" s="13" t="s">
        <v>106</v>
      </c>
      <c r="BK125" s="126">
        <f>BK126+BK132+BK151</f>
        <v>0</v>
      </c>
    </row>
    <row r="126" spans="2:65" s="11" customFormat="1" ht="25.9" customHeight="1">
      <c r="B126" s="127"/>
      <c r="D126" s="128" t="s">
        <v>73</v>
      </c>
      <c r="E126" s="129" t="s">
        <v>136</v>
      </c>
      <c r="F126" s="129" t="s">
        <v>137</v>
      </c>
      <c r="I126" s="130"/>
      <c r="J126" s="131">
        <f>BK126</f>
        <v>0</v>
      </c>
      <c r="L126" s="127"/>
      <c r="M126" s="132"/>
      <c r="P126" s="133">
        <f>P127+P129</f>
        <v>0</v>
      </c>
      <c r="R126" s="133">
        <f>R127+R129</f>
        <v>1.6167500000000001</v>
      </c>
      <c r="T126" s="134">
        <f>T127+T129</f>
        <v>3.5100000000000002</v>
      </c>
      <c r="AR126" s="128" t="s">
        <v>82</v>
      </c>
      <c r="AT126" s="135" t="s">
        <v>73</v>
      </c>
      <c r="AU126" s="135" t="s">
        <v>74</v>
      </c>
      <c r="AY126" s="128" t="s">
        <v>138</v>
      </c>
      <c r="BK126" s="136">
        <f>BK127+BK129</f>
        <v>0</v>
      </c>
    </row>
    <row r="127" spans="2:65" s="11" customFormat="1" ht="22.9" customHeight="1">
      <c r="B127" s="127"/>
      <c r="D127" s="128" t="s">
        <v>73</v>
      </c>
      <c r="E127" s="137" t="s">
        <v>82</v>
      </c>
      <c r="F127" s="137" t="s">
        <v>924</v>
      </c>
      <c r="I127" s="130"/>
      <c r="J127" s="138">
        <f>BK127</f>
        <v>0</v>
      </c>
      <c r="L127" s="127"/>
      <c r="M127" s="132"/>
      <c r="P127" s="133">
        <f>P128</f>
        <v>0</v>
      </c>
      <c r="R127" s="133">
        <f>R128</f>
        <v>0</v>
      </c>
      <c r="T127" s="134">
        <f>T128</f>
        <v>3.5100000000000002</v>
      </c>
      <c r="AR127" s="128" t="s">
        <v>82</v>
      </c>
      <c r="AT127" s="135" t="s">
        <v>73</v>
      </c>
      <c r="AU127" s="135" t="s">
        <v>82</v>
      </c>
      <c r="AY127" s="128" t="s">
        <v>138</v>
      </c>
      <c r="BK127" s="136">
        <f>BK128</f>
        <v>0</v>
      </c>
    </row>
    <row r="128" spans="2:65" s="1" customFormat="1" ht="24.2" customHeight="1">
      <c r="B128" s="28"/>
      <c r="C128" s="139" t="s">
        <v>82</v>
      </c>
      <c r="D128" s="139" t="s">
        <v>140</v>
      </c>
      <c r="E128" s="140" t="s">
        <v>925</v>
      </c>
      <c r="F128" s="141" t="s">
        <v>926</v>
      </c>
      <c r="G128" s="142" t="s">
        <v>143</v>
      </c>
      <c r="H128" s="143">
        <v>13.5</v>
      </c>
      <c r="I128" s="144"/>
      <c r="J128" s="145">
        <f>ROUND(I128*H128,2)</f>
        <v>0</v>
      </c>
      <c r="K128" s="146"/>
      <c r="L128" s="28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0.26</v>
      </c>
      <c r="T128" s="150">
        <f>S128*H128</f>
        <v>3.5100000000000002</v>
      </c>
      <c r="AR128" s="151" t="s">
        <v>144</v>
      </c>
      <c r="AT128" s="151" t="s">
        <v>140</v>
      </c>
      <c r="AU128" s="151" t="s">
        <v>88</v>
      </c>
      <c r="AY128" s="13" t="s">
        <v>138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3" t="s">
        <v>88</v>
      </c>
      <c r="BK128" s="152">
        <f>ROUND(I128*H128,2)</f>
        <v>0</v>
      </c>
      <c r="BL128" s="13" t="s">
        <v>144</v>
      </c>
      <c r="BM128" s="151" t="s">
        <v>927</v>
      </c>
    </row>
    <row r="129" spans="2:65" s="11" customFormat="1" ht="22.9" customHeight="1">
      <c r="B129" s="127"/>
      <c r="D129" s="128" t="s">
        <v>73</v>
      </c>
      <c r="E129" s="137" t="s">
        <v>160</v>
      </c>
      <c r="F129" s="137" t="s">
        <v>928</v>
      </c>
      <c r="I129" s="130"/>
      <c r="J129" s="138">
        <f>BK129</f>
        <v>0</v>
      </c>
      <c r="L129" s="127"/>
      <c r="M129" s="132"/>
      <c r="P129" s="133">
        <f>SUM(P130:P131)</f>
        <v>0</v>
      </c>
      <c r="R129" s="133">
        <f>SUM(R130:R131)</f>
        <v>1.6167500000000001</v>
      </c>
      <c r="T129" s="134">
        <f>SUM(T130:T131)</f>
        <v>0</v>
      </c>
      <c r="AR129" s="128" t="s">
        <v>82</v>
      </c>
      <c r="AT129" s="135" t="s">
        <v>73</v>
      </c>
      <c r="AU129" s="135" t="s">
        <v>82</v>
      </c>
      <c r="AY129" s="128" t="s">
        <v>138</v>
      </c>
      <c r="BK129" s="136">
        <f>SUM(BK130:BK131)</f>
        <v>0</v>
      </c>
    </row>
    <row r="130" spans="2:65" s="1" customFormat="1" ht="37.9" customHeight="1">
      <c r="B130" s="28"/>
      <c r="C130" s="139" t="s">
        <v>88</v>
      </c>
      <c r="D130" s="139" t="s">
        <v>140</v>
      </c>
      <c r="E130" s="140" t="s">
        <v>929</v>
      </c>
      <c r="F130" s="141" t="s">
        <v>930</v>
      </c>
      <c r="G130" s="142" t="s">
        <v>143</v>
      </c>
      <c r="H130" s="143">
        <v>13.5</v>
      </c>
      <c r="I130" s="144"/>
      <c r="J130" s="145">
        <f>ROUND(I130*H130,2)</f>
        <v>0</v>
      </c>
      <c r="K130" s="146"/>
      <c r="L130" s="28"/>
      <c r="M130" s="147" t="s">
        <v>1</v>
      </c>
      <c r="N130" s="148" t="s">
        <v>40</v>
      </c>
      <c r="P130" s="149">
        <f>O130*H130</f>
        <v>0</v>
      </c>
      <c r="Q130" s="149">
        <v>9.2499999999999999E-2</v>
      </c>
      <c r="R130" s="149">
        <f>Q130*H130</f>
        <v>1.24875</v>
      </c>
      <c r="S130" s="149">
        <v>0</v>
      </c>
      <c r="T130" s="150">
        <f>S130*H130</f>
        <v>0</v>
      </c>
      <c r="AR130" s="151" t="s">
        <v>144</v>
      </c>
      <c r="AT130" s="151" t="s">
        <v>140</v>
      </c>
      <c r="AU130" s="151" t="s">
        <v>88</v>
      </c>
      <c r="AY130" s="13" t="s">
        <v>138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3" t="s">
        <v>88</v>
      </c>
      <c r="BK130" s="152">
        <f>ROUND(I130*H130,2)</f>
        <v>0</v>
      </c>
      <c r="BL130" s="13" t="s">
        <v>144</v>
      </c>
      <c r="BM130" s="151" t="s">
        <v>931</v>
      </c>
    </row>
    <row r="131" spans="2:65" s="1" customFormat="1" ht="24.2" customHeight="1">
      <c r="B131" s="28"/>
      <c r="C131" s="153" t="s">
        <v>146</v>
      </c>
      <c r="D131" s="153" t="s">
        <v>228</v>
      </c>
      <c r="E131" s="154" t="s">
        <v>932</v>
      </c>
      <c r="F131" s="155" t="s">
        <v>933</v>
      </c>
      <c r="G131" s="156" t="s">
        <v>143</v>
      </c>
      <c r="H131" s="157">
        <v>2</v>
      </c>
      <c r="I131" s="158"/>
      <c r="J131" s="159">
        <f>ROUND(I131*H131,2)</f>
        <v>0</v>
      </c>
      <c r="K131" s="160"/>
      <c r="L131" s="161"/>
      <c r="M131" s="162" t="s">
        <v>1</v>
      </c>
      <c r="N131" s="163" t="s">
        <v>40</v>
      </c>
      <c r="P131" s="149">
        <f>O131*H131</f>
        <v>0</v>
      </c>
      <c r="Q131" s="149">
        <v>0.184</v>
      </c>
      <c r="R131" s="149">
        <f>Q131*H131</f>
        <v>0.36799999999999999</v>
      </c>
      <c r="S131" s="149">
        <v>0</v>
      </c>
      <c r="T131" s="150">
        <f>S131*H131</f>
        <v>0</v>
      </c>
      <c r="AR131" s="151" t="s">
        <v>174</v>
      </c>
      <c r="AT131" s="151" t="s">
        <v>228</v>
      </c>
      <c r="AU131" s="151" t="s">
        <v>88</v>
      </c>
      <c r="AY131" s="13" t="s">
        <v>138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88</v>
      </c>
      <c r="BK131" s="152">
        <f>ROUND(I131*H131,2)</f>
        <v>0</v>
      </c>
      <c r="BL131" s="13" t="s">
        <v>144</v>
      </c>
      <c r="BM131" s="151" t="s">
        <v>934</v>
      </c>
    </row>
    <row r="132" spans="2:65" s="11" customFormat="1" ht="25.9" customHeight="1">
      <c r="B132" s="127"/>
      <c r="D132" s="128" t="s">
        <v>73</v>
      </c>
      <c r="E132" s="129" t="s">
        <v>354</v>
      </c>
      <c r="F132" s="129" t="s">
        <v>355</v>
      </c>
      <c r="I132" s="130"/>
      <c r="J132" s="131">
        <f>BK132</f>
        <v>0</v>
      </c>
      <c r="L132" s="127"/>
      <c r="M132" s="132"/>
      <c r="P132" s="133">
        <f>P133+P146+P148</f>
        <v>0</v>
      </c>
      <c r="R132" s="133">
        <f>R133+R146+R148</f>
        <v>0.41719257999999998</v>
      </c>
      <c r="T132" s="134">
        <f>T133+T146+T148</f>
        <v>0</v>
      </c>
      <c r="AR132" s="128" t="s">
        <v>88</v>
      </c>
      <c r="AT132" s="135" t="s">
        <v>73</v>
      </c>
      <c r="AU132" s="135" t="s">
        <v>74</v>
      </c>
      <c r="AY132" s="128" t="s">
        <v>138</v>
      </c>
      <c r="BK132" s="136">
        <f>BK133+BK146+BK148</f>
        <v>0</v>
      </c>
    </row>
    <row r="133" spans="2:65" s="11" customFormat="1" ht="22.9" customHeight="1">
      <c r="B133" s="127"/>
      <c r="D133" s="128" t="s">
        <v>73</v>
      </c>
      <c r="E133" s="137" t="s">
        <v>511</v>
      </c>
      <c r="F133" s="137" t="s">
        <v>512</v>
      </c>
      <c r="I133" s="130"/>
      <c r="J133" s="138">
        <f>BK133</f>
        <v>0</v>
      </c>
      <c r="L133" s="127"/>
      <c r="M133" s="132"/>
      <c r="P133" s="133">
        <f>SUM(P134:P145)</f>
        <v>0</v>
      </c>
      <c r="R133" s="133">
        <f>SUM(R134:R145)</f>
        <v>0.40720000000000001</v>
      </c>
      <c r="T133" s="134">
        <f>SUM(T134:T145)</f>
        <v>0</v>
      </c>
      <c r="AR133" s="128" t="s">
        <v>88</v>
      </c>
      <c r="AT133" s="135" t="s">
        <v>73</v>
      </c>
      <c r="AU133" s="135" t="s">
        <v>82</v>
      </c>
      <c r="AY133" s="128" t="s">
        <v>138</v>
      </c>
      <c r="BK133" s="136">
        <f>SUM(BK134:BK145)</f>
        <v>0</v>
      </c>
    </row>
    <row r="134" spans="2:65" s="1" customFormat="1" ht="24.2" customHeight="1">
      <c r="B134" s="28"/>
      <c r="C134" s="153" t="s">
        <v>144</v>
      </c>
      <c r="D134" s="153" t="s">
        <v>228</v>
      </c>
      <c r="E134" s="154" t="s">
        <v>935</v>
      </c>
      <c r="F134" s="155" t="s">
        <v>936</v>
      </c>
      <c r="G134" s="156" t="s">
        <v>150</v>
      </c>
      <c r="H134" s="157">
        <v>1</v>
      </c>
      <c r="I134" s="158"/>
      <c r="J134" s="159">
        <f t="shared" ref="J134:J145" si="0">ROUND(I134*H134,2)</f>
        <v>0</v>
      </c>
      <c r="K134" s="160"/>
      <c r="L134" s="161"/>
      <c r="M134" s="162" t="s">
        <v>1</v>
      </c>
      <c r="N134" s="163" t="s">
        <v>40</v>
      </c>
      <c r="P134" s="149">
        <f t="shared" ref="P134:P145" si="1">O134*H134</f>
        <v>0</v>
      </c>
      <c r="Q134" s="149">
        <v>0.13619999999999999</v>
      </c>
      <c r="R134" s="149">
        <f t="shared" ref="R134:R145" si="2">Q134*H134</f>
        <v>0.13619999999999999</v>
      </c>
      <c r="S134" s="149">
        <v>0</v>
      </c>
      <c r="T134" s="150">
        <f t="shared" ref="T134:T145" si="3">S134*H134</f>
        <v>0</v>
      </c>
      <c r="AR134" s="151" t="s">
        <v>272</v>
      </c>
      <c r="AT134" s="151" t="s">
        <v>228</v>
      </c>
      <c r="AU134" s="151" t="s">
        <v>88</v>
      </c>
      <c r="AY134" s="13" t="s">
        <v>138</v>
      </c>
      <c r="BE134" s="152">
        <f t="shared" ref="BE134:BE145" si="4">IF(N134="základná",J134,0)</f>
        <v>0</v>
      </c>
      <c r="BF134" s="152">
        <f t="shared" ref="BF134:BF145" si="5">IF(N134="znížená",J134,0)</f>
        <v>0</v>
      </c>
      <c r="BG134" s="152">
        <f t="shared" ref="BG134:BG145" si="6">IF(N134="zákl. prenesená",J134,0)</f>
        <v>0</v>
      </c>
      <c r="BH134" s="152">
        <f t="shared" ref="BH134:BH145" si="7">IF(N134="zníž. prenesená",J134,0)</f>
        <v>0</v>
      </c>
      <c r="BI134" s="152">
        <f t="shared" ref="BI134:BI145" si="8">IF(N134="nulová",J134,0)</f>
        <v>0</v>
      </c>
      <c r="BJ134" s="13" t="s">
        <v>88</v>
      </c>
      <c r="BK134" s="152">
        <f t="shared" ref="BK134:BK145" si="9">ROUND(I134*H134,2)</f>
        <v>0</v>
      </c>
      <c r="BL134" s="13" t="s">
        <v>206</v>
      </c>
      <c r="BM134" s="151" t="s">
        <v>937</v>
      </c>
    </row>
    <row r="135" spans="2:65" s="1" customFormat="1" ht="16.5" customHeight="1">
      <c r="B135" s="28"/>
      <c r="C135" s="139" t="s">
        <v>160</v>
      </c>
      <c r="D135" s="139" t="s">
        <v>140</v>
      </c>
      <c r="E135" s="140" t="s">
        <v>938</v>
      </c>
      <c r="F135" s="141" t="s">
        <v>939</v>
      </c>
      <c r="G135" s="142" t="s">
        <v>532</v>
      </c>
      <c r="H135" s="143">
        <v>168</v>
      </c>
      <c r="I135" s="144"/>
      <c r="J135" s="145">
        <f t="shared" si="0"/>
        <v>0</v>
      </c>
      <c r="K135" s="146"/>
      <c r="L135" s="28"/>
      <c r="M135" s="147" t="s">
        <v>1</v>
      </c>
      <c r="N135" s="148" t="s">
        <v>40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206</v>
      </c>
      <c r="AT135" s="151" t="s">
        <v>140</v>
      </c>
      <c r="AU135" s="151" t="s">
        <v>88</v>
      </c>
      <c r="AY135" s="13" t="s">
        <v>138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88</v>
      </c>
      <c r="BK135" s="152">
        <f t="shared" si="9"/>
        <v>0</v>
      </c>
      <c r="BL135" s="13" t="s">
        <v>206</v>
      </c>
      <c r="BM135" s="151" t="s">
        <v>940</v>
      </c>
    </row>
    <row r="136" spans="2:65" s="1" customFormat="1" ht="24.2" customHeight="1">
      <c r="B136" s="28"/>
      <c r="C136" s="153" t="s">
        <v>164</v>
      </c>
      <c r="D136" s="153" t="s">
        <v>228</v>
      </c>
      <c r="E136" s="154" t="s">
        <v>941</v>
      </c>
      <c r="F136" s="155" t="s">
        <v>942</v>
      </c>
      <c r="G136" s="156" t="s">
        <v>171</v>
      </c>
      <c r="H136" s="157">
        <v>3.6999999999999998E-2</v>
      </c>
      <c r="I136" s="158"/>
      <c r="J136" s="159">
        <f t="shared" si="0"/>
        <v>0</v>
      </c>
      <c r="K136" s="160"/>
      <c r="L136" s="161"/>
      <c r="M136" s="162" t="s">
        <v>1</v>
      </c>
      <c r="N136" s="163" t="s">
        <v>40</v>
      </c>
      <c r="P136" s="149">
        <f t="shared" si="1"/>
        <v>0</v>
      </c>
      <c r="Q136" s="149">
        <v>1</v>
      </c>
      <c r="R136" s="149">
        <f t="shared" si="2"/>
        <v>3.6999999999999998E-2</v>
      </c>
      <c r="S136" s="149">
        <v>0</v>
      </c>
      <c r="T136" s="150">
        <f t="shared" si="3"/>
        <v>0</v>
      </c>
      <c r="AR136" s="151" t="s">
        <v>272</v>
      </c>
      <c r="AT136" s="151" t="s">
        <v>228</v>
      </c>
      <c r="AU136" s="151" t="s">
        <v>88</v>
      </c>
      <c r="AY136" s="13" t="s">
        <v>138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88</v>
      </c>
      <c r="BK136" s="152">
        <f t="shared" si="9"/>
        <v>0</v>
      </c>
      <c r="BL136" s="13" t="s">
        <v>206</v>
      </c>
      <c r="BM136" s="151" t="s">
        <v>943</v>
      </c>
    </row>
    <row r="137" spans="2:65" s="1" customFormat="1" ht="24.2" customHeight="1">
      <c r="B137" s="28"/>
      <c r="C137" s="153" t="s">
        <v>168</v>
      </c>
      <c r="D137" s="153" t="s">
        <v>228</v>
      </c>
      <c r="E137" s="154" t="s">
        <v>944</v>
      </c>
      <c r="F137" s="155" t="s">
        <v>945</v>
      </c>
      <c r="G137" s="156" t="s">
        <v>171</v>
      </c>
      <c r="H137" s="157">
        <v>8.2000000000000003E-2</v>
      </c>
      <c r="I137" s="158"/>
      <c r="J137" s="159">
        <f t="shared" si="0"/>
        <v>0</v>
      </c>
      <c r="K137" s="160"/>
      <c r="L137" s="161"/>
      <c r="M137" s="162" t="s">
        <v>1</v>
      </c>
      <c r="N137" s="163" t="s">
        <v>40</v>
      </c>
      <c r="P137" s="149">
        <f t="shared" si="1"/>
        <v>0</v>
      </c>
      <c r="Q137" s="149">
        <v>1</v>
      </c>
      <c r="R137" s="149">
        <f t="shared" si="2"/>
        <v>8.2000000000000003E-2</v>
      </c>
      <c r="S137" s="149">
        <v>0</v>
      </c>
      <c r="T137" s="150">
        <f t="shared" si="3"/>
        <v>0</v>
      </c>
      <c r="AR137" s="151" t="s">
        <v>272</v>
      </c>
      <c r="AT137" s="151" t="s">
        <v>228</v>
      </c>
      <c r="AU137" s="151" t="s">
        <v>88</v>
      </c>
      <c r="AY137" s="13" t="s">
        <v>138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88</v>
      </c>
      <c r="BK137" s="152">
        <f t="shared" si="9"/>
        <v>0</v>
      </c>
      <c r="BL137" s="13" t="s">
        <v>206</v>
      </c>
      <c r="BM137" s="151" t="s">
        <v>946</v>
      </c>
    </row>
    <row r="138" spans="2:65" s="1" customFormat="1" ht="24.2" customHeight="1">
      <c r="B138" s="28"/>
      <c r="C138" s="153" t="s">
        <v>174</v>
      </c>
      <c r="D138" s="153" t="s">
        <v>228</v>
      </c>
      <c r="E138" s="154" t="s">
        <v>947</v>
      </c>
      <c r="F138" s="155" t="s">
        <v>948</v>
      </c>
      <c r="G138" s="156" t="s">
        <v>171</v>
      </c>
      <c r="H138" s="157">
        <v>3.3000000000000002E-2</v>
      </c>
      <c r="I138" s="158"/>
      <c r="J138" s="159">
        <f t="shared" si="0"/>
        <v>0</v>
      </c>
      <c r="K138" s="160"/>
      <c r="L138" s="161"/>
      <c r="M138" s="162" t="s">
        <v>1</v>
      </c>
      <c r="N138" s="163" t="s">
        <v>40</v>
      </c>
      <c r="P138" s="149">
        <f t="shared" si="1"/>
        <v>0</v>
      </c>
      <c r="Q138" s="149">
        <v>1</v>
      </c>
      <c r="R138" s="149">
        <f t="shared" si="2"/>
        <v>3.3000000000000002E-2</v>
      </c>
      <c r="S138" s="149">
        <v>0</v>
      </c>
      <c r="T138" s="150">
        <f t="shared" si="3"/>
        <v>0</v>
      </c>
      <c r="AR138" s="151" t="s">
        <v>272</v>
      </c>
      <c r="AT138" s="151" t="s">
        <v>228</v>
      </c>
      <c r="AU138" s="151" t="s">
        <v>88</v>
      </c>
      <c r="AY138" s="13" t="s">
        <v>138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88</v>
      </c>
      <c r="BK138" s="152">
        <f t="shared" si="9"/>
        <v>0</v>
      </c>
      <c r="BL138" s="13" t="s">
        <v>206</v>
      </c>
      <c r="BM138" s="151" t="s">
        <v>949</v>
      </c>
    </row>
    <row r="139" spans="2:65" s="1" customFormat="1" ht="24.2" customHeight="1">
      <c r="B139" s="28"/>
      <c r="C139" s="153" t="s">
        <v>178</v>
      </c>
      <c r="D139" s="153" t="s">
        <v>228</v>
      </c>
      <c r="E139" s="154" t="s">
        <v>950</v>
      </c>
      <c r="F139" s="155" t="s">
        <v>951</v>
      </c>
      <c r="G139" s="156" t="s">
        <v>171</v>
      </c>
      <c r="H139" s="157">
        <v>1.6E-2</v>
      </c>
      <c r="I139" s="158"/>
      <c r="J139" s="159">
        <f t="shared" si="0"/>
        <v>0</v>
      </c>
      <c r="K139" s="160"/>
      <c r="L139" s="161"/>
      <c r="M139" s="162" t="s">
        <v>1</v>
      </c>
      <c r="N139" s="163" t="s">
        <v>40</v>
      </c>
      <c r="P139" s="149">
        <f t="shared" si="1"/>
        <v>0</v>
      </c>
      <c r="Q139" s="149">
        <v>1</v>
      </c>
      <c r="R139" s="149">
        <f t="shared" si="2"/>
        <v>1.6E-2</v>
      </c>
      <c r="S139" s="149">
        <v>0</v>
      </c>
      <c r="T139" s="150">
        <f t="shared" si="3"/>
        <v>0</v>
      </c>
      <c r="AR139" s="151" t="s">
        <v>272</v>
      </c>
      <c r="AT139" s="151" t="s">
        <v>228</v>
      </c>
      <c r="AU139" s="151" t="s">
        <v>88</v>
      </c>
      <c r="AY139" s="13" t="s">
        <v>138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88</v>
      </c>
      <c r="BK139" s="152">
        <f t="shared" si="9"/>
        <v>0</v>
      </c>
      <c r="BL139" s="13" t="s">
        <v>206</v>
      </c>
      <c r="BM139" s="151" t="s">
        <v>952</v>
      </c>
    </row>
    <row r="140" spans="2:65" s="1" customFormat="1" ht="24.2" customHeight="1">
      <c r="B140" s="28"/>
      <c r="C140" s="139" t="s">
        <v>182</v>
      </c>
      <c r="D140" s="139" t="s">
        <v>140</v>
      </c>
      <c r="E140" s="140" t="s">
        <v>953</v>
      </c>
      <c r="F140" s="141" t="s">
        <v>954</v>
      </c>
      <c r="G140" s="142" t="s">
        <v>532</v>
      </c>
      <c r="H140" s="143">
        <v>103</v>
      </c>
      <c r="I140" s="144"/>
      <c r="J140" s="145">
        <f t="shared" si="0"/>
        <v>0</v>
      </c>
      <c r="K140" s="146"/>
      <c r="L140" s="28"/>
      <c r="M140" s="147" t="s">
        <v>1</v>
      </c>
      <c r="N140" s="148" t="s">
        <v>40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206</v>
      </c>
      <c r="AT140" s="151" t="s">
        <v>140</v>
      </c>
      <c r="AU140" s="151" t="s">
        <v>88</v>
      </c>
      <c r="AY140" s="13" t="s">
        <v>138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88</v>
      </c>
      <c r="BK140" s="152">
        <f t="shared" si="9"/>
        <v>0</v>
      </c>
      <c r="BL140" s="13" t="s">
        <v>206</v>
      </c>
      <c r="BM140" s="151" t="s">
        <v>955</v>
      </c>
    </row>
    <row r="141" spans="2:65" s="1" customFormat="1" ht="24.2" customHeight="1">
      <c r="B141" s="28"/>
      <c r="C141" s="153" t="s">
        <v>186</v>
      </c>
      <c r="D141" s="153" t="s">
        <v>228</v>
      </c>
      <c r="E141" s="154" t="s">
        <v>956</v>
      </c>
      <c r="F141" s="155" t="s">
        <v>957</v>
      </c>
      <c r="G141" s="156" t="s">
        <v>171</v>
      </c>
      <c r="H141" s="157">
        <v>0.04</v>
      </c>
      <c r="I141" s="158"/>
      <c r="J141" s="159">
        <f t="shared" si="0"/>
        <v>0</v>
      </c>
      <c r="K141" s="160"/>
      <c r="L141" s="161"/>
      <c r="M141" s="162" t="s">
        <v>1</v>
      </c>
      <c r="N141" s="163" t="s">
        <v>40</v>
      </c>
      <c r="P141" s="149">
        <f t="shared" si="1"/>
        <v>0</v>
      </c>
      <c r="Q141" s="149">
        <v>1</v>
      </c>
      <c r="R141" s="149">
        <f t="shared" si="2"/>
        <v>0.04</v>
      </c>
      <c r="S141" s="149">
        <v>0</v>
      </c>
      <c r="T141" s="150">
        <f t="shared" si="3"/>
        <v>0</v>
      </c>
      <c r="AR141" s="151" t="s">
        <v>272</v>
      </c>
      <c r="AT141" s="151" t="s">
        <v>228</v>
      </c>
      <c r="AU141" s="151" t="s">
        <v>88</v>
      </c>
      <c r="AY141" s="13" t="s">
        <v>138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88</v>
      </c>
      <c r="BK141" s="152">
        <f t="shared" si="9"/>
        <v>0</v>
      </c>
      <c r="BL141" s="13" t="s">
        <v>206</v>
      </c>
      <c r="BM141" s="151" t="s">
        <v>958</v>
      </c>
    </row>
    <row r="142" spans="2:65" s="1" customFormat="1" ht="24.2" customHeight="1">
      <c r="B142" s="28"/>
      <c r="C142" s="153" t="s">
        <v>190</v>
      </c>
      <c r="D142" s="153" t="s">
        <v>228</v>
      </c>
      <c r="E142" s="154" t="s">
        <v>959</v>
      </c>
      <c r="F142" s="155" t="s">
        <v>960</v>
      </c>
      <c r="G142" s="156" t="s">
        <v>171</v>
      </c>
      <c r="H142" s="157">
        <v>0.05</v>
      </c>
      <c r="I142" s="158"/>
      <c r="J142" s="159">
        <f t="shared" si="0"/>
        <v>0</v>
      </c>
      <c r="K142" s="160"/>
      <c r="L142" s="161"/>
      <c r="M142" s="162" t="s">
        <v>1</v>
      </c>
      <c r="N142" s="163" t="s">
        <v>40</v>
      </c>
      <c r="P142" s="149">
        <f t="shared" si="1"/>
        <v>0</v>
      </c>
      <c r="Q142" s="149">
        <v>1</v>
      </c>
      <c r="R142" s="149">
        <f t="shared" si="2"/>
        <v>0.05</v>
      </c>
      <c r="S142" s="149">
        <v>0</v>
      </c>
      <c r="T142" s="150">
        <f t="shared" si="3"/>
        <v>0</v>
      </c>
      <c r="AR142" s="151" t="s">
        <v>272</v>
      </c>
      <c r="AT142" s="151" t="s">
        <v>228</v>
      </c>
      <c r="AU142" s="151" t="s">
        <v>88</v>
      </c>
      <c r="AY142" s="13" t="s">
        <v>138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88</v>
      </c>
      <c r="BK142" s="152">
        <f t="shared" si="9"/>
        <v>0</v>
      </c>
      <c r="BL142" s="13" t="s">
        <v>206</v>
      </c>
      <c r="BM142" s="151" t="s">
        <v>961</v>
      </c>
    </row>
    <row r="143" spans="2:65" s="1" customFormat="1" ht="24.2" customHeight="1">
      <c r="B143" s="28"/>
      <c r="C143" s="153" t="s">
        <v>194</v>
      </c>
      <c r="D143" s="153" t="s">
        <v>228</v>
      </c>
      <c r="E143" s="154" t="s">
        <v>950</v>
      </c>
      <c r="F143" s="155" t="s">
        <v>951</v>
      </c>
      <c r="G143" s="156" t="s">
        <v>171</v>
      </c>
      <c r="H143" s="157">
        <v>1E-3</v>
      </c>
      <c r="I143" s="158"/>
      <c r="J143" s="159">
        <f t="shared" si="0"/>
        <v>0</v>
      </c>
      <c r="K143" s="160"/>
      <c r="L143" s="161"/>
      <c r="M143" s="162" t="s">
        <v>1</v>
      </c>
      <c r="N143" s="163" t="s">
        <v>40</v>
      </c>
      <c r="P143" s="149">
        <f t="shared" si="1"/>
        <v>0</v>
      </c>
      <c r="Q143" s="149">
        <v>1</v>
      </c>
      <c r="R143" s="149">
        <f t="shared" si="2"/>
        <v>1E-3</v>
      </c>
      <c r="S143" s="149">
        <v>0</v>
      </c>
      <c r="T143" s="150">
        <f t="shared" si="3"/>
        <v>0</v>
      </c>
      <c r="AR143" s="151" t="s">
        <v>272</v>
      </c>
      <c r="AT143" s="151" t="s">
        <v>228</v>
      </c>
      <c r="AU143" s="151" t="s">
        <v>88</v>
      </c>
      <c r="AY143" s="13" t="s">
        <v>138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88</v>
      </c>
      <c r="BK143" s="152">
        <f t="shared" si="9"/>
        <v>0</v>
      </c>
      <c r="BL143" s="13" t="s">
        <v>206</v>
      </c>
      <c r="BM143" s="151" t="s">
        <v>962</v>
      </c>
    </row>
    <row r="144" spans="2:65" s="1" customFormat="1" ht="33" customHeight="1">
      <c r="B144" s="28"/>
      <c r="C144" s="153" t="s">
        <v>198</v>
      </c>
      <c r="D144" s="153" t="s">
        <v>228</v>
      </c>
      <c r="E144" s="154" t="s">
        <v>963</v>
      </c>
      <c r="F144" s="155" t="s">
        <v>964</v>
      </c>
      <c r="G144" s="156" t="s">
        <v>171</v>
      </c>
      <c r="H144" s="157">
        <v>0.01</v>
      </c>
      <c r="I144" s="158"/>
      <c r="J144" s="159">
        <f t="shared" si="0"/>
        <v>0</v>
      </c>
      <c r="K144" s="160"/>
      <c r="L144" s="161"/>
      <c r="M144" s="162" t="s">
        <v>1</v>
      </c>
      <c r="N144" s="163" t="s">
        <v>40</v>
      </c>
      <c r="P144" s="149">
        <f t="shared" si="1"/>
        <v>0</v>
      </c>
      <c r="Q144" s="149">
        <v>1</v>
      </c>
      <c r="R144" s="149">
        <f t="shared" si="2"/>
        <v>0.01</v>
      </c>
      <c r="S144" s="149">
        <v>0</v>
      </c>
      <c r="T144" s="150">
        <f t="shared" si="3"/>
        <v>0</v>
      </c>
      <c r="AR144" s="151" t="s">
        <v>272</v>
      </c>
      <c r="AT144" s="151" t="s">
        <v>228</v>
      </c>
      <c r="AU144" s="151" t="s">
        <v>88</v>
      </c>
      <c r="AY144" s="13" t="s">
        <v>138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88</v>
      </c>
      <c r="BK144" s="152">
        <f t="shared" si="9"/>
        <v>0</v>
      </c>
      <c r="BL144" s="13" t="s">
        <v>206</v>
      </c>
      <c r="BM144" s="151" t="s">
        <v>965</v>
      </c>
    </row>
    <row r="145" spans="2:65" s="1" customFormat="1" ht="24.2" customHeight="1">
      <c r="B145" s="28"/>
      <c r="C145" s="153" t="s">
        <v>202</v>
      </c>
      <c r="D145" s="153" t="s">
        <v>228</v>
      </c>
      <c r="E145" s="154" t="s">
        <v>966</v>
      </c>
      <c r="F145" s="155" t="s">
        <v>967</v>
      </c>
      <c r="G145" s="156" t="s">
        <v>171</v>
      </c>
      <c r="H145" s="157">
        <v>2E-3</v>
      </c>
      <c r="I145" s="158"/>
      <c r="J145" s="159">
        <f t="shared" si="0"/>
        <v>0</v>
      </c>
      <c r="K145" s="160"/>
      <c r="L145" s="161"/>
      <c r="M145" s="162" t="s">
        <v>1</v>
      </c>
      <c r="N145" s="163" t="s">
        <v>40</v>
      </c>
      <c r="P145" s="149">
        <f t="shared" si="1"/>
        <v>0</v>
      </c>
      <c r="Q145" s="149">
        <v>1</v>
      </c>
      <c r="R145" s="149">
        <f t="shared" si="2"/>
        <v>2E-3</v>
      </c>
      <c r="S145" s="149">
        <v>0</v>
      </c>
      <c r="T145" s="150">
        <f t="shared" si="3"/>
        <v>0</v>
      </c>
      <c r="AR145" s="151" t="s">
        <v>272</v>
      </c>
      <c r="AT145" s="151" t="s">
        <v>228</v>
      </c>
      <c r="AU145" s="151" t="s">
        <v>88</v>
      </c>
      <c r="AY145" s="13" t="s">
        <v>138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88</v>
      </c>
      <c r="BK145" s="152">
        <f t="shared" si="9"/>
        <v>0</v>
      </c>
      <c r="BL145" s="13" t="s">
        <v>206</v>
      </c>
      <c r="BM145" s="151" t="s">
        <v>968</v>
      </c>
    </row>
    <row r="146" spans="2:65" s="11" customFormat="1" ht="22.9" customHeight="1">
      <c r="B146" s="127"/>
      <c r="D146" s="128" t="s">
        <v>73</v>
      </c>
      <c r="E146" s="137" t="s">
        <v>969</v>
      </c>
      <c r="F146" s="137" t="s">
        <v>970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5.7897600000000006E-3</v>
      </c>
      <c r="T146" s="134">
        <f>T147</f>
        <v>0</v>
      </c>
      <c r="AR146" s="128" t="s">
        <v>88</v>
      </c>
      <c r="AT146" s="135" t="s">
        <v>73</v>
      </c>
      <c r="AU146" s="135" t="s">
        <v>82</v>
      </c>
      <c r="AY146" s="128" t="s">
        <v>138</v>
      </c>
      <c r="BK146" s="136">
        <f>BK147</f>
        <v>0</v>
      </c>
    </row>
    <row r="147" spans="2:65" s="1" customFormat="1" ht="37.9" customHeight="1">
      <c r="B147" s="28"/>
      <c r="C147" s="139" t="s">
        <v>206</v>
      </c>
      <c r="D147" s="139" t="s">
        <v>140</v>
      </c>
      <c r="E147" s="140" t="s">
        <v>971</v>
      </c>
      <c r="F147" s="141" t="s">
        <v>972</v>
      </c>
      <c r="G147" s="142" t="s">
        <v>143</v>
      </c>
      <c r="H147" s="143">
        <v>36.186</v>
      </c>
      <c r="I147" s="144"/>
      <c r="J147" s="145">
        <f>ROUND(I147*H147,2)</f>
        <v>0</v>
      </c>
      <c r="K147" s="146"/>
      <c r="L147" s="28"/>
      <c r="M147" s="147" t="s">
        <v>1</v>
      </c>
      <c r="N147" s="148" t="s">
        <v>40</v>
      </c>
      <c r="P147" s="149">
        <f>O147*H147</f>
        <v>0</v>
      </c>
      <c r="Q147" s="149">
        <v>1.6000000000000001E-4</v>
      </c>
      <c r="R147" s="149">
        <f>Q147*H147</f>
        <v>5.7897600000000006E-3</v>
      </c>
      <c r="S147" s="149">
        <v>0</v>
      </c>
      <c r="T147" s="150">
        <f>S147*H147</f>
        <v>0</v>
      </c>
      <c r="AR147" s="151" t="s">
        <v>206</v>
      </c>
      <c r="AT147" s="151" t="s">
        <v>140</v>
      </c>
      <c r="AU147" s="151" t="s">
        <v>88</v>
      </c>
      <c r="AY147" s="13" t="s">
        <v>138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88</v>
      </c>
      <c r="BK147" s="152">
        <f>ROUND(I147*H147,2)</f>
        <v>0</v>
      </c>
      <c r="BL147" s="13" t="s">
        <v>206</v>
      </c>
      <c r="BM147" s="151" t="s">
        <v>973</v>
      </c>
    </row>
    <row r="148" spans="2:65" s="11" customFormat="1" ht="22.9" customHeight="1">
      <c r="B148" s="127"/>
      <c r="D148" s="128" t="s">
        <v>73</v>
      </c>
      <c r="E148" s="137" t="s">
        <v>974</v>
      </c>
      <c r="F148" s="137" t="s">
        <v>975</v>
      </c>
      <c r="I148" s="130"/>
      <c r="J148" s="138">
        <f>BK148</f>
        <v>0</v>
      </c>
      <c r="L148" s="127"/>
      <c r="M148" s="132"/>
      <c r="P148" s="133">
        <f>SUM(P149:P150)</f>
        <v>0</v>
      </c>
      <c r="R148" s="133">
        <f>SUM(R149:R150)</f>
        <v>4.2028200000000003E-3</v>
      </c>
      <c r="T148" s="134">
        <f>SUM(T149:T150)</f>
        <v>0</v>
      </c>
      <c r="AR148" s="128" t="s">
        <v>88</v>
      </c>
      <c r="AT148" s="135" t="s">
        <v>73</v>
      </c>
      <c r="AU148" s="135" t="s">
        <v>82</v>
      </c>
      <c r="AY148" s="128" t="s">
        <v>138</v>
      </c>
      <c r="BK148" s="136">
        <f>SUM(BK149:BK150)</f>
        <v>0</v>
      </c>
    </row>
    <row r="149" spans="2:65" s="1" customFormat="1" ht="24.2" customHeight="1">
      <c r="B149" s="28"/>
      <c r="C149" s="139" t="s">
        <v>210</v>
      </c>
      <c r="D149" s="139" t="s">
        <v>140</v>
      </c>
      <c r="E149" s="140" t="s">
        <v>976</v>
      </c>
      <c r="F149" s="141" t="s">
        <v>977</v>
      </c>
      <c r="G149" s="142" t="s">
        <v>143</v>
      </c>
      <c r="H149" s="143">
        <v>9</v>
      </c>
      <c r="I149" s="144"/>
      <c r="J149" s="145">
        <f>ROUND(I149*H149,2)</f>
        <v>0</v>
      </c>
      <c r="K149" s="146"/>
      <c r="L149" s="28"/>
      <c r="M149" s="147" t="s">
        <v>1</v>
      </c>
      <c r="N149" s="148" t="s">
        <v>40</v>
      </c>
      <c r="P149" s="149">
        <f>O149*H149</f>
        <v>0</v>
      </c>
      <c r="Q149" s="149">
        <v>1.2750000000000001E-4</v>
      </c>
      <c r="R149" s="149">
        <f>Q149*H149</f>
        <v>1.1475000000000001E-3</v>
      </c>
      <c r="S149" s="149">
        <v>0</v>
      </c>
      <c r="T149" s="150">
        <f>S149*H149</f>
        <v>0</v>
      </c>
      <c r="AR149" s="151" t="s">
        <v>206</v>
      </c>
      <c r="AT149" s="151" t="s">
        <v>140</v>
      </c>
      <c r="AU149" s="151" t="s">
        <v>88</v>
      </c>
      <c r="AY149" s="13" t="s">
        <v>138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88</v>
      </c>
      <c r="BK149" s="152">
        <f>ROUND(I149*H149,2)</f>
        <v>0</v>
      </c>
      <c r="BL149" s="13" t="s">
        <v>206</v>
      </c>
      <c r="BM149" s="151" t="s">
        <v>978</v>
      </c>
    </row>
    <row r="150" spans="2:65" s="1" customFormat="1" ht="44.25" customHeight="1">
      <c r="B150" s="28"/>
      <c r="C150" s="139" t="s">
        <v>214</v>
      </c>
      <c r="D150" s="139" t="s">
        <v>140</v>
      </c>
      <c r="E150" s="140" t="s">
        <v>979</v>
      </c>
      <c r="F150" s="141" t="s">
        <v>980</v>
      </c>
      <c r="G150" s="142" t="s">
        <v>143</v>
      </c>
      <c r="H150" s="143">
        <v>9</v>
      </c>
      <c r="I150" s="144"/>
      <c r="J150" s="145">
        <f>ROUND(I150*H150,2)</f>
        <v>0</v>
      </c>
      <c r="K150" s="146"/>
      <c r="L150" s="28"/>
      <c r="M150" s="147" t="s">
        <v>1</v>
      </c>
      <c r="N150" s="148" t="s">
        <v>40</v>
      </c>
      <c r="P150" s="149">
        <f>O150*H150</f>
        <v>0</v>
      </c>
      <c r="Q150" s="149">
        <v>3.3948000000000002E-4</v>
      </c>
      <c r="R150" s="149">
        <f>Q150*H150</f>
        <v>3.0553200000000003E-3</v>
      </c>
      <c r="S150" s="149">
        <v>0</v>
      </c>
      <c r="T150" s="150">
        <f>S150*H150</f>
        <v>0</v>
      </c>
      <c r="AR150" s="151" t="s">
        <v>206</v>
      </c>
      <c r="AT150" s="151" t="s">
        <v>140</v>
      </c>
      <c r="AU150" s="151" t="s">
        <v>88</v>
      </c>
      <c r="AY150" s="13" t="s">
        <v>138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88</v>
      </c>
      <c r="BK150" s="152">
        <f>ROUND(I150*H150,2)</f>
        <v>0</v>
      </c>
      <c r="BL150" s="13" t="s">
        <v>206</v>
      </c>
      <c r="BM150" s="151" t="s">
        <v>981</v>
      </c>
    </row>
    <row r="151" spans="2:65" s="11" customFormat="1" ht="25.9" customHeight="1">
      <c r="B151" s="127"/>
      <c r="D151" s="128" t="s">
        <v>73</v>
      </c>
      <c r="E151" s="129" t="s">
        <v>228</v>
      </c>
      <c r="F151" s="129" t="s">
        <v>565</v>
      </c>
      <c r="I151" s="130"/>
      <c r="J151" s="131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0.01</v>
      </c>
      <c r="AR151" s="128" t="s">
        <v>146</v>
      </c>
      <c r="AT151" s="135" t="s">
        <v>73</v>
      </c>
      <c r="AU151" s="135" t="s">
        <v>74</v>
      </c>
      <c r="AY151" s="128" t="s">
        <v>138</v>
      </c>
      <c r="BK151" s="136">
        <f>BK152</f>
        <v>0</v>
      </c>
    </row>
    <row r="152" spans="2:65" s="11" customFormat="1" ht="22.9" customHeight="1">
      <c r="B152" s="127"/>
      <c r="D152" s="128" t="s">
        <v>73</v>
      </c>
      <c r="E152" s="137" t="s">
        <v>566</v>
      </c>
      <c r="F152" s="137" t="s">
        <v>567</v>
      </c>
      <c r="I152" s="130"/>
      <c r="J152" s="138">
        <f>BK152</f>
        <v>0</v>
      </c>
      <c r="L152" s="127"/>
      <c r="M152" s="132"/>
      <c r="P152" s="133">
        <f>SUM(P153:P164)</f>
        <v>0</v>
      </c>
      <c r="R152" s="133">
        <f>SUM(R153:R164)</f>
        <v>0</v>
      </c>
      <c r="T152" s="134">
        <f>SUM(T153:T164)</f>
        <v>0.01</v>
      </c>
      <c r="AR152" s="128" t="s">
        <v>146</v>
      </c>
      <c r="AT152" s="135" t="s">
        <v>73</v>
      </c>
      <c r="AU152" s="135" t="s">
        <v>82</v>
      </c>
      <c r="AY152" s="128" t="s">
        <v>138</v>
      </c>
      <c r="BK152" s="136">
        <f>SUM(BK153:BK164)</f>
        <v>0</v>
      </c>
    </row>
    <row r="153" spans="2:65" s="1" customFormat="1" ht="24.2" customHeight="1">
      <c r="B153" s="28"/>
      <c r="C153" s="139" t="s">
        <v>218</v>
      </c>
      <c r="D153" s="139" t="s">
        <v>140</v>
      </c>
      <c r="E153" s="140" t="s">
        <v>982</v>
      </c>
      <c r="F153" s="141" t="s">
        <v>983</v>
      </c>
      <c r="G153" s="142" t="s">
        <v>984</v>
      </c>
      <c r="H153" s="143">
        <v>1</v>
      </c>
      <c r="I153" s="144"/>
      <c r="J153" s="145">
        <f t="shared" ref="J153:J164" si="10">ROUND(I153*H153,2)</f>
        <v>0</v>
      </c>
      <c r="K153" s="146"/>
      <c r="L153" s="28"/>
      <c r="M153" s="147" t="s">
        <v>1</v>
      </c>
      <c r="N153" s="148" t="s">
        <v>40</v>
      </c>
      <c r="P153" s="149">
        <f t="shared" ref="P153:P164" si="11">O153*H153</f>
        <v>0</v>
      </c>
      <c r="Q153" s="149">
        <v>0</v>
      </c>
      <c r="R153" s="149">
        <f t="shared" ref="R153:R164" si="12">Q153*H153</f>
        <v>0</v>
      </c>
      <c r="S153" s="149">
        <v>0.01</v>
      </c>
      <c r="T153" s="150">
        <f t="shared" ref="T153:T164" si="13">S153*H153</f>
        <v>0.01</v>
      </c>
      <c r="AR153" s="151" t="s">
        <v>409</v>
      </c>
      <c r="AT153" s="151" t="s">
        <v>140</v>
      </c>
      <c r="AU153" s="151" t="s">
        <v>88</v>
      </c>
      <c r="AY153" s="13" t="s">
        <v>138</v>
      </c>
      <c r="BE153" s="152">
        <f t="shared" ref="BE153:BE164" si="14">IF(N153="základná",J153,0)</f>
        <v>0</v>
      </c>
      <c r="BF153" s="152">
        <f t="shared" ref="BF153:BF164" si="15">IF(N153="znížená",J153,0)</f>
        <v>0</v>
      </c>
      <c r="BG153" s="152">
        <f t="shared" ref="BG153:BG164" si="16">IF(N153="zákl. prenesená",J153,0)</f>
        <v>0</v>
      </c>
      <c r="BH153" s="152">
        <f t="shared" ref="BH153:BH164" si="17">IF(N153="zníž. prenesená",J153,0)</f>
        <v>0</v>
      </c>
      <c r="BI153" s="152">
        <f t="shared" ref="BI153:BI164" si="18">IF(N153="nulová",J153,0)</f>
        <v>0</v>
      </c>
      <c r="BJ153" s="13" t="s">
        <v>88</v>
      </c>
      <c r="BK153" s="152">
        <f t="shared" ref="BK153:BK164" si="19">ROUND(I153*H153,2)</f>
        <v>0</v>
      </c>
      <c r="BL153" s="13" t="s">
        <v>409</v>
      </c>
      <c r="BM153" s="151" t="s">
        <v>985</v>
      </c>
    </row>
    <row r="154" spans="2:65" s="1" customFormat="1" ht="16.5" customHeight="1">
      <c r="B154" s="28"/>
      <c r="C154" s="139" t="s">
        <v>222</v>
      </c>
      <c r="D154" s="139" t="s">
        <v>140</v>
      </c>
      <c r="E154" s="140" t="s">
        <v>986</v>
      </c>
      <c r="F154" s="141" t="s">
        <v>987</v>
      </c>
      <c r="G154" s="142" t="s">
        <v>150</v>
      </c>
      <c r="H154" s="143">
        <v>8</v>
      </c>
      <c r="I154" s="144"/>
      <c r="J154" s="145">
        <f t="shared" si="10"/>
        <v>0</v>
      </c>
      <c r="K154" s="146"/>
      <c r="L154" s="28"/>
      <c r="M154" s="147" t="s">
        <v>1</v>
      </c>
      <c r="N154" s="148" t="s">
        <v>40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144</v>
      </c>
      <c r="AT154" s="151" t="s">
        <v>140</v>
      </c>
      <c r="AU154" s="151" t="s">
        <v>88</v>
      </c>
      <c r="AY154" s="13" t="s">
        <v>138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88</v>
      </c>
      <c r="BK154" s="152">
        <f t="shared" si="19"/>
        <v>0</v>
      </c>
      <c r="BL154" s="13" t="s">
        <v>144</v>
      </c>
      <c r="BM154" s="151" t="s">
        <v>988</v>
      </c>
    </row>
    <row r="155" spans="2:65" s="1" customFormat="1" ht="16.5" customHeight="1">
      <c r="B155" s="28"/>
      <c r="C155" s="139" t="s">
        <v>227</v>
      </c>
      <c r="D155" s="139" t="s">
        <v>140</v>
      </c>
      <c r="E155" s="140" t="s">
        <v>989</v>
      </c>
      <c r="F155" s="141" t="s">
        <v>990</v>
      </c>
      <c r="G155" s="142" t="s">
        <v>150</v>
      </c>
      <c r="H155" s="143">
        <v>2</v>
      </c>
      <c r="I155" s="144"/>
      <c r="J155" s="145">
        <f t="shared" si="10"/>
        <v>0</v>
      </c>
      <c r="K155" s="146"/>
      <c r="L155" s="28"/>
      <c r="M155" s="147" t="s">
        <v>1</v>
      </c>
      <c r="N155" s="148" t="s">
        <v>40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144</v>
      </c>
      <c r="AT155" s="151" t="s">
        <v>140</v>
      </c>
      <c r="AU155" s="151" t="s">
        <v>88</v>
      </c>
      <c r="AY155" s="13" t="s">
        <v>138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88</v>
      </c>
      <c r="BK155" s="152">
        <f t="shared" si="19"/>
        <v>0</v>
      </c>
      <c r="BL155" s="13" t="s">
        <v>144</v>
      </c>
      <c r="BM155" s="151" t="s">
        <v>991</v>
      </c>
    </row>
    <row r="156" spans="2:65" s="1" customFormat="1" ht="16.5" customHeight="1">
      <c r="B156" s="28"/>
      <c r="C156" s="139" t="s">
        <v>232</v>
      </c>
      <c r="D156" s="139" t="s">
        <v>140</v>
      </c>
      <c r="E156" s="140" t="s">
        <v>992</v>
      </c>
      <c r="F156" s="141" t="s">
        <v>914</v>
      </c>
      <c r="G156" s="142" t="s">
        <v>984</v>
      </c>
      <c r="H156" s="143">
        <v>1</v>
      </c>
      <c r="I156" s="144"/>
      <c r="J156" s="145">
        <f t="shared" si="10"/>
        <v>0</v>
      </c>
      <c r="K156" s="146"/>
      <c r="L156" s="28"/>
      <c r="M156" s="147" t="s">
        <v>1</v>
      </c>
      <c r="N156" s="148" t="s">
        <v>40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144</v>
      </c>
      <c r="AT156" s="151" t="s">
        <v>140</v>
      </c>
      <c r="AU156" s="151" t="s">
        <v>88</v>
      </c>
      <c r="AY156" s="13" t="s">
        <v>138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88</v>
      </c>
      <c r="BK156" s="152">
        <f t="shared" si="19"/>
        <v>0</v>
      </c>
      <c r="BL156" s="13" t="s">
        <v>144</v>
      </c>
      <c r="BM156" s="151" t="s">
        <v>993</v>
      </c>
    </row>
    <row r="157" spans="2:65" s="1" customFormat="1" ht="16.5" customHeight="1">
      <c r="B157" s="28"/>
      <c r="C157" s="139" t="s">
        <v>7</v>
      </c>
      <c r="D157" s="139" t="s">
        <v>140</v>
      </c>
      <c r="E157" s="140" t="s">
        <v>994</v>
      </c>
      <c r="F157" s="141" t="s">
        <v>995</v>
      </c>
      <c r="G157" s="142" t="s">
        <v>225</v>
      </c>
      <c r="H157" s="143">
        <v>30</v>
      </c>
      <c r="I157" s="144"/>
      <c r="J157" s="145">
        <f t="shared" si="10"/>
        <v>0</v>
      </c>
      <c r="K157" s="146"/>
      <c r="L157" s="28"/>
      <c r="M157" s="147" t="s">
        <v>1</v>
      </c>
      <c r="N157" s="148" t="s">
        <v>40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144</v>
      </c>
      <c r="AT157" s="151" t="s">
        <v>140</v>
      </c>
      <c r="AU157" s="151" t="s">
        <v>88</v>
      </c>
      <c r="AY157" s="13" t="s">
        <v>138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88</v>
      </c>
      <c r="BK157" s="152">
        <f t="shared" si="19"/>
        <v>0</v>
      </c>
      <c r="BL157" s="13" t="s">
        <v>144</v>
      </c>
      <c r="BM157" s="151" t="s">
        <v>996</v>
      </c>
    </row>
    <row r="158" spans="2:65" s="1" customFormat="1" ht="24.2" customHeight="1">
      <c r="B158" s="28"/>
      <c r="C158" s="139" t="s">
        <v>240</v>
      </c>
      <c r="D158" s="139" t="s">
        <v>140</v>
      </c>
      <c r="E158" s="140" t="s">
        <v>997</v>
      </c>
      <c r="F158" s="141" t="s">
        <v>998</v>
      </c>
      <c r="G158" s="142" t="s">
        <v>150</v>
      </c>
      <c r="H158" s="143">
        <v>30</v>
      </c>
      <c r="I158" s="144"/>
      <c r="J158" s="145">
        <f t="shared" si="10"/>
        <v>0</v>
      </c>
      <c r="K158" s="146"/>
      <c r="L158" s="28"/>
      <c r="M158" s="147" t="s">
        <v>1</v>
      </c>
      <c r="N158" s="148" t="s">
        <v>40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144</v>
      </c>
      <c r="AT158" s="151" t="s">
        <v>140</v>
      </c>
      <c r="AU158" s="151" t="s">
        <v>88</v>
      </c>
      <c r="AY158" s="13" t="s">
        <v>138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88</v>
      </c>
      <c r="BK158" s="152">
        <f t="shared" si="19"/>
        <v>0</v>
      </c>
      <c r="BL158" s="13" t="s">
        <v>144</v>
      </c>
      <c r="BM158" s="151" t="s">
        <v>999</v>
      </c>
    </row>
    <row r="159" spans="2:65" s="1" customFormat="1" ht="16.5" customHeight="1">
      <c r="B159" s="28"/>
      <c r="C159" s="139" t="s">
        <v>244</v>
      </c>
      <c r="D159" s="139" t="s">
        <v>140</v>
      </c>
      <c r="E159" s="140" t="s">
        <v>1000</v>
      </c>
      <c r="F159" s="141" t="s">
        <v>1001</v>
      </c>
      <c r="G159" s="142" t="s">
        <v>150</v>
      </c>
      <c r="H159" s="143">
        <v>4</v>
      </c>
      <c r="I159" s="144"/>
      <c r="J159" s="145">
        <f t="shared" si="10"/>
        <v>0</v>
      </c>
      <c r="K159" s="146"/>
      <c r="L159" s="28"/>
      <c r="M159" s="147" t="s">
        <v>1</v>
      </c>
      <c r="N159" s="148" t="s">
        <v>40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144</v>
      </c>
      <c r="AT159" s="151" t="s">
        <v>140</v>
      </c>
      <c r="AU159" s="151" t="s">
        <v>88</v>
      </c>
      <c r="AY159" s="13" t="s">
        <v>138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88</v>
      </c>
      <c r="BK159" s="152">
        <f t="shared" si="19"/>
        <v>0</v>
      </c>
      <c r="BL159" s="13" t="s">
        <v>144</v>
      </c>
      <c r="BM159" s="151" t="s">
        <v>1002</v>
      </c>
    </row>
    <row r="160" spans="2:65" s="1" customFormat="1" ht="16.5" customHeight="1">
      <c r="B160" s="28"/>
      <c r="C160" s="139" t="s">
        <v>248</v>
      </c>
      <c r="D160" s="139" t="s">
        <v>140</v>
      </c>
      <c r="E160" s="140" t="s">
        <v>1003</v>
      </c>
      <c r="F160" s="141" t="s">
        <v>1004</v>
      </c>
      <c r="G160" s="142" t="s">
        <v>150</v>
      </c>
      <c r="H160" s="143">
        <v>1</v>
      </c>
      <c r="I160" s="144"/>
      <c r="J160" s="145">
        <f t="shared" si="10"/>
        <v>0</v>
      </c>
      <c r="K160" s="146"/>
      <c r="L160" s="28"/>
      <c r="M160" s="147" t="s">
        <v>1</v>
      </c>
      <c r="N160" s="148" t="s">
        <v>40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144</v>
      </c>
      <c r="AT160" s="151" t="s">
        <v>140</v>
      </c>
      <c r="AU160" s="151" t="s">
        <v>88</v>
      </c>
      <c r="AY160" s="13" t="s">
        <v>138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88</v>
      </c>
      <c r="BK160" s="152">
        <f t="shared" si="19"/>
        <v>0</v>
      </c>
      <c r="BL160" s="13" t="s">
        <v>144</v>
      </c>
      <c r="BM160" s="151" t="s">
        <v>1005</v>
      </c>
    </row>
    <row r="161" spans="2:65" s="1" customFormat="1" ht="16.5" customHeight="1">
      <c r="B161" s="28"/>
      <c r="C161" s="139" t="s">
        <v>252</v>
      </c>
      <c r="D161" s="139" t="s">
        <v>140</v>
      </c>
      <c r="E161" s="140" t="s">
        <v>1006</v>
      </c>
      <c r="F161" s="141" t="s">
        <v>1007</v>
      </c>
      <c r="G161" s="142" t="s">
        <v>225</v>
      </c>
      <c r="H161" s="143">
        <v>200</v>
      </c>
      <c r="I161" s="144"/>
      <c r="J161" s="145">
        <f t="shared" si="10"/>
        <v>0</v>
      </c>
      <c r="K161" s="146"/>
      <c r="L161" s="28"/>
      <c r="M161" s="147" t="s">
        <v>1</v>
      </c>
      <c r="N161" s="148" t="s">
        <v>40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144</v>
      </c>
      <c r="AT161" s="151" t="s">
        <v>140</v>
      </c>
      <c r="AU161" s="151" t="s">
        <v>88</v>
      </c>
      <c r="AY161" s="13" t="s">
        <v>138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88</v>
      </c>
      <c r="BK161" s="152">
        <f t="shared" si="19"/>
        <v>0</v>
      </c>
      <c r="BL161" s="13" t="s">
        <v>144</v>
      </c>
      <c r="BM161" s="151" t="s">
        <v>1008</v>
      </c>
    </row>
    <row r="162" spans="2:65" s="1" customFormat="1" ht="16.5" customHeight="1">
      <c r="B162" s="28"/>
      <c r="C162" s="139" t="s">
        <v>256</v>
      </c>
      <c r="D162" s="139" t="s">
        <v>140</v>
      </c>
      <c r="E162" s="140" t="s">
        <v>1009</v>
      </c>
      <c r="F162" s="141" t="s">
        <v>1010</v>
      </c>
      <c r="G162" s="142" t="s">
        <v>150</v>
      </c>
      <c r="H162" s="143">
        <v>5</v>
      </c>
      <c r="I162" s="144"/>
      <c r="J162" s="145">
        <f t="shared" si="10"/>
        <v>0</v>
      </c>
      <c r="K162" s="146"/>
      <c r="L162" s="28"/>
      <c r="M162" s="147" t="s">
        <v>1</v>
      </c>
      <c r="N162" s="148" t="s">
        <v>40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144</v>
      </c>
      <c r="AT162" s="151" t="s">
        <v>140</v>
      </c>
      <c r="AU162" s="151" t="s">
        <v>88</v>
      </c>
      <c r="AY162" s="13" t="s">
        <v>138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88</v>
      </c>
      <c r="BK162" s="152">
        <f t="shared" si="19"/>
        <v>0</v>
      </c>
      <c r="BL162" s="13" t="s">
        <v>144</v>
      </c>
      <c r="BM162" s="151" t="s">
        <v>1011</v>
      </c>
    </row>
    <row r="163" spans="2:65" s="1" customFormat="1" ht="16.5" customHeight="1">
      <c r="B163" s="28"/>
      <c r="C163" s="139" t="s">
        <v>260</v>
      </c>
      <c r="D163" s="139" t="s">
        <v>140</v>
      </c>
      <c r="E163" s="140" t="s">
        <v>1012</v>
      </c>
      <c r="F163" s="141" t="s">
        <v>1013</v>
      </c>
      <c r="G163" s="142" t="s">
        <v>150</v>
      </c>
      <c r="H163" s="143">
        <v>1</v>
      </c>
      <c r="I163" s="144"/>
      <c r="J163" s="145">
        <f t="shared" si="10"/>
        <v>0</v>
      </c>
      <c r="K163" s="146"/>
      <c r="L163" s="28"/>
      <c r="M163" s="147" t="s">
        <v>1</v>
      </c>
      <c r="N163" s="148" t="s">
        <v>40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144</v>
      </c>
      <c r="AT163" s="151" t="s">
        <v>140</v>
      </c>
      <c r="AU163" s="151" t="s">
        <v>88</v>
      </c>
      <c r="AY163" s="13" t="s">
        <v>138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88</v>
      </c>
      <c r="BK163" s="152">
        <f t="shared" si="19"/>
        <v>0</v>
      </c>
      <c r="BL163" s="13" t="s">
        <v>144</v>
      </c>
      <c r="BM163" s="151" t="s">
        <v>1014</v>
      </c>
    </row>
    <row r="164" spans="2:65" s="1" customFormat="1" ht="16.5" customHeight="1">
      <c r="B164" s="28"/>
      <c r="C164" s="139" t="s">
        <v>264</v>
      </c>
      <c r="D164" s="139" t="s">
        <v>140</v>
      </c>
      <c r="E164" s="140" t="s">
        <v>1015</v>
      </c>
      <c r="F164" s="141" t="s">
        <v>1016</v>
      </c>
      <c r="G164" s="142" t="s">
        <v>150</v>
      </c>
      <c r="H164" s="143">
        <v>6</v>
      </c>
      <c r="I164" s="144"/>
      <c r="J164" s="145">
        <f t="shared" si="10"/>
        <v>0</v>
      </c>
      <c r="K164" s="146"/>
      <c r="L164" s="28"/>
      <c r="M164" s="164" t="s">
        <v>1</v>
      </c>
      <c r="N164" s="165" t="s">
        <v>40</v>
      </c>
      <c r="O164" s="166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AR164" s="151" t="s">
        <v>144</v>
      </c>
      <c r="AT164" s="151" t="s">
        <v>140</v>
      </c>
      <c r="AU164" s="151" t="s">
        <v>88</v>
      </c>
      <c r="AY164" s="13" t="s">
        <v>138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88</v>
      </c>
      <c r="BK164" s="152">
        <f t="shared" si="19"/>
        <v>0</v>
      </c>
      <c r="BL164" s="13" t="s">
        <v>144</v>
      </c>
      <c r="BM164" s="151" t="s">
        <v>1017</v>
      </c>
    </row>
    <row r="165" spans="2:65" s="1" customFormat="1" ht="6.95" customHeight="1"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28"/>
    </row>
  </sheetData>
  <sheetProtection algorithmName="SHA-512" hashValue="/4ffp50Z4QMWyYkPva7878yv1yHvcpGDEz1LRhVFNXOUgBlPf20jDdP2i666qZ5aooALOgspvrDo31DZtu+hWg==" saltValue="51l6eiJgIbQ3g1t5xHPQ7VsUG4OEcHApvXK8VvEnbndFv2Mt0aXm8U9ehHH1oQvR3Nq9zaxyqV5mVAoHssX4uA==" spinCount="100000" sheet="1" objects="1" scenarios="1" formatColumns="0" formatRows="0" autoFilter="0"/>
  <autoFilter ref="C124:K164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99</v>
      </c>
      <c r="L4" s="16"/>
      <c r="M4" s="92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5" t="str">
        <f>'Rekapitulácia stavby'!K6</f>
        <v>Zníženie energetickej náročnosti budovy GMOS v Rimavskej Sobote</v>
      </c>
      <c r="F7" s="216"/>
      <c r="G7" s="216"/>
      <c r="H7" s="216"/>
      <c r="L7" s="16"/>
    </row>
    <row r="8" spans="2:46" s="1" customFormat="1" ht="12" customHeight="1">
      <c r="B8" s="28"/>
      <c r="D8" s="23" t="s">
        <v>100</v>
      </c>
      <c r="L8" s="28"/>
    </row>
    <row r="9" spans="2:46" s="1" customFormat="1" ht="30" customHeight="1">
      <c r="B9" s="28"/>
      <c r="E9" s="192" t="s">
        <v>1018</v>
      </c>
      <c r="F9" s="214"/>
      <c r="G9" s="214"/>
      <c r="H9" s="214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30</v>
      </c>
      <c r="I12" s="23" t="s">
        <v>21</v>
      </c>
      <c r="J12" s="51" t="str">
        <f>'Rekapitulácia stavby'!AN8</f>
        <v>16. 2. 2026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>GMOS Jesenského 5, 97901 Rimavská Sobota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7" t="str">
        <f>'Rekapitulácia stavby'!E14</f>
        <v>Vyplň údaj</v>
      </c>
      <c r="F18" s="209"/>
      <c r="G18" s="209"/>
      <c r="H18" s="209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ROUND(J119,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ROUND((SUM(BE119:BE124)),  2)</f>
        <v>0</v>
      </c>
      <c r="G33" s="96"/>
      <c r="H33" s="96"/>
      <c r="I33" s="97">
        <v>0.23</v>
      </c>
      <c r="J33" s="95">
        <f>ROUND(((SUM(BE119:BE124))*I33),  2)</f>
        <v>0</v>
      </c>
      <c r="L33" s="28"/>
    </row>
    <row r="34" spans="2:12" s="1" customFormat="1" ht="14.45" customHeight="1">
      <c r="B34" s="28"/>
      <c r="E34" s="33" t="s">
        <v>40</v>
      </c>
      <c r="F34" s="85">
        <f>ROUND((SUM(BF119:BF124)),  2)</f>
        <v>0</v>
      </c>
      <c r="I34" s="98">
        <v>0.23</v>
      </c>
      <c r="J34" s="85">
        <f>ROUND(((SUM(BF119:BF124))*I34),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ROUND((SUM(BG119:BG124)),  2)</f>
        <v>0</v>
      </c>
      <c r="I35" s="98">
        <v>0.23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ROUND((SUM(BH119:BH124)),  2)</f>
        <v>0</v>
      </c>
      <c r="I36" s="98">
        <v>0.23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ROUND((SUM(BI119:BI124)),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5" t="str">
        <f>E7</f>
        <v>Zníženie energetickej náročnosti budovy GMOS v Rimavskej Sobote</v>
      </c>
      <c r="F85" s="216"/>
      <c r="G85" s="216"/>
      <c r="H85" s="216"/>
      <c r="L85" s="28"/>
    </row>
    <row r="86" spans="2:47" s="1" customFormat="1" ht="12" customHeight="1">
      <c r="B86" s="28"/>
      <c r="C86" s="23" t="s">
        <v>100</v>
      </c>
      <c r="L86" s="28"/>
    </row>
    <row r="87" spans="2:47" s="1" customFormat="1" ht="30" customHeight="1">
      <c r="B87" s="28"/>
      <c r="E87" s="192" t="str">
        <f>E9</f>
        <v>04-02 - Zateplenie plochej strechy -  Neoprávnené výdavky projektu</v>
      </c>
      <c r="F87" s="214"/>
      <c r="G87" s="214"/>
      <c r="H87" s="214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16. 2. 2026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GMOS Jesenského 5, 97901 Rimavská Sobota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105</v>
      </c>
      <c r="J96" s="65">
        <f>J119</f>
        <v>0</v>
      </c>
      <c r="L96" s="28"/>
      <c r="AU96" s="13" t="s">
        <v>106</v>
      </c>
    </row>
    <row r="97" spans="2:12" s="8" customFormat="1" ht="24.95" customHeight="1">
      <c r="B97" s="110"/>
      <c r="D97" s="111" t="s">
        <v>114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899999999999999" customHeight="1">
      <c r="B98" s="114"/>
      <c r="D98" s="115" t="s">
        <v>922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8" customFormat="1" ht="24.95" customHeight="1">
      <c r="B99" s="110"/>
      <c r="D99" s="111" t="s">
        <v>1019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1" customFormat="1" ht="21.75" customHeight="1">
      <c r="B100" s="28"/>
      <c r="L100" s="28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5" customHeight="1">
      <c r="B106" s="28"/>
      <c r="C106" s="17" t="s">
        <v>124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15" t="str">
        <f>E7</f>
        <v>Zníženie energetickej náročnosti budovy GMOS v Rimavskej Sobote</v>
      </c>
      <c r="F109" s="216"/>
      <c r="G109" s="216"/>
      <c r="H109" s="216"/>
      <c r="L109" s="28"/>
    </row>
    <row r="110" spans="2:12" s="1" customFormat="1" ht="12" customHeight="1">
      <c r="B110" s="28"/>
      <c r="C110" s="23" t="s">
        <v>100</v>
      </c>
      <c r="L110" s="28"/>
    </row>
    <row r="111" spans="2:12" s="1" customFormat="1" ht="30" customHeight="1">
      <c r="B111" s="28"/>
      <c r="E111" s="192" t="str">
        <f>E9</f>
        <v>04-02 - Zateplenie plochej strechy -  Neoprávnené výdavky projektu</v>
      </c>
      <c r="F111" s="214"/>
      <c r="G111" s="214"/>
      <c r="H111" s="214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 </v>
      </c>
      <c r="I113" s="23" t="s">
        <v>21</v>
      </c>
      <c r="J113" s="51" t="str">
        <f>IF(J12="","",J12)</f>
        <v>16. 2. 2026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23</v>
      </c>
      <c r="F115" s="21" t="str">
        <f>E15</f>
        <v>GMOS Jesenského 5, 97901 Rimavská Sobota</v>
      </c>
      <c r="I115" s="23" t="s">
        <v>29</v>
      </c>
      <c r="J115" s="26" t="str">
        <f>E21</f>
        <v xml:space="preserve"> </v>
      </c>
      <c r="L115" s="28"/>
    </row>
    <row r="116" spans="2:65" s="1" customFormat="1" ht="15.2" customHeight="1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8"/>
      <c r="C118" s="119" t="s">
        <v>125</v>
      </c>
      <c r="D118" s="120" t="s">
        <v>59</v>
      </c>
      <c r="E118" s="120" t="s">
        <v>55</v>
      </c>
      <c r="F118" s="120" t="s">
        <v>56</v>
      </c>
      <c r="G118" s="120" t="s">
        <v>126</v>
      </c>
      <c r="H118" s="120" t="s">
        <v>127</v>
      </c>
      <c r="I118" s="120" t="s">
        <v>128</v>
      </c>
      <c r="J118" s="121" t="s">
        <v>104</v>
      </c>
      <c r="K118" s="122" t="s">
        <v>129</v>
      </c>
      <c r="L118" s="118"/>
      <c r="M118" s="58" t="s">
        <v>1</v>
      </c>
      <c r="N118" s="59" t="s">
        <v>38</v>
      </c>
      <c r="O118" s="59" t="s">
        <v>130</v>
      </c>
      <c r="P118" s="59" t="s">
        <v>131</v>
      </c>
      <c r="Q118" s="59" t="s">
        <v>132</v>
      </c>
      <c r="R118" s="59" t="s">
        <v>133</v>
      </c>
      <c r="S118" s="59" t="s">
        <v>134</v>
      </c>
      <c r="T118" s="60" t="s">
        <v>135</v>
      </c>
    </row>
    <row r="119" spans="2:65" s="1" customFormat="1" ht="22.9" customHeight="1">
      <c r="B119" s="28"/>
      <c r="C119" s="63" t="s">
        <v>105</v>
      </c>
      <c r="J119" s="123">
        <f>BK119</f>
        <v>0</v>
      </c>
      <c r="L119" s="28"/>
      <c r="M119" s="61"/>
      <c r="N119" s="52"/>
      <c r="O119" s="52"/>
      <c r="P119" s="124">
        <f>P120+P123</f>
        <v>0</v>
      </c>
      <c r="Q119" s="52"/>
      <c r="R119" s="124">
        <f>R120+R123</f>
        <v>4.5550399999999997E-4</v>
      </c>
      <c r="S119" s="52"/>
      <c r="T119" s="125">
        <f>T120+T123</f>
        <v>0</v>
      </c>
      <c r="AT119" s="13" t="s">
        <v>73</v>
      </c>
      <c r="AU119" s="13" t="s">
        <v>106</v>
      </c>
      <c r="BK119" s="126">
        <f>BK120+BK123</f>
        <v>0</v>
      </c>
    </row>
    <row r="120" spans="2:65" s="11" customFormat="1" ht="25.9" customHeight="1">
      <c r="B120" s="127"/>
      <c r="D120" s="128" t="s">
        <v>73</v>
      </c>
      <c r="E120" s="129" t="s">
        <v>354</v>
      </c>
      <c r="F120" s="129" t="s">
        <v>355</v>
      </c>
      <c r="I120" s="130"/>
      <c r="J120" s="131">
        <f>BK120</f>
        <v>0</v>
      </c>
      <c r="L120" s="127"/>
      <c r="M120" s="132"/>
      <c r="P120" s="133">
        <f>P121</f>
        <v>0</v>
      </c>
      <c r="R120" s="133">
        <f>R121</f>
        <v>4.5550399999999997E-4</v>
      </c>
      <c r="T120" s="134">
        <f>T121</f>
        <v>0</v>
      </c>
      <c r="AR120" s="128" t="s">
        <v>88</v>
      </c>
      <c r="AT120" s="135" t="s">
        <v>73</v>
      </c>
      <c r="AU120" s="135" t="s">
        <v>74</v>
      </c>
      <c r="AY120" s="128" t="s">
        <v>138</v>
      </c>
      <c r="BK120" s="136">
        <f>BK121</f>
        <v>0</v>
      </c>
    </row>
    <row r="121" spans="2:65" s="11" customFormat="1" ht="22.9" customHeight="1">
      <c r="B121" s="127"/>
      <c r="D121" s="128" t="s">
        <v>73</v>
      </c>
      <c r="E121" s="137" t="s">
        <v>969</v>
      </c>
      <c r="F121" s="137" t="s">
        <v>970</v>
      </c>
      <c r="I121" s="130"/>
      <c r="J121" s="138">
        <f>BK121</f>
        <v>0</v>
      </c>
      <c r="L121" s="127"/>
      <c r="M121" s="132"/>
      <c r="P121" s="133">
        <f>P122</f>
        <v>0</v>
      </c>
      <c r="R121" s="133">
        <f>R122</f>
        <v>4.5550399999999997E-4</v>
      </c>
      <c r="T121" s="134">
        <f>T122</f>
        <v>0</v>
      </c>
      <c r="AR121" s="128" t="s">
        <v>88</v>
      </c>
      <c r="AT121" s="135" t="s">
        <v>73</v>
      </c>
      <c r="AU121" s="135" t="s">
        <v>82</v>
      </c>
      <c r="AY121" s="128" t="s">
        <v>138</v>
      </c>
      <c r="BK121" s="136">
        <f>BK122</f>
        <v>0</v>
      </c>
    </row>
    <row r="122" spans="2:65" s="1" customFormat="1" ht="33" customHeight="1">
      <c r="B122" s="28"/>
      <c r="C122" s="139" t="s">
        <v>82</v>
      </c>
      <c r="D122" s="139" t="s">
        <v>140</v>
      </c>
      <c r="E122" s="140" t="s">
        <v>1020</v>
      </c>
      <c r="F122" s="141" t="s">
        <v>1021</v>
      </c>
      <c r="G122" s="142" t="s">
        <v>143</v>
      </c>
      <c r="H122" s="143">
        <v>5.6</v>
      </c>
      <c r="I122" s="144"/>
      <c r="J122" s="145">
        <f>ROUND(I122*H122,2)</f>
        <v>0</v>
      </c>
      <c r="K122" s="146"/>
      <c r="L122" s="28"/>
      <c r="M122" s="147" t="s">
        <v>1</v>
      </c>
      <c r="N122" s="148" t="s">
        <v>40</v>
      </c>
      <c r="P122" s="149">
        <f>O122*H122</f>
        <v>0</v>
      </c>
      <c r="Q122" s="149">
        <v>8.1340000000000004E-5</v>
      </c>
      <c r="R122" s="149">
        <f>Q122*H122</f>
        <v>4.5550399999999997E-4</v>
      </c>
      <c r="S122" s="149">
        <v>0</v>
      </c>
      <c r="T122" s="150">
        <f>S122*H122</f>
        <v>0</v>
      </c>
      <c r="AR122" s="151" t="s">
        <v>206</v>
      </c>
      <c r="AT122" s="151" t="s">
        <v>140</v>
      </c>
      <c r="AU122" s="151" t="s">
        <v>88</v>
      </c>
      <c r="AY122" s="13" t="s">
        <v>138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3" t="s">
        <v>88</v>
      </c>
      <c r="BK122" s="152">
        <f>ROUND(I122*H122,2)</f>
        <v>0</v>
      </c>
      <c r="BL122" s="13" t="s">
        <v>206</v>
      </c>
      <c r="BM122" s="151" t="s">
        <v>1022</v>
      </c>
    </row>
    <row r="123" spans="2:65" s="11" customFormat="1" ht="25.9" customHeight="1">
      <c r="B123" s="127"/>
      <c r="D123" s="128" t="s">
        <v>73</v>
      </c>
      <c r="E123" s="129" t="s">
        <v>1023</v>
      </c>
      <c r="F123" s="129" t="s">
        <v>1024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160</v>
      </c>
      <c r="AT123" s="135" t="s">
        <v>73</v>
      </c>
      <c r="AU123" s="135" t="s">
        <v>74</v>
      </c>
      <c r="AY123" s="128" t="s">
        <v>138</v>
      </c>
      <c r="BK123" s="136">
        <f>BK124</f>
        <v>0</v>
      </c>
    </row>
    <row r="124" spans="2:65" s="1" customFormat="1" ht="24.2" customHeight="1">
      <c r="B124" s="28"/>
      <c r="C124" s="139" t="s">
        <v>88</v>
      </c>
      <c r="D124" s="139" t="s">
        <v>140</v>
      </c>
      <c r="E124" s="140" t="s">
        <v>1025</v>
      </c>
      <c r="F124" s="141" t="s">
        <v>1026</v>
      </c>
      <c r="G124" s="142" t="s">
        <v>1027</v>
      </c>
      <c r="H124" s="143">
        <v>1</v>
      </c>
      <c r="I124" s="144"/>
      <c r="J124" s="145">
        <f>ROUND(I124*H124,2)</f>
        <v>0</v>
      </c>
      <c r="K124" s="146"/>
      <c r="L124" s="28"/>
      <c r="M124" s="164" t="s">
        <v>1</v>
      </c>
      <c r="N124" s="165" t="s">
        <v>40</v>
      </c>
      <c r="O124" s="166"/>
      <c r="P124" s="167">
        <f>O124*H124</f>
        <v>0</v>
      </c>
      <c r="Q124" s="167">
        <v>0</v>
      </c>
      <c r="R124" s="167">
        <f>Q124*H124</f>
        <v>0</v>
      </c>
      <c r="S124" s="167">
        <v>0</v>
      </c>
      <c r="T124" s="168">
        <f>S124*H124</f>
        <v>0</v>
      </c>
      <c r="AR124" s="151" t="s">
        <v>1028</v>
      </c>
      <c r="AT124" s="151" t="s">
        <v>140</v>
      </c>
      <c r="AU124" s="151" t="s">
        <v>82</v>
      </c>
      <c r="AY124" s="13" t="s">
        <v>138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3" t="s">
        <v>88</v>
      </c>
      <c r="BK124" s="152">
        <f>ROUND(I124*H124,2)</f>
        <v>0</v>
      </c>
      <c r="BL124" s="13" t="s">
        <v>1028</v>
      </c>
      <c r="BM124" s="151" t="s">
        <v>1029</v>
      </c>
    </row>
    <row r="125" spans="2:65" s="1" customFormat="1" ht="6.95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</sheetData>
  <sheetProtection algorithmName="SHA-512" hashValue="n8uwY3YaSqGXVjJRnxDHMg/hZcJdShnYc8HEY5GqgMjmqAiWixHIxSoo+PAZqjEHmlFE1nADFIBae0N2yiqwBA==" saltValue="DIV1BG59I5z5S0zLbUHiidlGzrPDZAILPK31IVemmRslxSDhsaTDr6qhFPyXIRk3MU7WKc1RMMZio7TZvXRb6w==" spinCount="100000" sheet="1" objects="1" scenarios="1" formatColumns="0" formatRows="0" autoFilter="0"/>
  <autoFilter ref="C118:K124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94F6B-1D3A-4C7A-B7F0-22A1BD748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667BD-A4A5-42BA-993F-98ADF4326A56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AD921570-FCA5-4DC4-BEC8-11F9927B7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Zateplenie fasády</vt:lpstr>
      <vt:lpstr>02 - Zateplenie plochej s...</vt:lpstr>
      <vt:lpstr>02.1 - Bleskozvod a uzemn...</vt:lpstr>
      <vt:lpstr>03-01 - Zateplenie fasády...</vt:lpstr>
      <vt:lpstr>04-02 - Zateplenie ploche...</vt:lpstr>
      <vt:lpstr>'01 - Zateplenie fasády'!Názvy_tlače</vt:lpstr>
      <vt:lpstr>'02 - Zateplenie plochej s...'!Názvy_tlače</vt:lpstr>
      <vt:lpstr>'02.1 - Bleskozvod a uzemn...'!Názvy_tlače</vt:lpstr>
      <vt:lpstr>'03-01 - Zateplenie fasády...'!Názvy_tlače</vt:lpstr>
      <vt:lpstr>'04-02 - Zateplenie ploche...'!Názvy_tlače</vt:lpstr>
      <vt:lpstr>'Rekapitulácia stavby'!Názvy_tlače</vt:lpstr>
      <vt:lpstr>'01 - Zateplenie fasády'!Oblasť_tlače</vt:lpstr>
      <vt:lpstr>'02 - Zateplenie plochej s...'!Oblasť_tlače</vt:lpstr>
      <vt:lpstr>'02.1 - Bleskozvod a uzemn...'!Oblasť_tlače</vt:lpstr>
      <vt:lpstr>'03-01 - Zateplenie fasády...'!Oblasť_tlače</vt:lpstr>
      <vt:lpstr>'04-02 - Zateplenie ploche...'!Oblasť_tlače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Rstaving\PC</dc:creator>
  <cp:keywords/>
  <dc:description/>
  <cp:lastModifiedBy>Mišura Peter</cp:lastModifiedBy>
  <cp:revision/>
  <dcterms:created xsi:type="dcterms:W3CDTF">2026-03-10T09:30:04Z</dcterms:created>
  <dcterms:modified xsi:type="dcterms:W3CDTF">2026-03-10T12:17:56Z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