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Lučivná_cyklochodník\"/>
    </mc:Choice>
  </mc:AlternateContent>
  <xr:revisionPtr revIDLastSave="0" documentId="13_ncr:1_{49A2B3EE-D180-4B5A-9A9F-95FB683898AE}" xr6:coauthVersionLast="45" xr6:coauthVersionMax="45" xr10:uidLastSave="{00000000-0000-0000-0000-000000000000}"/>
  <bookViews>
    <workbookView xWindow="-108" yWindow="-108" windowWidth="23256" windowHeight="12576" activeTab="2" xr2:uid="{5984B698-5A20-4F69-89DE-03F5E2441632}"/>
  </bookViews>
  <sheets>
    <sheet name=" Rekapitulácia stavby" sheetId="2" r:id="rId1"/>
    <sheet name="Lávka cez potok Lopušná" sheetId="3" r:id="rId2"/>
    <sheet name="Cyklochodník Lopušná-Lučivná" sheetId="4" r:id="rId3"/>
  </sheets>
  <externalReferences>
    <externalReference r:id="rId4"/>
    <externalReference r:id="rId5"/>
  </externalReferences>
  <definedNames>
    <definedName name="_xlnm._FilterDatabase" localSheetId="2" hidden="1">'Cyklochodník Lopušná-Lučivná'!$C$124:$K$177</definedName>
    <definedName name="_xlnm._FilterDatabase" localSheetId="1" hidden="1">'Lávka cez potok Lopušná'!$C$131:$K$236</definedName>
    <definedName name="_xlnm.Print_Titles" localSheetId="2">'Cyklochodník Lopušná-Lučivná'!$124:$124</definedName>
    <definedName name="_xlnm.Print_Titles" localSheetId="1">'Lávka cez potok Lopušná'!$131:$131</definedName>
    <definedName name="_xlnm.Print_Area" localSheetId="2">'Cyklochodník Lopušná-Lučivná'!$C$4:$J$76,'Cyklochodník Lopušná-Lučivná'!$C$82:$J$108,'Cyklochodník Lopušná-Lučivná'!$C$114:$K$177</definedName>
    <definedName name="_xlnm.Print_Area" localSheetId="1">'Lávka cez potok Lopušná'!$C$4:$J$76,'Lávka cez potok Lopušná'!$C$82:$J$113,'Lávka cez potok Lopušná'!$C$119:$K$236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4" l="1"/>
  <c r="E16" i="4"/>
  <c r="J16" i="4"/>
  <c r="J18" i="4"/>
  <c r="E19" i="4"/>
  <c r="J121" i="4" s="1"/>
  <c r="J19" i="4"/>
  <c r="J33" i="4"/>
  <c r="J34" i="4"/>
  <c r="J35" i="4"/>
  <c r="E85" i="4"/>
  <c r="F87" i="4"/>
  <c r="J87" i="4"/>
  <c r="F89" i="4"/>
  <c r="F90" i="4"/>
  <c r="J107" i="4"/>
  <c r="E117" i="4"/>
  <c r="F119" i="4"/>
  <c r="J119" i="4"/>
  <c r="F121" i="4"/>
  <c r="F122" i="4"/>
  <c r="J128" i="4"/>
  <c r="BF128" i="4" s="1"/>
  <c r="P128" i="4"/>
  <c r="R128" i="4"/>
  <c r="T128" i="4"/>
  <c r="BE128" i="4"/>
  <c r="BG128" i="4"/>
  <c r="BH128" i="4"/>
  <c r="BI128" i="4"/>
  <c r="BK128" i="4"/>
  <c r="J129" i="4"/>
  <c r="P129" i="4"/>
  <c r="R129" i="4"/>
  <c r="T129" i="4"/>
  <c r="BE129" i="4"/>
  <c r="BF129" i="4"/>
  <c r="BG129" i="4"/>
  <c r="BH129" i="4"/>
  <c r="BI129" i="4"/>
  <c r="BK129" i="4"/>
  <c r="J130" i="4"/>
  <c r="BF130" i="4" s="1"/>
  <c r="P130" i="4"/>
  <c r="R130" i="4"/>
  <c r="T130" i="4"/>
  <c r="BE130" i="4"/>
  <c r="BG130" i="4"/>
  <c r="BH130" i="4"/>
  <c r="BI130" i="4"/>
  <c r="BK130" i="4"/>
  <c r="J131" i="4"/>
  <c r="P131" i="4"/>
  <c r="R131" i="4"/>
  <c r="T131" i="4"/>
  <c r="BE131" i="4"/>
  <c r="BF131" i="4"/>
  <c r="BG131" i="4"/>
  <c r="BH131" i="4"/>
  <c r="BI131" i="4"/>
  <c r="BK131" i="4"/>
  <c r="J132" i="4"/>
  <c r="BF132" i="4" s="1"/>
  <c r="P132" i="4"/>
  <c r="R132" i="4"/>
  <c r="T132" i="4"/>
  <c r="BE132" i="4"/>
  <c r="BG132" i="4"/>
  <c r="BH132" i="4"/>
  <c r="BI132" i="4"/>
  <c r="BK132" i="4"/>
  <c r="J133" i="4"/>
  <c r="P133" i="4"/>
  <c r="R133" i="4"/>
  <c r="T133" i="4"/>
  <c r="BE133" i="4"/>
  <c r="BF133" i="4"/>
  <c r="BG133" i="4"/>
  <c r="BH133" i="4"/>
  <c r="BI133" i="4"/>
  <c r="BK133" i="4"/>
  <c r="J134" i="4"/>
  <c r="BF134" i="4" s="1"/>
  <c r="P134" i="4"/>
  <c r="R134" i="4"/>
  <c r="T134" i="4"/>
  <c r="BE134" i="4"/>
  <c r="BG134" i="4"/>
  <c r="BH134" i="4"/>
  <c r="BI134" i="4"/>
  <c r="BK134" i="4"/>
  <c r="J135" i="4"/>
  <c r="P135" i="4"/>
  <c r="R135" i="4"/>
  <c r="T135" i="4"/>
  <c r="BE135" i="4"/>
  <c r="BF135" i="4"/>
  <c r="BG135" i="4"/>
  <c r="BH135" i="4"/>
  <c r="BI135" i="4"/>
  <c r="BK135" i="4"/>
  <c r="J136" i="4"/>
  <c r="BF136" i="4" s="1"/>
  <c r="P136" i="4"/>
  <c r="R136" i="4"/>
  <c r="T136" i="4"/>
  <c r="BE136" i="4"/>
  <c r="BG136" i="4"/>
  <c r="BH136" i="4"/>
  <c r="BI136" i="4"/>
  <c r="BK136" i="4"/>
  <c r="J137" i="4"/>
  <c r="J97" i="4" s="1"/>
  <c r="J138" i="4"/>
  <c r="J98" i="4" s="1"/>
  <c r="J140" i="4"/>
  <c r="BF140" i="4" s="1"/>
  <c r="P140" i="4"/>
  <c r="R140" i="4"/>
  <c r="T140" i="4"/>
  <c r="BE140" i="4"/>
  <c r="BG140" i="4"/>
  <c r="BH140" i="4"/>
  <c r="BI140" i="4"/>
  <c r="BK140" i="4"/>
  <c r="J141" i="4"/>
  <c r="BF141" i="4" s="1"/>
  <c r="P141" i="4"/>
  <c r="R141" i="4"/>
  <c r="T141" i="4"/>
  <c r="BE141" i="4"/>
  <c r="BG141" i="4"/>
  <c r="BH141" i="4"/>
  <c r="BI141" i="4"/>
  <c r="BK141" i="4"/>
  <c r="J142" i="4"/>
  <c r="BF142" i="4" s="1"/>
  <c r="P142" i="4"/>
  <c r="R142" i="4"/>
  <c r="T142" i="4"/>
  <c r="BE142" i="4"/>
  <c r="BG142" i="4"/>
  <c r="BH142" i="4"/>
  <c r="BI142" i="4"/>
  <c r="BK142" i="4"/>
  <c r="J143" i="4"/>
  <c r="BF143" i="4" s="1"/>
  <c r="P143" i="4"/>
  <c r="R143" i="4"/>
  <c r="T143" i="4"/>
  <c r="BE143" i="4"/>
  <c r="BG143" i="4"/>
  <c r="BH143" i="4"/>
  <c r="BI143" i="4"/>
  <c r="BK143" i="4"/>
  <c r="J144" i="4"/>
  <c r="BF144" i="4" s="1"/>
  <c r="P144" i="4"/>
  <c r="R144" i="4"/>
  <c r="T144" i="4"/>
  <c r="BE144" i="4"/>
  <c r="BG144" i="4"/>
  <c r="BH144" i="4"/>
  <c r="BI144" i="4"/>
  <c r="BK144" i="4"/>
  <c r="J145" i="4"/>
  <c r="BF145" i="4" s="1"/>
  <c r="P145" i="4"/>
  <c r="R145" i="4"/>
  <c r="T145" i="4"/>
  <c r="BE145" i="4"/>
  <c r="BG145" i="4"/>
  <c r="BH145" i="4"/>
  <c r="BI145" i="4"/>
  <c r="BK145" i="4"/>
  <c r="J146" i="4"/>
  <c r="BF146" i="4" s="1"/>
  <c r="P146" i="4"/>
  <c r="R146" i="4"/>
  <c r="T146" i="4"/>
  <c r="BE146" i="4"/>
  <c r="BG146" i="4"/>
  <c r="BH146" i="4"/>
  <c r="BI146" i="4"/>
  <c r="BK146" i="4"/>
  <c r="J147" i="4"/>
  <c r="BF147" i="4" s="1"/>
  <c r="P147" i="4"/>
  <c r="R147" i="4"/>
  <c r="T147" i="4"/>
  <c r="BE147" i="4"/>
  <c r="BG147" i="4"/>
  <c r="BH147" i="4"/>
  <c r="BI147" i="4"/>
  <c r="BK147" i="4"/>
  <c r="J149" i="4"/>
  <c r="BF149" i="4" s="1"/>
  <c r="P149" i="4"/>
  <c r="R149" i="4"/>
  <c r="T149" i="4"/>
  <c r="BE149" i="4"/>
  <c r="BG149" i="4"/>
  <c r="BH149" i="4"/>
  <c r="BI149" i="4"/>
  <c r="BK149" i="4"/>
  <c r="J150" i="4"/>
  <c r="BF150" i="4" s="1"/>
  <c r="P150" i="4"/>
  <c r="R150" i="4"/>
  <c r="T150" i="4"/>
  <c r="BE150" i="4"/>
  <c r="BG150" i="4"/>
  <c r="BH150" i="4"/>
  <c r="BI150" i="4"/>
  <c r="BK150" i="4"/>
  <c r="J151" i="4"/>
  <c r="P151" i="4"/>
  <c r="R151" i="4"/>
  <c r="T151" i="4"/>
  <c r="BE151" i="4"/>
  <c r="BF151" i="4"/>
  <c r="BG151" i="4"/>
  <c r="BH151" i="4"/>
  <c r="BI151" i="4"/>
  <c r="BK151" i="4"/>
  <c r="J152" i="4"/>
  <c r="BF152" i="4" s="1"/>
  <c r="P152" i="4"/>
  <c r="R152" i="4"/>
  <c r="T152" i="4"/>
  <c r="BE152" i="4"/>
  <c r="BG152" i="4"/>
  <c r="BH152" i="4"/>
  <c r="BI152" i="4"/>
  <c r="BK152" i="4"/>
  <c r="J153" i="4"/>
  <c r="P153" i="4"/>
  <c r="R153" i="4"/>
  <c r="T153" i="4"/>
  <c r="BE153" i="4"/>
  <c r="BF153" i="4"/>
  <c r="BG153" i="4"/>
  <c r="BH153" i="4"/>
  <c r="BI153" i="4"/>
  <c r="BK153" i="4"/>
  <c r="J154" i="4"/>
  <c r="BF154" i="4" s="1"/>
  <c r="P154" i="4"/>
  <c r="R154" i="4"/>
  <c r="T154" i="4"/>
  <c r="BE154" i="4"/>
  <c r="BG154" i="4"/>
  <c r="BH154" i="4"/>
  <c r="BI154" i="4"/>
  <c r="BK154" i="4"/>
  <c r="J155" i="4"/>
  <c r="BF155" i="4" s="1"/>
  <c r="P155" i="4"/>
  <c r="R155" i="4"/>
  <c r="T155" i="4"/>
  <c r="BE155" i="4"/>
  <c r="BG155" i="4"/>
  <c r="BH155" i="4"/>
  <c r="BI155" i="4"/>
  <c r="BK155" i="4"/>
  <c r="J156" i="4"/>
  <c r="BF156" i="4" s="1"/>
  <c r="P156" i="4"/>
  <c r="R156" i="4"/>
  <c r="T156" i="4"/>
  <c r="BE156" i="4"/>
  <c r="BG156" i="4"/>
  <c r="BH156" i="4"/>
  <c r="BI156" i="4"/>
  <c r="BK156" i="4"/>
  <c r="J157" i="4"/>
  <c r="BF157" i="4" s="1"/>
  <c r="P157" i="4"/>
  <c r="R157" i="4"/>
  <c r="T157" i="4"/>
  <c r="BE157" i="4"/>
  <c r="BG157" i="4"/>
  <c r="BH157" i="4"/>
  <c r="BI157" i="4"/>
  <c r="BK157" i="4"/>
  <c r="J158" i="4"/>
  <c r="BF158" i="4" s="1"/>
  <c r="P158" i="4"/>
  <c r="R158" i="4"/>
  <c r="T158" i="4"/>
  <c r="BE158" i="4"/>
  <c r="BG158" i="4"/>
  <c r="BH158" i="4"/>
  <c r="BI158" i="4"/>
  <c r="BK158" i="4"/>
  <c r="J159" i="4"/>
  <c r="BF159" i="4" s="1"/>
  <c r="P159" i="4"/>
  <c r="R159" i="4"/>
  <c r="T159" i="4"/>
  <c r="BE159" i="4"/>
  <c r="BG159" i="4"/>
  <c r="BH159" i="4"/>
  <c r="BI159" i="4"/>
  <c r="BK159" i="4"/>
  <c r="J160" i="4"/>
  <c r="BF160" i="4" s="1"/>
  <c r="P160" i="4"/>
  <c r="R160" i="4"/>
  <c r="T160" i="4"/>
  <c r="BE160" i="4"/>
  <c r="BG160" i="4"/>
  <c r="BH160" i="4"/>
  <c r="BI160" i="4"/>
  <c r="BK160" i="4"/>
  <c r="J161" i="4"/>
  <c r="BF161" i="4" s="1"/>
  <c r="P161" i="4"/>
  <c r="R161" i="4"/>
  <c r="T161" i="4"/>
  <c r="BE161" i="4"/>
  <c r="BG161" i="4"/>
  <c r="BH161" i="4"/>
  <c r="BI161" i="4"/>
  <c r="BK161" i="4"/>
  <c r="J162" i="4"/>
  <c r="BF162" i="4" s="1"/>
  <c r="P162" i="4"/>
  <c r="R162" i="4"/>
  <c r="T162" i="4"/>
  <c r="BE162" i="4"/>
  <c r="BG162" i="4"/>
  <c r="BH162" i="4"/>
  <c r="BI162" i="4"/>
  <c r="BK162" i="4"/>
  <c r="J163" i="4"/>
  <c r="BF163" i="4" s="1"/>
  <c r="P163" i="4"/>
  <c r="R163" i="4"/>
  <c r="T163" i="4"/>
  <c r="BE163" i="4"/>
  <c r="BG163" i="4"/>
  <c r="BH163" i="4"/>
  <c r="BI163" i="4"/>
  <c r="BK163" i="4"/>
  <c r="J164" i="4"/>
  <c r="BF164" i="4" s="1"/>
  <c r="P164" i="4"/>
  <c r="R164" i="4"/>
  <c r="T164" i="4"/>
  <c r="BE164" i="4"/>
  <c r="BG164" i="4"/>
  <c r="BH164" i="4"/>
  <c r="BI164" i="4"/>
  <c r="BK164" i="4"/>
  <c r="J165" i="4"/>
  <c r="P165" i="4"/>
  <c r="R165" i="4"/>
  <c r="T165" i="4"/>
  <c r="BE165" i="4"/>
  <c r="BF165" i="4"/>
  <c r="BG165" i="4"/>
  <c r="BH165" i="4"/>
  <c r="BI165" i="4"/>
  <c r="BK165" i="4"/>
  <c r="J166" i="4"/>
  <c r="BF166" i="4" s="1"/>
  <c r="P166" i="4"/>
  <c r="R166" i="4"/>
  <c r="T166" i="4"/>
  <c r="BE166" i="4"/>
  <c r="BG166" i="4"/>
  <c r="BH166" i="4"/>
  <c r="BI166" i="4"/>
  <c r="BK166" i="4"/>
  <c r="J167" i="4"/>
  <c r="P167" i="4"/>
  <c r="R167" i="4"/>
  <c r="T167" i="4"/>
  <c r="BE167" i="4"/>
  <c r="BF167" i="4"/>
  <c r="BG167" i="4"/>
  <c r="BH167" i="4"/>
  <c r="BI167" i="4"/>
  <c r="BK167" i="4"/>
  <c r="J168" i="4"/>
  <c r="BF168" i="4" s="1"/>
  <c r="P168" i="4"/>
  <c r="R168" i="4"/>
  <c r="T168" i="4"/>
  <c r="BE168" i="4"/>
  <c r="BG168" i="4"/>
  <c r="BH168" i="4"/>
  <c r="BI168" i="4"/>
  <c r="BK168" i="4"/>
  <c r="J169" i="4"/>
  <c r="BF169" i="4" s="1"/>
  <c r="P169" i="4"/>
  <c r="R169" i="4"/>
  <c r="T169" i="4"/>
  <c r="BE169" i="4"/>
  <c r="BG169" i="4"/>
  <c r="BH169" i="4"/>
  <c r="BI169" i="4"/>
  <c r="BK169" i="4"/>
  <c r="J171" i="4"/>
  <c r="BF171" i="4" s="1"/>
  <c r="P171" i="4"/>
  <c r="P170" i="4" s="1"/>
  <c r="R171" i="4"/>
  <c r="R170" i="4" s="1"/>
  <c r="T171" i="4"/>
  <c r="T170" i="4" s="1"/>
  <c r="BE171" i="4"/>
  <c r="BG171" i="4"/>
  <c r="BH171" i="4"/>
  <c r="BI171" i="4"/>
  <c r="BK171" i="4"/>
  <c r="BK170" i="4" s="1"/>
  <c r="J170" i="4" s="1"/>
  <c r="J101" i="4" s="1"/>
  <c r="J102" i="4"/>
  <c r="P173" i="4"/>
  <c r="R173" i="4"/>
  <c r="T173" i="4"/>
  <c r="BK173" i="4"/>
  <c r="J103" i="4" s="1"/>
  <c r="J104" i="4"/>
  <c r="P175" i="4"/>
  <c r="R175" i="4"/>
  <c r="T175" i="4"/>
  <c r="BK175" i="4"/>
  <c r="J105" i="4" s="1"/>
  <c r="J106" i="4"/>
  <c r="E7" i="3"/>
  <c r="E85" i="3" s="1"/>
  <c r="J14" i="3"/>
  <c r="E15" i="3"/>
  <c r="F128" i="3" s="1"/>
  <c r="J15" i="3"/>
  <c r="J17" i="3"/>
  <c r="E18" i="3"/>
  <c r="F129" i="3" s="1"/>
  <c r="J18" i="3"/>
  <c r="J31" i="3"/>
  <c r="J37" i="3"/>
  <c r="J38" i="3"/>
  <c r="J39" i="3"/>
  <c r="E87" i="3"/>
  <c r="F89" i="3"/>
  <c r="J91" i="3"/>
  <c r="F92" i="3"/>
  <c r="J92" i="3"/>
  <c r="E124" i="3"/>
  <c r="F126" i="3"/>
  <c r="J128" i="3"/>
  <c r="J129" i="3"/>
  <c r="J135" i="3"/>
  <c r="BF135" i="3" s="1"/>
  <c r="P135" i="3"/>
  <c r="R135" i="3"/>
  <c r="T135" i="3"/>
  <c r="BE135" i="3"/>
  <c r="BG135" i="3"/>
  <c r="BH135" i="3"/>
  <c r="BI135" i="3"/>
  <c r="BK135" i="3"/>
  <c r="J137" i="3"/>
  <c r="BF137" i="3" s="1"/>
  <c r="P137" i="3"/>
  <c r="R137" i="3"/>
  <c r="T137" i="3"/>
  <c r="BE137" i="3"/>
  <c r="BG137" i="3"/>
  <c r="BH137" i="3"/>
  <c r="BI137" i="3"/>
  <c r="BK137" i="3"/>
  <c r="J139" i="3"/>
  <c r="BF139" i="3" s="1"/>
  <c r="P139" i="3"/>
  <c r="R139" i="3"/>
  <c r="T139" i="3"/>
  <c r="BE139" i="3"/>
  <c r="BG139" i="3"/>
  <c r="BH139" i="3"/>
  <c r="BI139" i="3"/>
  <c r="BK139" i="3"/>
  <c r="J141" i="3"/>
  <c r="BF141" i="3" s="1"/>
  <c r="P141" i="3"/>
  <c r="R141" i="3"/>
  <c r="T141" i="3"/>
  <c r="BE141" i="3"/>
  <c r="BG141" i="3"/>
  <c r="BH141" i="3"/>
  <c r="BI141" i="3"/>
  <c r="BK141" i="3"/>
  <c r="J143" i="3"/>
  <c r="BF143" i="3" s="1"/>
  <c r="P143" i="3"/>
  <c r="R143" i="3"/>
  <c r="T143" i="3"/>
  <c r="BE143" i="3"/>
  <c r="BG143" i="3"/>
  <c r="BH143" i="3"/>
  <c r="BI143" i="3"/>
  <c r="BK143" i="3"/>
  <c r="J145" i="3"/>
  <c r="BF145" i="3" s="1"/>
  <c r="P145" i="3"/>
  <c r="R145" i="3"/>
  <c r="T145" i="3"/>
  <c r="BE145" i="3"/>
  <c r="BG145" i="3"/>
  <c r="BH145" i="3"/>
  <c r="BI145" i="3"/>
  <c r="BK145" i="3"/>
  <c r="J147" i="3"/>
  <c r="BF147" i="3" s="1"/>
  <c r="P147" i="3"/>
  <c r="R147" i="3"/>
  <c r="T147" i="3"/>
  <c r="BE147" i="3"/>
  <c r="BG147" i="3"/>
  <c r="BH147" i="3"/>
  <c r="BI147" i="3"/>
  <c r="BK147" i="3"/>
  <c r="J149" i="3"/>
  <c r="BF149" i="3" s="1"/>
  <c r="P149" i="3"/>
  <c r="R149" i="3"/>
  <c r="T149" i="3"/>
  <c r="BE149" i="3"/>
  <c r="BG149" i="3"/>
  <c r="BH149" i="3"/>
  <c r="BI149" i="3"/>
  <c r="BK149" i="3"/>
  <c r="J151" i="3"/>
  <c r="BF151" i="3" s="1"/>
  <c r="P151" i="3"/>
  <c r="R151" i="3"/>
  <c r="T151" i="3"/>
  <c r="BE151" i="3"/>
  <c r="BG151" i="3"/>
  <c r="BH151" i="3"/>
  <c r="BI151" i="3"/>
  <c r="BK151" i="3"/>
  <c r="J153" i="3"/>
  <c r="BF153" i="3" s="1"/>
  <c r="P153" i="3"/>
  <c r="R153" i="3"/>
  <c r="T153" i="3"/>
  <c r="BE153" i="3"/>
  <c r="BG153" i="3"/>
  <c r="BH153" i="3"/>
  <c r="BI153" i="3"/>
  <c r="BK153" i="3"/>
  <c r="J155" i="3"/>
  <c r="BF155" i="3" s="1"/>
  <c r="P155" i="3"/>
  <c r="R155" i="3"/>
  <c r="T155" i="3"/>
  <c r="BE155" i="3"/>
  <c r="BG155" i="3"/>
  <c r="BH155" i="3"/>
  <c r="BI155" i="3"/>
  <c r="BK155" i="3"/>
  <c r="J157" i="3"/>
  <c r="BF157" i="3" s="1"/>
  <c r="P157" i="3"/>
  <c r="R157" i="3"/>
  <c r="T157" i="3"/>
  <c r="BE157" i="3"/>
  <c r="BG157" i="3"/>
  <c r="BH157" i="3"/>
  <c r="BI157" i="3"/>
  <c r="BK157" i="3"/>
  <c r="J159" i="3"/>
  <c r="BF159" i="3" s="1"/>
  <c r="P159" i="3"/>
  <c r="R159" i="3"/>
  <c r="T159" i="3"/>
  <c r="BE159" i="3"/>
  <c r="BG159" i="3"/>
  <c r="BH159" i="3"/>
  <c r="BI159" i="3"/>
  <c r="BK159" i="3"/>
  <c r="J161" i="3"/>
  <c r="BF161" i="3" s="1"/>
  <c r="P161" i="3"/>
  <c r="R161" i="3"/>
  <c r="T161" i="3"/>
  <c r="BE161" i="3"/>
  <c r="BG161" i="3"/>
  <c r="BH161" i="3"/>
  <c r="BI161" i="3"/>
  <c r="BK161" i="3"/>
  <c r="J163" i="3"/>
  <c r="BF163" i="3" s="1"/>
  <c r="P163" i="3"/>
  <c r="R163" i="3"/>
  <c r="T163" i="3"/>
  <c r="BE163" i="3"/>
  <c r="BG163" i="3"/>
  <c r="BH163" i="3"/>
  <c r="BI163" i="3"/>
  <c r="BK163" i="3"/>
  <c r="J166" i="3"/>
  <c r="BF166" i="3" s="1"/>
  <c r="P166" i="3"/>
  <c r="R166" i="3"/>
  <c r="T166" i="3"/>
  <c r="BE166" i="3"/>
  <c r="BG166" i="3"/>
  <c r="BH166" i="3"/>
  <c r="BI166" i="3"/>
  <c r="BK166" i="3"/>
  <c r="J168" i="3"/>
  <c r="BF168" i="3" s="1"/>
  <c r="P168" i="3"/>
  <c r="R168" i="3"/>
  <c r="T168" i="3"/>
  <c r="BE168" i="3"/>
  <c r="BG168" i="3"/>
  <c r="BH168" i="3"/>
  <c r="BI168" i="3"/>
  <c r="BK168" i="3"/>
  <c r="J170" i="3"/>
  <c r="BF170" i="3" s="1"/>
  <c r="P170" i="3"/>
  <c r="R170" i="3"/>
  <c r="T170" i="3"/>
  <c r="BE170" i="3"/>
  <c r="BG170" i="3"/>
  <c r="BH170" i="3"/>
  <c r="BI170" i="3"/>
  <c r="BK170" i="3"/>
  <c r="J172" i="3"/>
  <c r="BF172" i="3" s="1"/>
  <c r="P172" i="3"/>
  <c r="R172" i="3"/>
  <c r="T172" i="3"/>
  <c r="BE172" i="3"/>
  <c r="BG172" i="3"/>
  <c r="BH172" i="3"/>
  <c r="BI172" i="3"/>
  <c r="BK172" i="3"/>
  <c r="J174" i="3"/>
  <c r="BF174" i="3" s="1"/>
  <c r="P174" i="3"/>
  <c r="R174" i="3"/>
  <c r="T174" i="3"/>
  <c r="BE174" i="3"/>
  <c r="BG174" i="3"/>
  <c r="BH174" i="3"/>
  <c r="BI174" i="3"/>
  <c r="BK174" i="3"/>
  <c r="J176" i="3"/>
  <c r="BF176" i="3" s="1"/>
  <c r="P176" i="3"/>
  <c r="R176" i="3"/>
  <c r="T176" i="3"/>
  <c r="BE176" i="3"/>
  <c r="BG176" i="3"/>
  <c r="BH176" i="3"/>
  <c r="BI176" i="3"/>
  <c r="BK176" i="3"/>
  <c r="J178" i="3"/>
  <c r="BF178" i="3" s="1"/>
  <c r="P178" i="3"/>
  <c r="R178" i="3"/>
  <c r="T178" i="3"/>
  <c r="BE178" i="3"/>
  <c r="BG178" i="3"/>
  <c r="BH178" i="3"/>
  <c r="BI178" i="3"/>
  <c r="BK178" i="3"/>
  <c r="J181" i="3"/>
  <c r="BF181" i="3" s="1"/>
  <c r="P181" i="3"/>
  <c r="P180" i="3" s="1"/>
  <c r="R181" i="3"/>
  <c r="R180" i="3" s="1"/>
  <c r="T181" i="3"/>
  <c r="T180" i="3" s="1"/>
  <c r="BE181" i="3"/>
  <c r="BG181" i="3"/>
  <c r="BH181" i="3"/>
  <c r="BI181" i="3"/>
  <c r="BK181" i="3"/>
  <c r="BK180" i="3" s="1"/>
  <c r="J180" i="3" s="1"/>
  <c r="J100" i="3" s="1"/>
  <c r="J184" i="3"/>
  <c r="BF184" i="3" s="1"/>
  <c r="P184" i="3"/>
  <c r="R184" i="3"/>
  <c r="T184" i="3"/>
  <c r="BE184" i="3"/>
  <c r="BG184" i="3"/>
  <c r="BH184" i="3"/>
  <c r="BI184" i="3"/>
  <c r="BK184" i="3"/>
  <c r="J186" i="3"/>
  <c r="BF186" i="3" s="1"/>
  <c r="P186" i="3"/>
  <c r="P183" i="3" s="1"/>
  <c r="R186" i="3"/>
  <c r="T186" i="3"/>
  <c r="BE186" i="3"/>
  <c r="BG186" i="3"/>
  <c r="BH186" i="3"/>
  <c r="BI186" i="3"/>
  <c r="BK186" i="3"/>
  <c r="J188" i="3"/>
  <c r="BF188" i="3" s="1"/>
  <c r="P188" i="3"/>
  <c r="R188" i="3"/>
  <c r="T188" i="3"/>
  <c r="BE188" i="3"/>
  <c r="BG188" i="3"/>
  <c r="BH188" i="3"/>
  <c r="BI188" i="3"/>
  <c r="BK188" i="3"/>
  <c r="J191" i="3"/>
  <c r="P191" i="3"/>
  <c r="P190" i="3" s="1"/>
  <c r="R191" i="3"/>
  <c r="R190" i="3" s="1"/>
  <c r="T191" i="3"/>
  <c r="T190" i="3" s="1"/>
  <c r="BE191" i="3"/>
  <c r="BF191" i="3"/>
  <c r="BG191" i="3"/>
  <c r="BH191" i="3"/>
  <c r="BI191" i="3"/>
  <c r="BK191" i="3"/>
  <c r="BK190" i="3" s="1"/>
  <c r="J190" i="3" s="1"/>
  <c r="J102" i="3" s="1"/>
  <c r="J194" i="3"/>
  <c r="BF194" i="3" s="1"/>
  <c r="P194" i="3"/>
  <c r="R194" i="3"/>
  <c r="T194" i="3"/>
  <c r="BE194" i="3"/>
  <c r="BG194" i="3"/>
  <c r="BH194" i="3"/>
  <c r="BI194" i="3"/>
  <c r="BK194" i="3"/>
  <c r="J196" i="3"/>
  <c r="BF196" i="3" s="1"/>
  <c r="P196" i="3"/>
  <c r="R196" i="3"/>
  <c r="T196" i="3"/>
  <c r="BE196" i="3"/>
  <c r="BG196" i="3"/>
  <c r="BH196" i="3"/>
  <c r="BI196" i="3"/>
  <c r="BK196" i="3"/>
  <c r="J198" i="3"/>
  <c r="BF198" i="3" s="1"/>
  <c r="P198" i="3"/>
  <c r="R198" i="3"/>
  <c r="T198" i="3"/>
  <c r="BE198" i="3"/>
  <c r="BG198" i="3"/>
  <c r="BH198" i="3"/>
  <c r="BI198" i="3"/>
  <c r="BK198" i="3"/>
  <c r="J200" i="3"/>
  <c r="BF200" i="3" s="1"/>
  <c r="P200" i="3"/>
  <c r="R200" i="3"/>
  <c r="T200" i="3"/>
  <c r="BE200" i="3"/>
  <c r="BG200" i="3"/>
  <c r="BH200" i="3"/>
  <c r="BI200" i="3"/>
  <c r="BK200" i="3"/>
  <c r="J201" i="3"/>
  <c r="BF201" i="3" s="1"/>
  <c r="P201" i="3"/>
  <c r="R201" i="3"/>
  <c r="T201" i="3"/>
  <c r="BE201" i="3"/>
  <c r="BG201" i="3"/>
  <c r="BH201" i="3"/>
  <c r="BI201" i="3"/>
  <c r="BK201" i="3"/>
  <c r="J204" i="3"/>
  <c r="BF204" i="3" s="1"/>
  <c r="P204" i="3"/>
  <c r="R204" i="3"/>
  <c r="T204" i="3"/>
  <c r="BE204" i="3"/>
  <c r="BG204" i="3"/>
  <c r="BH204" i="3"/>
  <c r="BI204" i="3"/>
  <c r="BK204" i="3"/>
  <c r="J206" i="3"/>
  <c r="BF206" i="3" s="1"/>
  <c r="P206" i="3"/>
  <c r="R206" i="3"/>
  <c r="T206" i="3"/>
  <c r="BE206" i="3"/>
  <c r="BG206" i="3"/>
  <c r="BH206" i="3"/>
  <c r="BI206" i="3"/>
  <c r="BK206" i="3"/>
  <c r="J208" i="3"/>
  <c r="BF208" i="3" s="1"/>
  <c r="P208" i="3"/>
  <c r="R208" i="3"/>
  <c r="T208" i="3"/>
  <c r="BE208" i="3"/>
  <c r="BG208" i="3"/>
  <c r="BH208" i="3"/>
  <c r="BI208" i="3"/>
  <c r="BK208" i="3"/>
  <c r="J210" i="3"/>
  <c r="BF210" i="3" s="1"/>
  <c r="P210" i="3"/>
  <c r="R210" i="3"/>
  <c r="T210" i="3"/>
  <c r="BE210" i="3"/>
  <c r="BG210" i="3"/>
  <c r="BH210" i="3"/>
  <c r="BI210" i="3"/>
  <c r="BK210" i="3"/>
  <c r="J213" i="3"/>
  <c r="BF213" i="3" s="1"/>
  <c r="P213" i="3"/>
  <c r="R213" i="3"/>
  <c r="T213" i="3"/>
  <c r="BE213" i="3"/>
  <c r="BG213" i="3"/>
  <c r="BH213" i="3"/>
  <c r="BI213" i="3"/>
  <c r="BK213" i="3"/>
  <c r="J215" i="3"/>
  <c r="P215" i="3"/>
  <c r="R215" i="3"/>
  <c r="T215" i="3"/>
  <c r="BE215" i="3"/>
  <c r="BF215" i="3"/>
  <c r="BG215" i="3"/>
  <c r="BH215" i="3"/>
  <c r="BI215" i="3"/>
  <c r="BK215" i="3"/>
  <c r="J217" i="3"/>
  <c r="BF217" i="3" s="1"/>
  <c r="P217" i="3"/>
  <c r="R217" i="3"/>
  <c r="T217" i="3"/>
  <c r="BE217" i="3"/>
  <c r="BG217" i="3"/>
  <c r="BH217" i="3"/>
  <c r="BI217" i="3"/>
  <c r="BK217" i="3"/>
  <c r="J219" i="3"/>
  <c r="BF219" i="3" s="1"/>
  <c r="P219" i="3"/>
  <c r="R219" i="3"/>
  <c r="T219" i="3"/>
  <c r="BE219" i="3"/>
  <c r="BG219" i="3"/>
  <c r="BH219" i="3"/>
  <c r="BI219" i="3"/>
  <c r="BK219" i="3"/>
  <c r="J221" i="3"/>
  <c r="BF221" i="3" s="1"/>
  <c r="P221" i="3"/>
  <c r="R221" i="3"/>
  <c r="T221" i="3"/>
  <c r="BE221" i="3"/>
  <c r="BG221" i="3"/>
  <c r="BH221" i="3"/>
  <c r="BI221" i="3"/>
  <c r="BK221" i="3"/>
  <c r="J223" i="3"/>
  <c r="P223" i="3"/>
  <c r="R223" i="3"/>
  <c r="T223" i="3"/>
  <c r="BE223" i="3"/>
  <c r="BF223" i="3"/>
  <c r="BG223" i="3"/>
  <c r="BH223" i="3"/>
  <c r="BI223" i="3"/>
  <c r="BK223" i="3"/>
  <c r="J225" i="3"/>
  <c r="BF225" i="3" s="1"/>
  <c r="P225" i="3"/>
  <c r="R225" i="3"/>
  <c r="T225" i="3"/>
  <c r="BE225" i="3"/>
  <c r="BG225" i="3"/>
  <c r="BH225" i="3"/>
  <c r="BI225" i="3"/>
  <c r="BK225" i="3"/>
  <c r="J228" i="3"/>
  <c r="BF228" i="3" s="1"/>
  <c r="P228" i="3"/>
  <c r="R228" i="3"/>
  <c r="T228" i="3"/>
  <c r="BE228" i="3"/>
  <c r="BG228" i="3"/>
  <c r="BH228" i="3"/>
  <c r="BI228" i="3"/>
  <c r="BK228" i="3"/>
  <c r="BK227" i="3" s="1"/>
  <c r="J227" i="3" s="1"/>
  <c r="J107" i="3" s="1"/>
  <c r="J230" i="3"/>
  <c r="BF230" i="3" s="1"/>
  <c r="P230" i="3"/>
  <c r="R230" i="3"/>
  <c r="T230" i="3"/>
  <c r="BE230" i="3"/>
  <c r="BG230" i="3"/>
  <c r="BH230" i="3"/>
  <c r="BI230" i="3"/>
  <c r="BK230" i="3"/>
  <c r="J233" i="3"/>
  <c r="P233" i="3"/>
  <c r="R233" i="3"/>
  <c r="R232" i="3" s="1"/>
  <c r="T233" i="3"/>
  <c r="BE233" i="3"/>
  <c r="BF233" i="3"/>
  <c r="BG233" i="3"/>
  <c r="BH233" i="3"/>
  <c r="BI233" i="3"/>
  <c r="BK233" i="3"/>
  <c r="J235" i="3"/>
  <c r="BF235" i="3" s="1"/>
  <c r="P235" i="3"/>
  <c r="R235" i="3"/>
  <c r="T235" i="3"/>
  <c r="BE235" i="3"/>
  <c r="BG235" i="3"/>
  <c r="BH235" i="3"/>
  <c r="BI235" i="3"/>
  <c r="BK235" i="3"/>
  <c r="F6" i="2"/>
  <c r="G6" i="2" s="1"/>
  <c r="F7" i="2"/>
  <c r="G7" i="2" s="1"/>
  <c r="E8" i="2"/>
  <c r="F8" i="2" s="1"/>
  <c r="R127" i="4" l="1"/>
  <c r="P139" i="4"/>
  <c r="P126" i="4" s="1"/>
  <c r="P125" i="4" s="1"/>
  <c r="J89" i="4"/>
  <c r="R134" i="3"/>
  <c r="T227" i="3"/>
  <c r="P203" i="3"/>
  <c r="T183" i="3"/>
  <c r="F91" i="3"/>
  <c r="T232" i="3"/>
  <c r="P193" i="3"/>
  <c r="T193" i="3"/>
  <c r="P227" i="3"/>
  <c r="P202" i="3" s="1"/>
  <c r="T212" i="3"/>
  <c r="T202" i="3" s="1"/>
  <c r="T203" i="3"/>
  <c r="R148" i="4"/>
  <c r="P148" i="4"/>
  <c r="BK148" i="4"/>
  <c r="J148" i="4" s="1"/>
  <c r="J100" i="4" s="1"/>
  <c r="T148" i="4"/>
  <c r="BK139" i="4"/>
  <c r="J139" i="4" s="1"/>
  <c r="J99" i="4" s="1"/>
  <c r="T139" i="4"/>
  <c r="R139" i="4"/>
  <c r="R126" i="4" s="1"/>
  <c r="R125" i="4" s="1"/>
  <c r="BK127" i="4"/>
  <c r="J127" i="4" s="1"/>
  <c r="J96" i="4" s="1"/>
  <c r="P127" i="4"/>
  <c r="F31" i="4"/>
  <c r="F34" i="4"/>
  <c r="T127" i="4"/>
  <c r="F35" i="4"/>
  <c r="F33" i="4"/>
  <c r="BK232" i="3"/>
  <c r="J232" i="3" s="1"/>
  <c r="J108" i="3" s="1"/>
  <c r="P232" i="3"/>
  <c r="R227" i="3"/>
  <c r="R212" i="3"/>
  <c r="BK203" i="3"/>
  <c r="J203" i="3" s="1"/>
  <c r="J105" i="3" s="1"/>
  <c r="BK212" i="3"/>
  <c r="J212" i="3" s="1"/>
  <c r="J106" i="3" s="1"/>
  <c r="P212" i="3"/>
  <c r="R203" i="3"/>
  <c r="R202" i="3" s="1"/>
  <c r="BK193" i="3"/>
  <c r="J193" i="3" s="1"/>
  <c r="J103" i="3" s="1"/>
  <c r="R193" i="3"/>
  <c r="R183" i="3"/>
  <c r="BK183" i="3"/>
  <c r="J183" i="3" s="1"/>
  <c r="J101" i="3" s="1"/>
  <c r="T165" i="3"/>
  <c r="BK165" i="3"/>
  <c r="J165" i="3" s="1"/>
  <c r="J99" i="3" s="1"/>
  <c r="R165" i="3"/>
  <c r="P165" i="3"/>
  <c r="J35" i="3"/>
  <c r="T134" i="3"/>
  <c r="F37" i="3"/>
  <c r="BK134" i="3"/>
  <c r="P134" i="3"/>
  <c r="F38" i="3"/>
  <c r="F39" i="3"/>
  <c r="F35" i="3"/>
  <c r="E122" i="3"/>
  <c r="BK126" i="4"/>
  <c r="F32" i="4"/>
  <c r="J32" i="4"/>
  <c r="J31" i="4"/>
  <c r="T133" i="3"/>
  <c r="BK202" i="3"/>
  <c r="J202" i="3" s="1"/>
  <c r="J104" i="3" s="1"/>
  <c r="F36" i="3"/>
  <c r="J36" i="3"/>
  <c r="G8" i="2"/>
  <c r="BK133" i="3" l="1"/>
  <c r="P133" i="3"/>
  <c r="R133" i="3"/>
  <c r="P132" i="3"/>
  <c r="T126" i="4"/>
  <c r="T125" i="4" s="1"/>
  <c r="R132" i="3"/>
  <c r="J134" i="3"/>
  <c r="J98" i="3" s="1"/>
  <c r="J126" i="4"/>
  <c r="J95" i="4" s="1"/>
  <c r="BK125" i="4"/>
  <c r="J125" i="4" s="1"/>
  <c r="J133" i="3"/>
  <c r="J97" i="3" s="1"/>
  <c r="BK132" i="3"/>
  <c r="J132" i="3" s="1"/>
  <c r="J96" i="3" s="1"/>
  <c r="T132" i="3"/>
  <c r="J94" i="4" l="1"/>
  <c r="J28" i="4"/>
  <c r="J113" i="3"/>
  <c r="J30" i="3"/>
  <c r="J32" i="3" s="1"/>
  <c r="J37" i="4" l="1"/>
  <c r="J41" i="3"/>
</calcChain>
</file>

<file path=xl/sharedStrings.xml><?xml version="1.0" encoding="utf-8"?>
<sst xmlns="http://schemas.openxmlformats.org/spreadsheetml/2006/main" count="1708" uniqueCount="439">
  <si>
    <t>Pečiatka, podpis :</t>
  </si>
  <si>
    <t>Dátum :</t>
  </si>
  <si>
    <t>Zhotoviteľ :</t>
  </si>
  <si>
    <t>Spolu:</t>
  </si>
  <si>
    <t>Celková cena spolu s DPH</t>
  </si>
  <si>
    <t>Celková cena DPH</t>
  </si>
  <si>
    <t>Celková cena (EUR) bez DPH</t>
  </si>
  <si>
    <t>Počet MJ</t>
  </si>
  <si>
    <t>P.č.</t>
  </si>
  <si>
    <t>1</t>
  </si>
  <si>
    <t>PP</t>
  </si>
  <si>
    <t>Stavebno montážne práce V rozsahu menej ako 4 hodiny náročnejšie (Tr.2)</t>
  </si>
  <si>
    <t>-1620062622</t>
  </si>
  <si>
    <t>512</t>
  </si>
  <si>
    <t>2</t>
  </si>
  <si>
    <t>ROZPOCET</t>
  </si>
  <si>
    <t>K</t>
  </si>
  <si>
    <t>znížená</t>
  </si>
  <si>
    <t/>
  </si>
  <si>
    <t>hod</t>
  </si>
  <si>
    <t>Stavebno montážne práce - autožeriav, dopravné prostriedky</t>
  </si>
  <si>
    <t>HZS000312</t>
  </si>
  <si>
    <t>47</t>
  </si>
  <si>
    <t>Stavebno montážne práce V rozsahu viac ako 8 hodín náročné-odborné (Tr.3)</t>
  </si>
  <si>
    <t>1604116171</t>
  </si>
  <si>
    <t>Stavebno montážne práce - elektrocentrála</t>
  </si>
  <si>
    <t>HZS000113</t>
  </si>
  <si>
    <t>46</t>
  </si>
  <si>
    <t>0</t>
  </si>
  <si>
    <t>D</t>
  </si>
  <si>
    <t>4</t>
  </si>
  <si>
    <t>Hodinové zúčtovacie sadzby</t>
  </si>
  <si>
    <t>HZS</t>
  </si>
  <si>
    <t>Nátery kovových stavebných doplnkových konštrukcií syntetické na vzduchu schnúce základné - 35µm</t>
  </si>
  <si>
    <t>1562583761</t>
  </si>
  <si>
    <t>16</t>
  </si>
  <si>
    <t>m2</t>
  </si>
  <si>
    <t>Nátery kov.stav.doplnk.konštr. syntetické na vzduchu schnúce základný - 35µm</t>
  </si>
  <si>
    <t>783226100</t>
  </si>
  <si>
    <t>45</t>
  </si>
  <si>
    <t>Nátery kovových stavebných doplnkových konštrukcií syntetické na vzduchu schnúce dvojnásobné 1x s email. a tmel, - 105µm</t>
  </si>
  <si>
    <t>-449805027</t>
  </si>
  <si>
    <t>Nátery kov.stav.doplnk.konštr. syntet. na vzduchu schnúce dvojnás.1x email a tmelením - 105µm</t>
  </si>
  <si>
    <t>783225400</t>
  </si>
  <si>
    <t>44</t>
  </si>
  <si>
    <t>Nátery</t>
  </si>
  <si>
    <t>783</t>
  </si>
  <si>
    <t>Presun hmôt pre kovové stavebné a doplnkové konštrukcie v objektoch výšky do 6 m</t>
  </si>
  <si>
    <t>-114780924</t>
  </si>
  <si>
    <t>t</t>
  </si>
  <si>
    <t>Presun hmôt pre kovové stavebné doplnkové konštrukcie v objektoch výšky do 6 m</t>
  </si>
  <si>
    <t>998767101</t>
  </si>
  <si>
    <t>43</t>
  </si>
  <si>
    <t>Montáž ostatných atypických kovových stavebných doplnkových konštrukcií nad 500 kg</t>
  </si>
  <si>
    <t>-1308745651</t>
  </si>
  <si>
    <t>kg</t>
  </si>
  <si>
    <t>767995108</t>
  </si>
  <si>
    <t>42</t>
  </si>
  <si>
    <t>Montáž ostatných atypických kovových stavebných doplnkových konštrukcií nad 50 do 100 kg</t>
  </si>
  <si>
    <t>90460118</t>
  </si>
  <si>
    <t>767995105</t>
  </si>
  <si>
    <t>41</t>
  </si>
  <si>
    <t>Montáž ostatných atypických kovových stavebných doplnkových konštrukcií nad 20 do 50 kg</t>
  </si>
  <si>
    <t>-159789024</t>
  </si>
  <si>
    <t>767995104</t>
  </si>
  <si>
    <t>40</t>
  </si>
  <si>
    <t>Tyč oceľová prierezu U 180 mm valcovaná za tepla, ozn. 11 375, podľa EN ISO S235JR</t>
  </si>
  <si>
    <t>-1521650343</t>
  </si>
  <si>
    <t>M</t>
  </si>
  <si>
    <t>32</t>
  </si>
  <si>
    <t>Materiál oceľ mostovky</t>
  </si>
  <si>
    <t>134840000800</t>
  </si>
  <si>
    <t>39</t>
  </si>
  <si>
    <t>Oceľový nosník HEA 240, z valcovanej ocele S235JR</t>
  </si>
  <si>
    <t>2020280533</t>
  </si>
  <si>
    <t>m</t>
  </si>
  <si>
    <t>133880001170</t>
  </si>
  <si>
    <t>38</t>
  </si>
  <si>
    <t>Montáž ostatných atypických kovových stavebných doplnkových konštrukcií nad 10 do 20 kg</t>
  </si>
  <si>
    <t>1066603831</t>
  </si>
  <si>
    <t>767995103</t>
  </si>
  <si>
    <t>37</t>
  </si>
  <si>
    <t>Konštrukcie doplnkové kovové</t>
  </si>
  <si>
    <t>767</t>
  </si>
  <si>
    <t>Presun hmôt pre izoláciu proti vode v objektoch výšky do 6 m</t>
  </si>
  <si>
    <t>1976595698</t>
  </si>
  <si>
    <t>998711101</t>
  </si>
  <si>
    <t>36</t>
  </si>
  <si>
    <t>Nopová HDPE fólia FONDALINE RENDER, š. 2 m, výška nopu 8 mm, s natavenou sieťkou, interiérová, ONDULINE</t>
  </si>
  <si>
    <t>-1082868137</t>
  </si>
  <si>
    <t>283230002900</t>
  </si>
  <si>
    <t>35</t>
  </si>
  <si>
    <t>Zhotovenie izolácie proti zemnej vlhkosti pásmi na sucho na ploche zvislej profilovanou nopovou fóliou</t>
  </si>
  <si>
    <t>273381888</t>
  </si>
  <si>
    <t>Zhotovenie izolácie proti zemnej vlhkosti nopovou fóloiu položenou voľne na ploche zvislej</t>
  </si>
  <si>
    <t>711132107</t>
  </si>
  <si>
    <t>34</t>
  </si>
  <si>
    <t>Izolácia proti zemnej vlhkosti, protiradónová, stierka za studena na ploche zvislej, betónovej COMBIFLEX-C2</t>
  </si>
  <si>
    <t>1628352981</t>
  </si>
  <si>
    <t>Izolácia proti zemnej vlhkosti, protiradónová, stierka K100, betón. podklad, zvislá</t>
  </si>
  <si>
    <t>711111221</t>
  </si>
  <si>
    <t>33</t>
  </si>
  <si>
    <t>Izolácie proti vode a vlhkosti</t>
  </si>
  <si>
    <t>711</t>
  </si>
  <si>
    <t>Práce a dodávky PSV</t>
  </si>
  <si>
    <t>PSV</t>
  </si>
  <si>
    <t>-2078950627</t>
  </si>
  <si>
    <t>ks</t>
  </si>
  <si>
    <t>Chemická kotva s kotevným svorníkom tesnená chemickou ampulkou do betónu, ŽB, kameňa, s vyvŕtaním otvoru M12/35/160 mm</t>
  </si>
  <si>
    <t>-1925561191</t>
  </si>
  <si>
    <t>8</t>
  </si>
  <si>
    <t>Matica presná M18 mm, DIN 934, trieda 8,0 oceľ pozinkovaná</t>
  </si>
  <si>
    <t>31</t>
  </si>
  <si>
    <t>Tyč závitová M 20 mm, dĺ. 2 m, norma DIN 975, pevnostná trieda 4.8, zinkovaná, KOELNER</t>
  </si>
  <si>
    <t>400378275</t>
  </si>
  <si>
    <t>Tyč závitová M 18 mm</t>
  </si>
  <si>
    <t>30</t>
  </si>
  <si>
    <t>Tyč oceľová plochá šxhr 50x5 mm, ozn. 10 000, podľa EN ISO S185</t>
  </si>
  <si>
    <t>-1496685259</t>
  </si>
  <si>
    <t>Materiál oceľové zábradlie</t>
  </si>
  <si>
    <t>29</t>
  </si>
  <si>
    <t>Osadenie ochranného zariadenia na mostoch vrátane spojenia dielcov pri vzdialenosti stĺpikov 2 m zvodidlové zábradlie oceľové jednoduché</t>
  </si>
  <si>
    <t>-81960403</t>
  </si>
  <si>
    <t>Osadenie ochranného zariadenia na mostoch. zábradlie oceľové jednoduché</t>
  </si>
  <si>
    <t>28</t>
  </si>
  <si>
    <t>Ostatné konštrukcie a práce-búranie</t>
  </si>
  <si>
    <t>9</t>
  </si>
  <si>
    <t>Podklad alebo kryt z kameniva hrubého drveného veľ. 32-63 mm s výplňovým kamenivom (vibrovaný štrk), s rozprestretím, vlhčením a zhutnením, po zhutnení hr. 300 mm</t>
  </si>
  <si>
    <t>1284618635</t>
  </si>
  <si>
    <t xml:space="preserve">Podklad alebo kryt z kameniva hrubého drveného veľ. 0-63 mm (vibr.štrk) </t>
  </si>
  <si>
    <t>27</t>
  </si>
  <si>
    <t>Komunikácie</t>
  </si>
  <si>
    <t>5</t>
  </si>
  <si>
    <t>Vyrovnávací alebo spádový betón vrátane úpravy povrchu na vodorovnej mostnej konštrukcii s očistením podkladových plôch, zhotovený v predpísanom spáde, vyrovnávací alebo spádový tr. C 25/30</t>
  </si>
  <si>
    <t>1887460226</t>
  </si>
  <si>
    <t>m3</t>
  </si>
  <si>
    <t>Vyrovnávací alebo spádový betón C 25/30 vrátane úpravy povrchu - železobetónová membrána</t>
  </si>
  <si>
    <t>26</t>
  </si>
  <si>
    <t>Plech trapézový TN-50, kš 1020 mm pozinkovaný hr. 0,75 mm, LINDAB</t>
  </si>
  <si>
    <t>1969821199</t>
  </si>
  <si>
    <t xml:space="preserve">Plech trapézový TN-50, kš 1020 mm pozinkovaný hr. 1,00 mm </t>
  </si>
  <si>
    <t>25</t>
  </si>
  <si>
    <t>Montáž mostných presypaných konštrukcií z oceľových vlnitých plechov (bez zásypu) rozpätia do 13 m (napr. typ Multi Plate) akéhokoľvek tvaru a akéhokoľvek typu vlny do 200 x 55 mm obvod konštrukcie nad 10 do 12 m</t>
  </si>
  <si>
    <t>1709218557</t>
  </si>
  <si>
    <t>Montáž  konštrukcií z vlnitých plechov typ vlny T50 mm  - mostovka</t>
  </si>
  <si>
    <t>24</t>
  </si>
  <si>
    <t>Vodorovné konštrukcie</t>
  </si>
  <si>
    <t>Príplatok za pohľadový betón nadzákladových múrov triedy SB 2</t>
  </si>
  <si>
    <t>2039718227</t>
  </si>
  <si>
    <t>23</t>
  </si>
  <si>
    <t>Zvislé a kompletné konštrukcie</t>
  </si>
  <si>
    <t>3</t>
  </si>
  <si>
    <t>-2109117399</t>
  </si>
  <si>
    <t>22</t>
  </si>
  <si>
    <t>Debnenie zvislé alebo šikmé (odklonené) pôdorysne priame alebo zalomené, stien pásov vo voľných alebo zapažených jamách, ryhách, šachtách, vrátane prípadných vzpier odstránenie -tradičné</t>
  </si>
  <si>
    <t>-597602425</t>
  </si>
  <si>
    <t>Debnenie stien základových pásov, odstránenie-tradičné</t>
  </si>
  <si>
    <t>21</t>
  </si>
  <si>
    <t>Debnenie zvislé alebo šikmé (odklonené) pôdorysne priame alebo zalomené, stien pásov vo voľných alebo zapažených jamách, ryhách, šachtách, vrátane prípadných vzpier zhotovenie -tradičné</t>
  </si>
  <si>
    <t>-127884174</t>
  </si>
  <si>
    <t>Debnenie stien základových pásov, zhotovenie-tradičné</t>
  </si>
  <si>
    <t>20</t>
  </si>
  <si>
    <t>Betón STN EN 206-1-C 25/30-XC3, XF1, XA1 (SK)-Cl 1,0-Dmax 16 - S1 z cementu portlandského, prevzdušnený</t>
  </si>
  <si>
    <t>1666461357</t>
  </si>
  <si>
    <t>Betón STN EN 206-1-C 25/30-XF2,XC2 (SK)-Cl 0,4-Dmax 16 - S3</t>
  </si>
  <si>
    <t>19</t>
  </si>
  <si>
    <t>Betónovanie základových pásov z betónu prostého</t>
  </si>
  <si>
    <t>-1019688629</t>
  </si>
  <si>
    <t>Betónovanie základových pásov , betón prostý</t>
  </si>
  <si>
    <t>18</t>
  </si>
  <si>
    <t>Betón základových pásov prostý tr.C 16/20</t>
  </si>
  <si>
    <t>-1428218131</t>
  </si>
  <si>
    <t>Betón základových pásov, prostý tr. C 16/20</t>
  </si>
  <si>
    <t>17</t>
  </si>
  <si>
    <t>Násyp pod základové konštrukcie so zhutnením z kameniva hrubého dr. fr. 32-63 mm</t>
  </si>
  <si>
    <t>-1076123472</t>
  </si>
  <si>
    <t>Násyp pod základové  konštrukcie so zhutnením z  kameniva hrubého drveného fr.32-63 mm</t>
  </si>
  <si>
    <t>Zakladanie</t>
  </si>
  <si>
    <t>Rozprestretie zemín schopných zúrodnenia v rovine alebo v sklone do 1:5, pri hr. vrstvy nad 0,10 do 0,15 m</t>
  </si>
  <si>
    <t>-1070528574</t>
  </si>
  <si>
    <t>Rozprestretie zemín schopných zúrodnenia v rovine - úprava terenu po výstavbe mosta</t>
  </si>
  <si>
    <t>15</t>
  </si>
  <si>
    <t>Osivá tráv - výber trávových semien</t>
  </si>
  <si>
    <t>1527509014</t>
  </si>
  <si>
    <t>14</t>
  </si>
  <si>
    <t>Založenie trávnika na pôde vopred pripravenej s pokosením, naložením, odvozom odpadu do 20 km a so zložením lúčneho výsevom na svahu nad 1:2 do 1:1</t>
  </si>
  <si>
    <t>-2070874903</t>
  </si>
  <si>
    <t>Založenie trávnika lúčneho výsevom na svahu nad 1:2 do 1:1</t>
  </si>
  <si>
    <t>13</t>
  </si>
  <si>
    <t>Zemina pre terénne úpravy - zásypová</t>
  </si>
  <si>
    <t>-1763376546</t>
  </si>
  <si>
    <t xml:space="preserve">Zemina pre terénne úpravy - zásypová </t>
  </si>
  <si>
    <t>12</t>
  </si>
  <si>
    <t>Zásyp sypaninou z akejkoľvek horniny, s uložením výkopku vo vrstvách so zhutnením jám, šachiet, rýh, zárezov alebo okolo objektov v týchto vykopávkach do 100 m3</t>
  </si>
  <si>
    <t>-166151082</t>
  </si>
  <si>
    <t>Zásyp sypaninou so zhutnením jám, šachiet, rýh, zárezov alebo okolo objektov do 100 m3</t>
  </si>
  <si>
    <t>11</t>
  </si>
  <si>
    <t>Vodorovné premiestnenie výkopku za sucha pre všetky druhy dopravných prostriedkov bez naloženia výkopu, avšak so zložením bez rozhrnutia po spevnenej ceste, z horniny 1 až 4 v množstve do 100 m3 na vzdialenosť príplatok k cene za k.ď. i začatých 1000 m</t>
  </si>
  <si>
    <t>-1047992098</t>
  </si>
  <si>
    <t>Vodorovné premiestnenie výkopku po spevnenej ceste z horniny tr.1-4, do 100 m3, príplatok k cene za každých ďalšich a začatých 1000 m</t>
  </si>
  <si>
    <t>10</t>
  </si>
  <si>
    <t>Vodorovné premiestnenie výkopku za sucha pre všetky druhy dopravných prostriedkov bez naloženia výkopu, avšak so zložením bez rozhrnutia po spevnenej ceste, z horniny 1 až 4 v množstve do 100 m3 na vzdialenosť nad 500 do 1000 m</t>
  </si>
  <si>
    <t>59147382</t>
  </si>
  <si>
    <t>Vodorovné premiestnenie výkopku po spevnenej ceste z horniny tr.1-4, do 100 m3 na vzdialenosť do 1000 m</t>
  </si>
  <si>
    <t>Zvislé premiestnenie výkopku nosením bez naloženia, avšak s vyprázdnením nádoby, na hromady alebo do dopr. prostriedku, na každých i začatých 3 m výšky z horniny 1 až 4</t>
  </si>
  <si>
    <t>1517928981</t>
  </si>
  <si>
    <t>Zvislé premiestnenie výkopku z horniny I až IV</t>
  </si>
  <si>
    <t>Hĺbenie rýh šírky nad 600 do 2 000 mm zapažených i nezapažených, s urovnaním dna do predpísaného profilu a spádu, príplatok k cenám za lepivosť horniny 3</t>
  </si>
  <si>
    <t>-1176539751</t>
  </si>
  <si>
    <t>Príplatok k cenám za lepivosť pri hĺbení rýh š. nad 600 do 2 000 mm zapaž. i nezapažených, s urovnaním dna v hornine 3</t>
  </si>
  <si>
    <t>7</t>
  </si>
  <si>
    <t>Hĺbenie rýh šírky nad 600 do 2 000 mm zapažených i nezapažených, s urovnaním dna do predpísaného profilu a spádu, v hornine 3 do 100 m3</t>
  </si>
  <si>
    <t>1154239264</t>
  </si>
  <si>
    <t>Výkop ryhy šírky 600-2000mm horn.3 do 100m3</t>
  </si>
  <si>
    <t>6</t>
  </si>
  <si>
    <t>Hĺbenie rýh šírky do 600 mm zapažených i nezapažených s urovnaním dna do predpísaného profilu a spádu, s prehodením výkopu na priľahlom teréne na vzdialenosť do 3 m od pozdĺžnej osi ryhy alebo s naložením výkopu na dopravný prostriedok príplatok k cenám za lepivosť horniny 3</t>
  </si>
  <si>
    <t>-127293379</t>
  </si>
  <si>
    <t>Príplatok k cene za lepivosť pri hĺbení rýh šírky do 600 mm zapažených i nezapažených s urovnaním dna v hornine 3</t>
  </si>
  <si>
    <t>Hĺbenie rýh šírky do 600 mm zapažených i nezapažených s urovnaním dna do predpísaného profilu a spádu, s prehodením výkopu na priľahlom teréne na vzdialenosť do 3 m od pozdĺžnej osi ryhy alebo s naložením výkopu na dopravný prostriedok v hornine 3 do 100 m3</t>
  </si>
  <si>
    <t>-8237410</t>
  </si>
  <si>
    <t>Výkop ryhy do šírky 600 mm v horn.3 do 100 m3</t>
  </si>
  <si>
    <t>Odstránenie ornice alebo lesnej pôdy s vodorovným premiestnením na hromady v mieste upotrebenia alebo na dočasné skládky so zložením na vzdialenosť do 50 m, hr. do 150 mm ručne</t>
  </si>
  <si>
    <t>89726728</t>
  </si>
  <si>
    <t>Odstránenie ornice ručne s vodorov. premiest., na hromady do 50 m hr. do 150 mm</t>
  </si>
  <si>
    <t>Čerpanie vody na dopravnú výšku do 10 m s priemerným prítokom litrov za minútu nad 2000 do 4000 l</t>
  </si>
  <si>
    <t>-1995808568</t>
  </si>
  <si>
    <t>Čerpanie vody na dopravnú výšku do 10 m s priemerným prítokom litrov za minútu nad 2000 l do 4000 l</t>
  </si>
  <si>
    <t>Odstránenie travín a tŕstia s príp. nutným premiestnením a uložením na hromady na vzdialenosť do 50 m, pri celkovej ploche do 1000 m2</t>
  </si>
  <si>
    <t>-2041800494</t>
  </si>
  <si>
    <t>Odstránenie travín a tŕstia s príp. premiestnením a uložením na hromady do 50 m, pri celkovej ploche do 1000m2</t>
  </si>
  <si>
    <t>Zemné práce</t>
  </si>
  <si>
    <t>Práce a dodávky HSV</t>
  </si>
  <si>
    <t>HSV</t>
  </si>
  <si>
    <t>-1</t>
  </si>
  <si>
    <t>Náklady z rozpočtu</t>
  </si>
  <si>
    <t>Suť Celkom [t]</t>
  </si>
  <si>
    <t>J. suť [t]</t>
  </si>
  <si>
    <t>Hmotnosť celkom [t]</t>
  </si>
  <si>
    <t>J. hmotnosť [t]</t>
  </si>
  <si>
    <t>Nh celkom [h]</t>
  </si>
  <si>
    <t>J. Nh [h]</t>
  </si>
  <si>
    <t>DPH</t>
  </si>
  <si>
    <t>Cenová sústava</t>
  </si>
  <si>
    <t>Cena celkom [EUR]</t>
  </si>
  <si>
    <t>J.cena [EUR]</t>
  </si>
  <si>
    <t>Množstvo</t>
  </si>
  <si>
    <t>MJ</t>
  </si>
  <si>
    <t>Popis</t>
  </si>
  <si>
    <t>Kód</t>
  </si>
  <si>
    <t>Typ</t>
  </si>
  <si>
    <t>PČ</t>
  </si>
  <si>
    <t>Spracovateľ:</t>
  </si>
  <si>
    <t>Zhotoviteľ:</t>
  </si>
  <si>
    <t>Projektant:</t>
  </si>
  <si>
    <t>Objednávateľ:</t>
  </si>
  <si>
    <t>Dátum:</t>
  </si>
  <si>
    <t>Miesto:</t>
  </si>
  <si>
    <t>Objekt:</t>
  </si>
  <si>
    <t>Stavba:</t>
  </si>
  <si>
    <t>ROZPOČET</t>
  </si>
  <si>
    <t>Celkové náklady za stavbu 1) + 2)</t>
  </si>
  <si>
    <t>2) Ostatné náklady</t>
  </si>
  <si>
    <t>HZS - Hodinové zúčtovacie sadzby</t>
  </si>
  <si>
    <t xml:space="preserve">    783 - Nátery</t>
  </si>
  <si>
    <t xml:space="preserve">    767 - Konštrukcie doplnkové kovové</t>
  </si>
  <si>
    <t xml:space="preserve">    711 - Izolácie proti vode a vlhkosti</t>
  </si>
  <si>
    <t>PSV - Práce a dodávky PSV</t>
  </si>
  <si>
    <t xml:space="preserve">    9 - Ostatné konštrukcie a práce-búranie</t>
  </si>
  <si>
    <t xml:space="preserve">    5 - Komunikácie</t>
  </si>
  <si>
    <t xml:space="preserve">    4 - Vodorovné konštrukcie</t>
  </si>
  <si>
    <t xml:space="preserve">    3 - Zvislé a kompletné konštrukcie</t>
  </si>
  <si>
    <t xml:space="preserve">    2 - Zakladanie</t>
  </si>
  <si>
    <t xml:space="preserve">    1 - Zemné práce</t>
  </si>
  <si>
    <t>HSV - Práce a dodávky HSV</t>
  </si>
  <si>
    <t>1) Náklady z rozpočtu</t>
  </si>
  <si>
    <t>Kód dielu - Popis</t>
  </si>
  <si>
    <t>REKAPITULÁCIA ROZPOČTU</t>
  </si>
  <si>
    <t>Pečiatka</t>
  </si>
  <si>
    <t>Dátum a podpis:</t>
  </si>
  <si>
    <t>Zhotoviteľ</t>
  </si>
  <si>
    <t>Objednávateľ</t>
  </si>
  <si>
    <t>Spracovateľ</t>
  </si>
  <si>
    <t>Projektant</t>
  </si>
  <si>
    <t>EUR</t>
  </si>
  <si>
    <t>v</t>
  </si>
  <si>
    <t>Cena s DPH</t>
  </si>
  <si>
    <t>nulová</t>
  </si>
  <si>
    <t>zníž. prenesená</t>
  </si>
  <si>
    <t>zákl. prenesená</t>
  </si>
  <si>
    <t>základná</t>
  </si>
  <si>
    <t>Výška dane</t>
  </si>
  <si>
    <t>Sadzba dane</t>
  </si>
  <si>
    <t>Základ dane</t>
  </si>
  <si>
    <t>Cena bez DPH</t>
  </si>
  <si>
    <t>Ostatné náklady</t>
  </si>
  <si>
    <t>Poznámka:</t>
  </si>
  <si>
    <t>IČ DPH:</t>
  </si>
  <si>
    <t>IČO:</t>
  </si>
  <si>
    <t>Lučivná</t>
  </si>
  <si>
    <t>KS:</t>
  </si>
  <si>
    <t>JKSO:</t>
  </si>
  <si>
    <t>1 - SO 101 Lávka cez potok Lopušná</t>
  </si>
  <si>
    <t>False</t>
  </si>
  <si>
    <t>v ---  nižšie sa nachádzajú doplnkové a pomocné údaje k zostavám  --- v</t>
  </si>
  <si>
    <t>KRYCÍ LIST ROZPOČTU</t>
  </si>
  <si>
    <t>{8f182d8c-03b7-4f33-8d92-4cf171c68bc1}</t>
  </si>
  <si>
    <t>1425212749</t>
  </si>
  <si>
    <t>Presun hmôt pre pozemnú komunikáciu a letisko s krytom asfaltovým akejkoľvek dĺžky objektu</t>
  </si>
  <si>
    <t>152</t>
  </si>
  <si>
    <t>Presun hmôt HSV</t>
  </si>
  <si>
    <t>99</t>
  </si>
  <si>
    <t>-2043153173</t>
  </si>
  <si>
    <t>Rúra KG 2000 PP, SN 10, DN 200 dĺ. 2 m hladká pre gravitačnú kanalizáciu, WAVIN</t>
  </si>
  <si>
    <t>194</t>
  </si>
  <si>
    <t>1937135183</t>
  </si>
  <si>
    <t>Poplatok za skladovanie - bitúmenové zmesi, uholný decht, dechtové výrobky (17 03 ), ostatné</t>
  </si>
  <si>
    <t>105</t>
  </si>
  <si>
    <t>406726288</t>
  </si>
  <si>
    <t>Poplatok za skladovanie - betón, tehly, dlaždice (17 01 ), ostatné</t>
  </si>
  <si>
    <t>120</t>
  </si>
  <si>
    <t>-298183087</t>
  </si>
  <si>
    <t>Zhotovenie priepustu alebo zjazdu z rúr plastových PE ryhovaných hrdlových alebo spojkových DN 400-    2 x DN 200</t>
  </si>
  <si>
    <t>177</t>
  </si>
  <si>
    <t>762211685</t>
  </si>
  <si>
    <t>Obetónovanie rúrového priepustu betónom jednoduchým tr. C 16/20</t>
  </si>
  <si>
    <t>176</t>
  </si>
  <si>
    <t>1527615014</t>
  </si>
  <si>
    <t>Zhotovenie priepustu z rúr železobetónových DN 300+ zabetonovani stlpikov</t>
  </si>
  <si>
    <t>195</t>
  </si>
  <si>
    <t>-1990421420</t>
  </si>
  <si>
    <t>Zákazová značka B31b (Koniec najvyššej dovolenej rýchlosti), rozmer 700 mm, fólia RA2*(R3A,R3B), pozinkovaná</t>
  </si>
  <si>
    <t>208</t>
  </si>
  <si>
    <t>809604925</t>
  </si>
  <si>
    <t>Zákazová značka B31a (Najvyššia dovolená rýchlosť), rozmer 700 mm, fólia RA2*(R3A,R3B), pozinkovaná</t>
  </si>
  <si>
    <t>207</t>
  </si>
  <si>
    <t>1533242431</t>
  </si>
  <si>
    <t>Výstražná značka A16 (Cyklisti), rozmer 700 mm, fólia RA1, pozinkovaná</t>
  </si>
  <si>
    <t>210</t>
  </si>
  <si>
    <t>223148400</t>
  </si>
  <si>
    <t>Príkazová značka C18 (Koniec príkazu), rozmer 700 mm, fólia RA1, pozinkovaná</t>
  </si>
  <si>
    <t>206</t>
  </si>
  <si>
    <t>661605229</t>
  </si>
  <si>
    <t>Príkazová značka C8 (Cestička pre cyklistov), rozmer 700 mm, fólia RA1, pozinkovaná</t>
  </si>
  <si>
    <t>205</t>
  </si>
  <si>
    <t>-1975972114</t>
  </si>
  <si>
    <t>Osadenie a montáž cestnej zvislej dopravnej značky v rámoch na oceľovej konštrukcii-6 stlpikov 8 značiek</t>
  </si>
  <si>
    <t>-531831685</t>
  </si>
  <si>
    <t>Rúra oceľová bezšvová hladká kruhová d 219 mm, hr. steny 6,3 mm, ozn.11 353.0</t>
  </si>
  <si>
    <t>197</t>
  </si>
  <si>
    <t>-442035031</t>
  </si>
  <si>
    <t>184</t>
  </si>
  <si>
    <t>-704811090</t>
  </si>
  <si>
    <t>Osadenie chodník. obrubníka kamenného stojatého do lôžka z betónu prostého C 12/15 s bočnou oporou</t>
  </si>
  <si>
    <t>371164294</t>
  </si>
  <si>
    <t>Príplatok k cene za reflexnú úpravu balotinovú - vodiace pruhy</t>
  </si>
  <si>
    <t>170</t>
  </si>
  <si>
    <t>-800071076</t>
  </si>
  <si>
    <t>Vodorovné značenie krytu striekané farbou stopčiar, zebier, tieňov, šípok nápisov, prechodov a pod.-priechod pre chodcov a parkovisko</t>
  </si>
  <si>
    <t>104</t>
  </si>
  <si>
    <t>-2129150554</t>
  </si>
  <si>
    <t>Lavička parková s operadlom a opierkami pod ruky AVIELA LAV156t, oceľová konštrukcia, sedadlo a operadlo z dosiek z tropického dreva, dĺžky 1800 mm</t>
  </si>
  <si>
    <t>193</t>
  </si>
  <si>
    <t>2071577115</t>
  </si>
  <si>
    <t>Osadenie parkovej lavičky so zabetonováním nôh</t>
  </si>
  <si>
    <t>201</t>
  </si>
  <si>
    <t>-1553196436</t>
  </si>
  <si>
    <t>Betónové zvodidlo jednostranné základné skrátené, rozmer vxšxl 1000x549x2000 mm</t>
  </si>
  <si>
    <t>200</t>
  </si>
  <si>
    <t>906705944</t>
  </si>
  <si>
    <t>Osadenie cestného zvodidla betónového jednostranného, typ základný skrátený dĺžky 2 m, výšky 1,0 m</t>
  </si>
  <si>
    <t>199</t>
  </si>
  <si>
    <t>-1430354427</t>
  </si>
  <si>
    <t>Asfaltový betón vrstva obrusná AC 11 O v pruhu š. do 3 m z nemodifik. asfaltu tr. II, po zhutnení hr. 60 mm</t>
  </si>
  <si>
    <t>213</t>
  </si>
  <si>
    <t>1365282176</t>
  </si>
  <si>
    <t>Rura betónová hrdlová pre dažďové odpadné vody TBP 2-30, DN 300, dĺ. 1000 mm, hr. steny 43 mm</t>
  </si>
  <si>
    <t>204</t>
  </si>
  <si>
    <t>-813441053</t>
  </si>
  <si>
    <t>Postrek asfaltový spojovací bez posypu kamenivom z cestnej emulzie v množstve 0,80 kg/m2</t>
  </si>
  <si>
    <t>214</t>
  </si>
  <si>
    <t>1692140696</t>
  </si>
  <si>
    <t>Spevnenie krajníc alebo komun. pre peších s rozpr. a zhutnením, prehodenou zeminou hr. 50 mm</t>
  </si>
  <si>
    <t>198</t>
  </si>
  <si>
    <t>-534899465</t>
  </si>
  <si>
    <t>Podklad z podkladového betónu PB II tr. C 16/20 hr. 150 mm</t>
  </si>
  <si>
    <t>179</t>
  </si>
  <si>
    <t>1510490029</t>
  </si>
  <si>
    <t>Podklad zo štrkodrviny s rozprestretím a zhutnením, po zhutnení hr. 150 mm</t>
  </si>
  <si>
    <t>173</t>
  </si>
  <si>
    <t>-1340035526</t>
  </si>
  <si>
    <t>Cement portlandský CEM I 32,5 voľne ložený</t>
  </si>
  <si>
    <t>212</t>
  </si>
  <si>
    <t>1581282677</t>
  </si>
  <si>
    <t>Zhotovenie podkladu zo zeminy stabilizovanej hydraulickými spojivami systémom (Road Mix) hr. do 450 mm plochy nad 5000 m2</t>
  </si>
  <si>
    <t>211</t>
  </si>
  <si>
    <t>1082359582</t>
  </si>
  <si>
    <t>Obrobenie pôdy hrabaním v rovine alebo na svahu do 1:5</t>
  </si>
  <si>
    <t>1676198391</t>
  </si>
  <si>
    <t>Rozprestretie ornice v rovine, plocha nad 500 m2,hr.do 150 mm</t>
  </si>
  <si>
    <t>130</t>
  </si>
  <si>
    <t>-447161920</t>
  </si>
  <si>
    <t>Úprava pláne v zárezoch v hornine 1-4 so zhutnením</t>
  </si>
  <si>
    <t>169</t>
  </si>
  <si>
    <t>-1508002011</t>
  </si>
  <si>
    <t>Uloženie sypaniny do násypu  súdržnej horniny s mierou zhutnenia nad 100 do 102 % podľa Proctor-Standard</t>
  </si>
  <si>
    <t>168</t>
  </si>
  <si>
    <t>296898211</t>
  </si>
  <si>
    <t>Nakladanie neuľahnutého výkopku z hornín tr.1-4 nad 100 do 1000 m3</t>
  </si>
  <si>
    <t>66</t>
  </si>
  <si>
    <t>82605713</t>
  </si>
  <si>
    <t>Vodorovné premiestnenie výkopku z horniny 1-4 nad 20-50m</t>
  </si>
  <si>
    <t>-1907708303</t>
  </si>
  <si>
    <t>Príplatok k cenám za lepivosť výkopu v zemníkoch na suchu v hornine 3</t>
  </si>
  <si>
    <t>129</t>
  </si>
  <si>
    <t>1393852827</t>
  </si>
  <si>
    <t>Výkop v zemníku na suchu v hornine 3, nad 1000 do 10000 m3</t>
  </si>
  <si>
    <t>128</t>
  </si>
  <si>
    <t>-624708875</t>
  </si>
  <si>
    <t>Odstránenie ornice s premiestn. na hromady, so zložením na vzdialenosť do 100 m a do 10000 m3</t>
  </si>
  <si>
    <t>141</t>
  </si>
  <si>
    <t xml:space="preserve">    VRN15 - Náklady vzniknuté z titulu tzv. „Vyššia moc“</t>
  </si>
  <si>
    <t xml:space="preserve">    VRN03 - Geodetické práce</t>
  </si>
  <si>
    <t>VRN - Vedľajšie rozpočtové náklady</t>
  </si>
  <si>
    <t xml:space="preserve">    46-M - Zemné práce pri extr.mont.prácach</t>
  </si>
  <si>
    <t>M - Práce a dodávky M</t>
  </si>
  <si>
    <t xml:space="preserve">    99 - Presun hmôt HSV</t>
  </si>
  <si>
    <t>Ing. Gabriela Záremská</t>
  </si>
  <si>
    <t>Obec Lučivná</t>
  </si>
  <si>
    <t>Lučivna</t>
  </si>
  <si>
    <t>Výstavba cyklistických komunikácii-Úsek Lopušná-Lučivná</t>
  </si>
  <si>
    <t>{c8e39093-4b68-421f-81c0-537ba2c8a065}</t>
  </si>
  <si>
    <t>Rekapitulácia spolu za celé stavebné dielo:</t>
  </si>
  <si>
    <t>Názov stavebného objektu</t>
  </si>
  <si>
    <t xml:space="preserve">Výstavba cyklistických komunikácii: úsek Lopušná - Lučivná </t>
  </si>
  <si>
    <t>Lávka cez potok Lopušná</t>
  </si>
  <si>
    <t>Cyklochodník Lopušná - Lučivná</t>
  </si>
  <si>
    <t>Výstuž základových pásov z betonárskej ocele s kontinuálnymi strmienkami 10505; (ø10mm a ø14mm v pomere 55:45; 55kg ocele / 1m3 betónu)</t>
  </si>
  <si>
    <t xml:space="preserve">Výstuž základových pásov z betonárskej ocele 10505, kontinuálne strmienky </t>
  </si>
  <si>
    <t>Obrubník cestný bez skosenia rovný, lxšxv 1000x150x260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</si>
</sst>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#,##0.000"/>
    <numFmt numFmtId="166" formatCode="dd\.mm\.yyyy"/>
    <numFmt numFmtId="167" formatCode="#,##0.00%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Arial CE"/>
      <family val="2"/>
    </font>
    <font>
      <sz val="7"/>
      <name val="Arial CE"/>
    </font>
    <font>
      <sz val="7"/>
      <color rgb="FF969696"/>
      <name val="Arial CE"/>
    </font>
    <font>
      <sz val="9"/>
      <name val="Arial CE"/>
    </font>
    <font>
      <sz val="9"/>
      <color rgb="FF969696"/>
      <name val="Arial CE"/>
    </font>
    <font>
      <sz val="8"/>
      <color rgb="FF003366"/>
      <name val="Arial CE"/>
    </font>
    <font>
      <sz val="12"/>
      <color rgb="FF003366"/>
      <name val="Arial CE"/>
    </font>
    <font>
      <sz val="10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8"/>
      <name val="Arial CE"/>
    </font>
    <font>
      <sz val="8"/>
      <color rgb="FF960000"/>
      <name val="Arial CE"/>
    </font>
    <font>
      <b/>
      <sz val="12"/>
      <color rgb="FF960000"/>
      <name val="Arial CE"/>
    </font>
    <font>
      <sz val="10"/>
      <name val="Arial CE"/>
    </font>
    <font>
      <sz val="10"/>
      <color rgb="FF969696"/>
      <name val="Arial CE"/>
    </font>
    <font>
      <b/>
      <sz val="11"/>
      <name val="Arial CE"/>
    </font>
    <font>
      <b/>
      <sz val="14"/>
      <name val="Arial CE"/>
    </font>
    <font>
      <b/>
      <sz val="12"/>
      <color rgb="FF800000"/>
      <name val="Arial CE"/>
    </font>
    <font>
      <b/>
      <sz val="10"/>
      <color rgb="FF464646"/>
      <name val="Arial CE"/>
    </font>
    <font>
      <b/>
      <sz val="12"/>
      <name val="Arial CE"/>
    </font>
    <font>
      <sz val="8"/>
      <color rgb="FF969696"/>
      <name val="Arial CE"/>
    </font>
    <font>
      <b/>
      <sz val="10"/>
      <name val="Arial CE"/>
    </font>
    <font>
      <sz val="10"/>
      <color rgb="FF464646"/>
      <name val="Arial CE"/>
    </font>
    <font>
      <sz val="10"/>
      <color rgb="FF3366FF"/>
      <name val="Arial CE"/>
    </font>
    <font>
      <b/>
      <sz val="12"/>
      <color indexed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7" fillId="0" borderId="0"/>
  </cellStyleXfs>
  <cellXfs count="150">
    <xf numFmtId="0" fontId="0" fillId="0" borderId="0" xfId="0"/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6" fillId="0" borderId="0" xfId="0" applyFont="1"/>
    <xf numFmtId="0" fontId="7" fillId="0" borderId="0" xfId="1"/>
    <xf numFmtId="0" fontId="7" fillId="0" borderId="0" xfId="1" applyAlignment="1">
      <alignment vertical="center"/>
    </xf>
    <xf numFmtId="0" fontId="7" fillId="0" borderId="14" xfId="1" applyBorder="1" applyAlignment="1">
      <alignment vertical="center"/>
    </xf>
    <xf numFmtId="0" fontId="7" fillId="0" borderId="15" xfId="1" applyBorder="1" applyAlignment="1">
      <alignment vertical="center"/>
    </xf>
    <xf numFmtId="0" fontId="7" fillId="0" borderId="16" xfId="1" applyBorder="1" applyAlignment="1">
      <alignment vertical="center"/>
    </xf>
    <xf numFmtId="0" fontId="7" fillId="0" borderId="0" xfId="1" applyAlignment="1">
      <alignment horizontal="left" vertical="center"/>
    </xf>
    <xf numFmtId="0" fontId="7" fillId="0" borderId="17" xfId="1" applyBorder="1" applyAlignment="1">
      <alignment vertical="center"/>
    </xf>
    <xf numFmtId="0" fontId="7" fillId="0" borderId="18" xfId="1" applyBorder="1" applyAlignment="1">
      <alignment vertical="center"/>
    </xf>
    <xf numFmtId="0" fontId="7" fillId="0" borderId="19" xfId="1" applyBorder="1" applyAlignment="1">
      <alignment vertical="center"/>
    </xf>
    <xf numFmtId="0" fontId="8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4" fontId="7" fillId="0" borderId="0" xfId="1" applyNumberFormat="1" applyAlignment="1">
      <alignment vertical="center"/>
    </xf>
    <xf numFmtId="164" fontId="11" fillId="0" borderId="20" xfId="1" applyNumberFormat="1" applyFont="1" applyBorder="1" applyAlignment="1">
      <alignment vertical="center"/>
    </xf>
    <xf numFmtId="164" fontId="11" fillId="0" borderId="0" xfId="1" applyNumberFormat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21" xfId="1" applyFont="1" applyBorder="1" applyAlignment="1">
      <alignment horizontal="left" vertical="center"/>
    </xf>
    <xf numFmtId="0" fontId="7" fillId="0" borderId="22" xfId="1" applyBorder="1" applyAlignment="1">
      <alignment vertical="center"/>
    </xf>
    <xf numFmtId="4" fontId="10" fillId="0" borderId="22" xfId="1" applyNumberFormat="1" applyFont="1" applyBorder="1" applyAlignment="1">
      <alignment vertical="center"/>
    </xf>
    <xf numFmtId="165" fontId="10" fillId="0" borderId="22" xfId="1" applyNumberFormat="1" applyFont="1" applyBorder="1" applyAlignment="1">
      <alignment vertical="center"/>
    </xf>
    <xf numFmtId="0" fontId="10" fillId="0" borderId="22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left" vertical="center" wrapText="1"/>
    </xf>
    <xf numFmtId="49" fontId="10" fillId="0" borderId="22" xfId="1" applyNumberFormat="1" applyFont="1" applyBorder="1" applyAlignment="1">
      <alignment horizontal="left" vertical="center" wrapText="1"/>
    </xf>
    <xf numFmtId="0" fontId="10" fillId="0" borderId="22" xfId="1" applyFont="1" applyBorder="1" applyAlignment="1">
      <alignment horizontal="center" vertical="center"/>
    </xf>
    <xf numFmtId="0" fontId="7" fillId="0" borderId="20" xfId="1" applyBorder="1" applyAlignment="1">
      <alignment vertical="center"/>
    </xf>
    <xf numFmtId="0" fontId="7" fillId="0" borderId="21" xfId="1" applyBorder="1" applyAlignment="1">
      <alignment vertical="center"/>
    </xf>
    <xf numFmtId="0" fontId="12" fillId="0" borderId="0" xfId="1" applyFont="1"/>
    <xf numFmtId="4" fontId="12" fillId="0" borderId="0" xfId="1" applyNumberFormat="1" applyFont="1" applyAlignment="1">
      <alignment vertical="center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164" fontId="12" fillId="0" borderId="20" xfId="1" applyNumberFormat="1" applyFont="1" applyBorder="1"/>
    <xf numFmtId="164" fontId="12" fillId="0" borderId="0" xfId="1" applyNumberFormat="1" applyFont="1"/>
    <xf numFmtId="0" fontId="12" fillId="0" borderId="21" xfId="1" applyFont="1" applyBorder="1"/>
    <xf numFmtId="0" fontId="12" fillId="0" borderId="14" xfId="1" applyFont="1" applyBorder="1"/>
    <xf numFmtId="4" fontId="13" fillId="0" borderId="0" xfId="1" applyNumberFormat="1" applyFont="1"/>
    <xf numFmtId="0" fontId="13" fillId="0" borderId="0" xfId="1" applyFont="1" applyAlignment="1">
      <alignment horizontal="left"/>
    </xf>
    <xf numFmtId="4" fontId="14" fillId="0" borderId="0" xfId="1" applyNumberFormat="1" applyFont="1"/>
    <xf numFmtId="0" fontId="14" fillId="0" borderId="0" xfId="1" applyFont="1" applyAlignment="1">
      <alignment horizontal="left"/>
    </xf>
    <xf numFmtId="0" fontId="15" fillId="0" borderId="0" xfId="1" applyFont="1" applyAlignment="1">
      <alignment horizontal="center" vertical="center"/>
    </xf>
    <xf numFmtId="0" fontId="15" fillId="0" borderId="21" xfId="1" applyFont="1" applyBorder="1" applyAlignment="1">
      <alignment horizontal="left" vertical="center"/>
    </xf>
    <xf numFmtId="0" fontId="16" fillId="0" borderId="14" xfId="1" applyFont="1" applyBorder="1" applyAlignment="1">
      <alignment vertical="center"/>
    </xf>
    <xf numFmtId="0" fontId="16" fillId="0" borderId="22" xfId="1" applyFont="1" applyBorder="1" applyAlignment="1">
      <alignment vertical="center"/>
    </xf>
    <xf numFmtId="4" fontId="15" fillId="0" borderId="22" xfId="1" applyNumberFormat="1" applyFont="1" applyBorder="1" applyAlignment="1">
      <alignment vertical="center"/>
    </xf>
    <xf numFmtId="165" fontId="15" fillId="0" borderId="22" xfId="1" applyNumberFormat="1" applyFont="1" applyBorder="1" applyAlignment="1">
      <alignment vertical="center"/>
    </xf>
    <xf numFmtId="0" fontId="15" fillId="0" borderId="22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left" vertical="center" wrapText="1"/>
    </xf>
    <xf numFmtId="49" fontId="15" fillId="0" borderId="22" xfId="1" applyNumberFormat="1" applyFont="1" applyBorder="1" applyAlignment="1">
      <alignment horizontal="left" vertical="center" wrapText="1"/>
    </xf>
    <xf numFmtId="0" fontId="15" fillId="0" borderId="22" xfId="1" applyFont="1" applyBorder="1" applyAlignment="1">
      <alignment horizontal="center" vertical="center"/>
    </xf>
    <xf numFmtId="4" fontId="17" fillId="0" borderId="0" xfId="1" applyNumberFormat="1" applyFont="1" applyAlignment="1">
      <alignment vertical="center"/>
    </xf>
    <xf numFmtId="164" fontId="18" fillId="0" borderId="23" xfId="1" applyNumberFormat="1" applyFont="1" applyBorder="1"/>
    <xf numFmtId="0" fontId="7" fillId="0" borderId="24" xfId="1" applyBorder="1" applyAlignment="1">
      <alignment vertical="center"/>
    </xf>
    <xf numFmtId="164" fontId="18" fillId="0" borderId="24" xfId="1" applyNumberFormat="1" applyFont="1" applyBorder="1"/>
    <xf numFmtId="0" fontId="7" fillId="0" borderId="25" xfId="1" applyBorder="1" applyAlignment="1">
      <alignment vertical="center"/>
    </xf>
    <xf numFmtId="4" fontId="19" fillId="0" borderId="0" xfId="1" applyNumberFormat="1" applyFont="1"/>
    <xf numFmtId="0" fontId="19" fillId="0" borderId="0" xfId="1" applyFont="1" applyAlignment="1">
      <alignment horizontal="left" vertical="center"/>
    </xf>
    <xf numFmtId="0" fontId="7" fillId="0" borderId="0" xfId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7" fillId="0" borderId="14" xfId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 wrapText="1"/>
    </xf>
    <xf numFmtId="0" fontId="21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166" fontId="20" fillId="0" borderId="0" xfId="1" applyNumberFormat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7" fillId="0" borderId="29" xfId="1" applyBorder="1" applyAlignment="1">
      <alignment vertical="center"/>
    </xf>
    <xf numFmtId="0" fontId="7" fillId="0" borderId="30" xfId="1" applyBorder="1" applyAlignment="1">
      <alignment vertical="center"/>
    </xf>
    <xf numFmtId="0" fontId="7" fillId="2" borderId="0" xfId="1" applyFill="1" applyAlignment="1">
      <alignment vertical="center"/>
    </xf>
    <xf numFmtId="4" fontId="19" fillId="2" borderId="0" xfId="1" applyNumberFormat="1" applyFont="1" applyFill="1" applyAlignment="1">
      <alignment vertical="center"/>
    </xf>
    <xf numFmtId="0" fontId="19" fillId="2" borderId="0" xfId="1" applyFont="1" applyFill="1" applyAlignment="1">
      <alignment horizontal="left" vertical="center"/>
    </xf>
    <xf numFmtId="4" fontId="24" fillId="0" borderId="0" xfId="1" applyNumberFormat="1" applyFont="1" applyAlignment="1">
      <alignment vertical="center"/>
    </xf>
    <xf numFmtId="0" fontId="24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3" fillId="0" borderId="14" xfId="1" applyFont="1" applyBorder="1" applyAlignment="1">
      <alignment vertical="center"/>
    </xf>
    <xf numFmtId="4" fontId="13" fillId="0" borderId="18" xfId="1" applyNumberFormat="1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0" fontId="13" fillId="0" borderId="18" xfId="1" applyFont="1" applyBorder="1" applyAlignment="1">
      <alignment horizontal="left" vertical="center"/>
    </xf>
    <xf numFmtId="0" fontId="14" fillId="0" borderId="0" xfId="1" applyFont="1" applyAlignment="1">
      <alignment vertical="center"/>
    </xf>
    <xf numFmtId="0" fontId="14" fillId="0" borderId="14" xfId="1" applyFont="1" applyBorder="1" applyAlignment="1">
      <alignment vertical="center"/>
    </xf>
    <xf numFmtId="4" fontId="14" fillId="0" borderId="18" xfId="1" applyNumberFormat="1" applyFont="1" applyBorder="1" applyAlignment="1">
      <alignment vertical="center"/>
    </xf>
    <xf numFmtId="0" fontId="14" fillId="0" borderId="18" xfId="1" applyFont="1" applyBorder="1" applyAlignment="1">
      <alignment vertical="center"/>
    </xf>
    <xf numFmtId="0" fontId="14" fillId="0" borderId="18" xfId="1" applyFont="1" applyBorder="1" applyAlignment="1">
      <alignment horizontal="left" vertical="center"/>
    </xf>
    <xf numFmtId="4" fontId="19" fillId="0" borderId="0" xfId="1" applyNumberFormat="1" applyFont="1" applyAlignment="1">
      <alignment vertical="center"/>
    </xf>
    <xf numFmtId="0" fontId="10" fillId="2" borderId="0" xfId="1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0" fontId="7" fillId="0" borderId="31" xfId="1" applyBorder="1" applyAlignment="1">
      <alignment vertical="center"/>
    </xf>
    <xf numFmtId="0" fontId="21" fillId="0" borderId="31" xfId="1" applyFont="1" applyBorder="1" applyAlignment="1">
      <alignment horizontal="right" vertical="center"/>
    </xf>
    <xf numFmtId="0" fontId="21" fillId="0" borderId="31" xfId="1" applyFont="1" applyBorder="1" applyAlignment="1">
      <alignment horizontal="left" vertical="center"/>
    </xf>
    <xf numFmtId="0" fontId="21" fillId="0" borderId="31" xfId="1" applyFont="1" applyBorder="1" applyAlignment="1">
      <alignment horizontal="center" vertical="center"/>
    </xf>
    <xf numFmtId="0" fontId="7" fillId="0" borderId="14" xfId="1" applyBorder="1"/>
    <xf numFmtId="0" fontId="7" fillId="0" borderId="32" xfId="1" applyBorder="1" applyAlignment="1">
      <alignment vertical="center"/>
    </xf>
    <xf numFmtId="0" fontId="25" fillId="0" borderId="32" xfId="1" applyFont="1" applyBorder="1" applyAlignment="1">
      <alignment horizontal="left" vertical="center"/>
    </xf>
    <xf numFmtId="0" fontId="7" fillId="2" borderId="33" xfId="1" applyFill="1" applyBorder="1" applyAlignment="1">
      <alignment vertical="center"/>
    </xf>
    <xf numFmtId="4" fontId="26" fillId="2" borderId="34" xfId="1" applyNumberFormat="1" applyFont="1" applyFill="1" applyBorder="1" applyAlignment="1">
      <alignment vertical="center"/>
    </xf>
    <xf numFmtId="0" fontId="7" fillId="2" borderId="34" xfId="1" applyFill="1" applyBorder="1" applyAlignment="1">
      <alignment vertical="center"/>
    </xf>
    <xf numFmtId="0" fontId="26" fillId="2" borderId="34" xfId="1" applyFont="1" applyFill="1" applyBorder="1" applyAlignment="1">
      <alignment horizontal="center" vertical="center"/>
    </xf>
    <xf numFmtId="0" fontId="26" fillId="2" borderId="34" xfId="1" applyFont="1" applyFill="1" applyBorder="1" applyAlignment="1">
      <alignment horizontal="right" vertical="center"/>
    </xf>
    <xf numFmtId="0" fontId="26" fillId="2" borderId="35" xfId="1" applyFont="1" applyFill="1" applyBorder="1" applyAlignment="1">
      <alignment horizontal="left" vertical="center"/>
    </xf>
    <xf numFmtId="4" fontId="21" fillId="0" borderId="0" xfId="1" applyNumberFormat="1" applyFont="1" applyAlignment="1">
      <alignment vertical="center"/>
    </xf>
    <xf numFmtId="167" fontId="21" fillId="0" borderId="0" xfId="1" applyNumberFormat="1" applyFont="1" applyAlignment="1">
      <alignment horizontal="right" vertical="center"/>
    </xf>
    <xf numFmtId="0" fontId="27" fillId="0" borderId="0" xfId="1" applyFont="1" applyAlignment="1">
      <alignment horizontal="left" vertical="center"/>
    </xf>
    <xf numFmtId="0" fontId="21" fillId="0" borderId="0" xfId="1" applyFont="1" applyAlignment="1">
      <alignment horizontal="right" vertical="center"/>
    </xf>
    <xf numFmtId="0" fontId="28" fillId="0" borderId="0" xfId="1" applyFont="1" applyAlignment="1">
      <alignment horizontal="left" vertical="center"/>
    </xf>
    <xf numFmtId="4" fontId="20" fillId="0" borderId="0" xfId="1" applyNumberFormat="1" applyFont="1" applyAlignment="1">
      <alignment vertical="center"/>
    </xf>
    <xf numFmtId="0" fontId="29" fillId="0" borderId="0" xfId="1" applyFont="1" applyAlignment="1">
      <alignment horizontal="left" vertical="center"/>
    </xf>
    <xf numFmtId="0" fontId="7" fillId="0" borderId="0" xfId="1" applyAlignment="1">
      <alignment vertical="center" wrapText="1"/>
    </xf>
    <xf numFmtId="0" fontId="7" fillId="0" borderId="14" xfId="1" applyBorder="1" applyAlignment="1">
      <alignment vertical="center" wrapText="1"/>
    </xf>
    <xf numFmtId="0" fontId="30" fillId="0" borderId="0" xfId="1" applyFont="1" applyAlignment="1">
      <alignment horizontal="left" vertical="center"/>
    </xf>
    <xf numFmtId="0" fontId="7" fillId="0" borderId="29" xfId="1" applyBorder="1"/>
    <xf numFmtId="0" fontId="7" fillId="0" borderId="30" xfId="1" applyBorder="1"/>
    <xf numFmtId="164" fontId="12" fillId="0" borderId="17" xfId="1" applyNumberFormat="1" applyFont="1" applyBorder="1"/>
    <xf numFmtId="0" fontId="12" fillId="0" borderId="18" xfId="1" applyFont="1" applyBorder="1"/>
    <xf numFmtId="164" fontId="12" fillId="0" borderId="18" xfId="1" applyNumberFormat="1" applyFont="1" applyBorder="1"/>
    <xf numFmtId="0" fontId="12" fillId="0" borderId="19" xfId="1" applyFont="1" applyBorder="1"/>
    <xf numFmtId="0" fontId="10" fillId="0" borderId="22" xfId="1" applyFont="1" applyFill="1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2" fillId="0" borderId="0" xfId="1" applyFont="1" applyAlignment="1">
      <alignment horizontal="left" vertical="center" wrapText="1"/>
    </xf>
    <xf numFmtId="0" fontId="7" fillId="0" borderId="0" xfId="1" applyAlignment="1">
      <alignment vertical="center"/>
    </xf>
    <xf numFmtId="0" fontId="21" fillId="0" borderId="0" xfId="1" applyFont="1" applyAlignment="1">
      <alignment horizontal="left" vertical="center" wrapText="1"/>
    </xf>
    <xf numFmtId="0" fontId="21" fillId="0" borderId="0" xfId="1" applyFont="1" applyAlignment="1">
      <alignment horizontal="left" vertical="center"/>
    </xf>
    <xf numFmtId="0" fontId="7" fillId="0" borderId="0" xfId="1"/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 wrapText="1"/>
    </xf>
    <xf numFmtId="0" fontId="15" fillId="3" borderId="22" xfId="1" applyFont="1" applyFill="1" applyBorder="1" applyAlignment="1">
      <alignment horizontal="left" vertical="center" wrapText="1"/>
    </xf>
  </cellXfs>
  <cellStyles count="2">
    <cellStyle name="Normálna" xfId="0" builtinId="0"/>
    <cellStyle name="Normálna 2" xfId="1" xr:uid="{AE99D420-C7FA-4765-AF3F-D2BF5FCFCA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U&#268;IVN&#193;%20-CYKLOCHODN&#205;K_pr&#237;prava/Projektantsk&#253;%20rozpo&#269;et%20-%20L&#225;vka%20cez%20potok%20Lopu&#353;n&#2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U&#268;IVN&#193;%20-CYKLOCHODN&#205;K_pr&#237;prava/Projektantsk&#253;%20rozpo&#269;et%20-%20Cyklochodn&#237;k%20-%20&#250;sek%20Lopu&#353;n&#225;-Lu&#269;ivn&#2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1 - SO 101 Lávka cez poto..."/>
    </sheetNames>
    <sheetDataSet>
      <sheetData sheetId="0">
        <row r="6">
          <cell r="K6" t="str">
            <v>Lávka cez potok Lopušná</v>
          </cell>
        </row>
        <row r="10">
          <cell r="AN10" t="str">
            <v/>
          </cell>
        </row>
        <row r="11">
          <cell r="E11" t="str">
            <v>Obec Lučivná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2019-3a-2018 - Výstavba c..."/>
    </sheetNames>
    <sheetDataSet>
      <sheetData sheetId="0"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5B86E-FE2C-45B1-ADF0-6FA84D3F9861}">
  <dimension ref="A1:G13"/>
  <sheetViews>
    <sheetView view="pageBreakPreview" zoomScaleNormal="100" zoomScaleSheetLayoutView="100" workbookViewId="0">
      <selection activeCell="M7" sqref="M7"/>
    </sheetView>
  </sheetViews>
  <sheetFormatPr defaultRowHeight="14.4" x14ac:dyDescent="0.3"/>
  <cols>
    <col min="2" max="2" width="59.77734375" customWidth="1"/>
    <col min="3" max="3" width="1.21875" customWidth="1"/>
    <col min="4" max="4" width="10.6640625" customWidth="1"/>
    <col min="5" max="5" width="14.6640625" customWidth="1"/>
    <col min="6" max="6" width="11" customWidth="1"/>
    <col min="7" max="7" width="15.33203125" customWidth="1"/>
  </cols>
  <sheetData>
    <row r="1" spans="1:7" ht="24" customHeight="1" x14ac:dyDescent="0.3">
      <c r="A1" s="138" t="s">
        <v>433</v>
      </c>
      <c r="B1" s="138"/>
      <c r="C1" s="138"/>
      <c r="D1" s="138"/>
      <c r="E1" s="138"/>
      <c r="F1" s="138"/>
      <c r="G1" s="138"/>
    </row>
    <row r="2" spans="1:7" ht="6" customHeight="1" x14ac:dyDescent="0.3"/>
    <row r="3" spans="1:7" ht="15.6" x14ac:dyDescent="0.3">
      <c r="A3" s="18" t="s">
        <v>431</v>
      </c>
    </row>
    <row r="4" spans="1:7" ht="5.25" customHeight="1" thickBot="1" x14ac:dyDescent="0.35"/>
    <row r="5" spans="1:7" ht="39" customHeight="1" thickBot="1" x14ac:dyDescent="0.35">
      <c r="A5" s="17" t="s">
        <v>8</v>
      </c>
      <c r="B5" s="16" t="s">
        <v>432</v>
      </c>
      <c r="C5" s="16"/>
      <c r="D5" s="15" t="s">
        <v>7</v>
      </c>
      <c r="E5" s="15" t="s">
        <v>6</v>
      </c>
      <c r="F5" s="15" t="s">
        <v>5</v>
      </c>
      <c r="G5" s="14" t="s">
        <v>4</v>
      </c>
    </row>
    <row r="6" spans="1:7" ht="57" customHeight="1" x14ac:dyDescent="0.3">
      <c r="A6" s="13">
        <v>1</v>
      </c>
      <c r="B6" s="12" t="s">
        <v>434</v>
      </c>
      <c r="C6" s="6"/>
      <c r="D6" s="11">
        <v>1</v>
      </c>
      <c r="E6" s="10"/>
      <c r="F6" s="10">
        <f>ROUND(E6*0.2,2)</f>
        <v>0</v>
      </c>
      <c r="G6" s="9">
        <f>SUM(E6+F6)</f>
        <v>0</v>
      </c>
    </row>
    <row r="7" spans="1:7" ht="58.2" customHeight="1" thickBot="1" x14ac:dyDescent="0.35">
      <c r="A7" s="8">
        <v>2</v>
      </c>
      <c r="B7" s="7" t="s">
        <v>435</v>
      </c>
      <c r="C7" s="6"/>
      <c r="D7" s="5">
        <v>1</v>
      </c>
      <c r="E7" s="4"/>
      <c r="F7" s="4">
        <f>ROUND(E7*0.2,2)</f>
        <v>0</v>
      </c>
      <c r="G7" s="3">
        <f>SUM(E7+F7)</f>
        <v>0</v>
      </c>
    </row>
    <row r="8" spans="1:7" ht="42.6" customHeight="1" thickBot="1" x14ac:dyDescent="0.45">
      <c r="A8" s="139" t="s">
        <v>3</v>
      </c>
      <c r="B8" s="140"/>
      <c r="C8" s="140"/>
      <c r="D8" s="141"/>
      <c r="E8" s="2">
        <f>SUM(E6:E7)</f>
        <v>0</v>
      </c>
      <c r="F8" s="1">
        <f>ROUND(E8*0.2,2)</f>
        <v>0</v>
      </c>
      <c r="G8" s="1">
        <f>SUM(E8+F8)</f>
        <v>0</v>
      </c>
    </row>
    <row r="9" spans="1:7" ht="60" customHeight="1" x14ac:dyDescent="0.3">
      <c r="A9" t="s">
        <v>2</v>
      </c>
    </row>
    <row r="10" spans="1:7" ht="85.2" customHeight="1" x14ac:dyDescent="0.3">
      <c r="A10" t="s">
        <v>1</v>
      </c>
      <c r="D10" t="s">
        <v>0</v>
      </c>
    </row>
    <row r="11" spans="1:7" ht="21.75" customHeight="1" x14ac:dyDescent="0.3"/>
    <row r="13" spans="1:7" ht="27.75" customHeight="1" x14ac:dyDescent="0.3"/>
  </sheetData>
  <mergeCells count="2">
    <mergeCell ref="A1:G1"/>
    <mergeCell ref="A8:D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3839-1FDD-4686-9AB1-DCA8914927F2}">
  <sheetPr codeName="Hárok2">
    <pageSetUpPr fitToPage="1"/>
  </sheetPr>
  <dimension ref="B2:BM237"/>
  <sheetViews>
    <sheetView showGridLines="0" topLeftCell="A196" workbookViewId="0">
      <selection activeCell="I185" sqref="I185"/>
    </sheetView>
  </sheetViews>
  <sheetFormatPr defaultRowHeight="10.199999999999999" x14ac:dyDescent="0.2"/>
  <cols>
    <col min="1" max="1" width="6.44140625" style="19" customWidth="1"/>
    <col min="2" max="2" width="1.33203125" style="19" customWidth="1"/>
    <col min="3" max="3" width="3.21875" style="19" customWidth="1"/>
    <col min="4" max="4" width="3.33203125" style="19" customWidth="1"/>
    <col min="5" max="5" width="3.21875" style="19" customWidth="1"/>
    <col min="6" max="6" width="39.5546875" style="19" customWidth="1"/>
    <col min="7" max="7" width="5.44140625" style="19" customWidth="1"/>
    <col min="8" max="8" width="8.88671875" style="19" customWidth="1"/>
    <col min="9" max="10" width="15.6640625" style="19" customWidth="1"/>
    <col min="11" max="11" width="15.6640625" style="19" hidden="1" customWidth="1"/>
    <col min="12" max="12" width="7.21875" style="19" customWidth="1"/>
    <col min="13" max="13" width="8.44140625" style="19" hidden="1" customWidth="1"/>
    <col min="14" max="14" width="7.21875" style="19" hidden="1" customWidth="1"/>
    <col min="15" max="20" width="11" style="19" hidden="1" customWidth="1"/>
    <col min="21" max="21" width="12.6640625" style="19" hidden="1" customWidth="1"/>
    <col min="22" max="22" width="9.5546875" style="19" customWidth="1"/>
    <col min="23" max="23" width="12.6640625" style="19" customWidth="1"/>
    <col min="24" max="24" width="9.5546875" style="19" customWidth="1"/>
    <col min="25" max="25" width="11.6640625" style="19" customWidth="1"/>
    <col min="26" max="26" width="8.5546875" style="19" customWidth="1"/>
    <col min="27" max="27" width="11.6640625" style="19" customWidth="1"/>
    <col min="28" max="28" width="12.6640625" style="19" customWidth="1"/>
    <col min="29" max="29" width="8.5546875" style="19" customWidth="1"/>
    <col min="30" max="30" width="11.6640625" style="19" customWidth="1"/>
    <col min="31" max="31" width="12.6640625" style="19" customWidth="1"/>
    <col min="32" max="43" width="8.88671875" style="19"/>
    <col min="44" max="65" width="7.21875" style="19" hidden="1" customWidth="1"/>
    <col min="66" max="16384" width="8.88671875" style="19"/>
  </cols>
  <sheetData>
    <row r="2" spans="2:46" ht="36.9" customHeight="1" x14ac:dyDescent="0.2"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AT2" s="24" t="s">
        <v>305</v>
      </c>
    </row>
    <row r="3" spans="2:46" ht="6.9" customHeight="1" x14ac:dyDescent="0.2">
      <c r="B3" s="132"/>
      <c r="C3" s="131"/>
      <c r="D3" s="131"/>
      <c r="E3" s="131"/>
      <c r="F3" s="131"/>
      <c r="G3" s="131"/>
      <c r="H3" s="131"/>
      <c r="I3" s="131"/>
      <c r="J3" s="131"/>
      <c r="K3" s="131"/>
      <c r="L3" s="112"/>
      <c r="AT3" s="24" t="s">
        <v>28</v>
      </c>
    </row>
    <row r="4" spans="2:46" ht="24.9" customHeight="1" x14ac:dyDescent="0.2">
      <c r="B4" s="112"/>
      <c r="D4" s="87" t="s">
        <v>304</v>
      </c>
      <c r="L4" s="112"/>
      <c r="M4" s="130" t="s">
        <v>303</v>
      </c>
      <c r="AT4" s="24" t="s">
        <v>302</v>
      </c>
    </row>
    <row r="5" spans="2:46" ht="6.9" customHeight="1" x14ac:dyDescent="0.2">
      <c r="B5" s="112"/>
      <c r="L5" s="112"/>
    </row>
    <row r="6" spans="2:46" ht="12" customHeight="1" x14ac:dyDescent="0.2">
      <c r="B6" s="112"/>
      <c r="D6" s="84" t="s">
        <v>258</v>
      </c>
      <c r="L6" s="112"/>
    </row>
    <row r="7" spans="2:46" ht="16.5" customHeight="1" x14ac:dyDescent="0.2">
      <c r="B7" s="112"/>
      <c r="E7" s="144" t="str">
        <f>'[1]Rekapitulácia stavby'!K6</f>
        <v>Lávka cez potok Lopušná</v>
      </c>
      <c r="F7" s="145"/>
      <c r="G7" s="145"/>
      <c r="H7" s="145"/>
      <c r="L7" s="112"/>
    </row>
    <row r="8" spans="2:46" s="20" customFormat="1" ht="12" customHeight="1" x14ac:dyDescent="0.3">
      <c r="B8" s="21"/>
      <c r="D8" s="84" t="s">
        <v>257</v>
      </c>
      <c r="L8" s="21"/>
    </row>
    <row r="9" spans="2:46" s="20" customFormat="1" ht="16.5" customHeight="1" x14ac:dyDescent="0.3">
      <c r="B9" s="21"/>
      <c r="E9" s="142" t="s">
        <v>301</v>
      </c>
      <c r="F9" s="143"/>
      <c r="G9" s="143"/>
      <c r="H9" s="143"/>
      <c r="L9" s="21"/>
    </row>
    <row r="10" spans="2:46" s="20" customFormat="1" x14ac:dyDescent="0.3">
      <c r="B10" s="21"/>
      <c r="L10" s="21"/>
    </row>
    <row r="11" spans="2:46" s="20" customFormat="1" ht="12" customHeight="1" x14ac:dyDescent="0.3">
      <c r="B11" s="21"/>
      <c r="D11" s="84" t="s">
        <v>300</v>
      </c>
      <c r="F11" s="85" t="s">
        <v>18</v>
      </c>
      <c r="I11" s="84" t="s">
        <v>299</v>
      </c>
      <c r="J11" s="85" t="s">
        <v>18</v>
      </c>
      <c r="L11" s="21"/>
    </row>
    <row r="12" spans="2:46" s="20" customFormat="1" ht="12" customHeight="1" x14ac:dyDescent="0.3">
      <c r="B12" s="21"/>
      <c r="D12" s="84" t="s">
        <v>256</v>
      </c>
      <c r="F12" s="85" t="s">
        <v>298</v>
      </c>
      <c r="I12" s="84" t="s">
        <v>255</v>
      </c>
      <c r="J12" s="86"/>
      <c r="L12" s="21"/>
    </row>
    <row r="13" spans="2:46" s="20" customFormat="1" ht="10.95" customHeight="1" x14ac:dyDescent="0.3">
      <c r="B13" s="21"/>
      <c r="L13" s="21"/>
    </row>
    <row r="14" spans="2:46" s="20" customFormat="1" ht="12" customHeight="1" x14ac:dyDescent="0.3">
      <c r="B14" s="21"/>
      <c r="D14" s="84" t="s">
        <v>254</v>
      </c>
      <c r="I14" s="84" t="s">
        <v>297</v>
      </c>
      <c r="J14" s="85" t="str">
        <f>IF('[1]Rekapitulácia stavby'!AN10="","",'[1]Rekapitulácia stavby'!AN10)</f>
        <v/>
      </c>
      <c r="L14" s="21"/>
    </row>
    <row r="15" spans="2:46" s="20" customFormat="1" ht="18" customHeight="1" x14ac:dyDescent="0.3">
      <c r="B15" s="21"/>
      <c r="E15" s="85" t="str">
        <f>IF('[1]Rekapitulácia stavby'!E11="","",'[1]Rekapitulácia stavby'!E11)</f>
        <v>Obec Lučivná</v>
      </c>
      <c r="I15" s="84" t="s">
        <v>296</v>
      </c>
      <c r="J15" s="85" t="str">
        <f>IF('[1]Rekapitulácia stavby'!AN11="","",'[1]Rekapitulácia stavby'!AN11)</f>
        <v/>
      </c>
      <c r="L15" s="21"/>
    </row>
    <row r="16" spans="2:46" s="20" customFormat="1" ht="6.9" customHeight="1" x14ac:dyDescent="0.3">
      <c r="B16" s="21"/>
      <c r="L16" s="21"/>
    </row>
    <row r="17" spans="2:12" s="20" customFormat="1" ht="12" customHeight="1" x14ac:dyDescent="0.3">
      <c r="B17" s="21"/>
      <c r="D17" s="84" t="s">
        <v>252</v>
      </c>
      <c r="I17" s="84" t="s">
        <v>297</v>
      </c>
      <c r="J17" s="85" t="str">
        <f>'[1]Rekapitulácia stavby'!AN13</f>
        <v/>
      </c>
      <c r="L17" s="21"/>
    </row>
    <row r="18" spans="2:12" s="20" customFormat="1" ht="18" customHeight="1" x14ac:dyDescent="0.3">
      <c r="B18" s="21"/>
      <c r="E18" s="147" t="str">
        <f>'[1]Rekapitulácia stavby'!E14</f>
        <v xml:space="preserve"> </v>
      </c>
      <c r="F18" s="147"/>
      <c r="G18" s="147"/>
      <c r="H18" s="147"/>
      <c r="I18" s="84" t="s">
        <v>296</v>
      </c>
      <c r="J18" s="85" t="str">
        <f>'[1]Rekapitulácia stavby'!AN14</f>
        <v/>
      </c>
      <c r="L18" s="21"/>
    </row>
    <row r="19" spans="2:12" s="20" customFormat="1" ht="6.9" customHeight="1" x14ac:dyDescent="0.3">
      <c r="B19" s="21"/>
      <c r="L19" s="21"/>
    </row>
    <row r="20" spans="2:12" s="20" customFormat="1" ht="12" customHeight="1" x14ac:dyDescent="0.3">
      <c r="B20" s="21"/>
      <c r="D20" s="84" t="s">
        <v>253</v>
      </c>
      <c r="I20" s="84" t="s">
        <v>297</v>
      </c>
      <c r="J20" s="85" t="s">
        <v>18</v>
      </c>
      <c r="L20" s="21"/>
    </row>
    <row r="21" spans="2:12" s="20" customFormat="1" ht="18" customHeight="1" x14ac:dyDescent="0.3">
      <c r="B21" s="21"/>
      <c r="E21" s="85"/>
      <c r="I21" s="84" t="s">
        <v>296</v>
      </c>
      <c r="J21" s="85" t="s">
        <v>18</v>
      </c>
      <c r="L21" s="21"/>
    </row>
    <row r="22" spans="2:12" s="20" customFormat="1" ht="6.9" customHeight="1" x14ac:dyDescent="0.3">
      <c r="B22" s="21"/>
      <c r="L22" s="21"/>
    </row>
    <row r="23" spans="2:12" s="20" customFormat="1" ht="12" customHeight="1" x14ac:dyDescent="0.3">
      <c r="B23" s="21"/>
      <c r="D23" s="84" t="s">
        <v>251</v>
      </c>
      <c r="I23" s="84" t="s">
        <v>297</v>
      </c>
      <c r="J23" s="85" t="s">
        <v>18</v>
      </c>
      <c r="L23" s="21"/>
    </row>
    <row r="24" spans="2:12" s="20" customFormat="1" ht="18" customHeight="1" x14ac:dyDescent="0.3">
      <c r="B24" s="21"/>
      <c r="E24" s="85"/>
      <c r="I24" s="84" t="s">
        <v>296</v>
      </c>
      <c r="J24" s="85" t="s">
        <v>18</v>
      </c>
      <c r="L24" s="21"/>
    </row>
    <row r="25" spans="2:12" s="20" customFormat="1" ht="6.9" customHeight="1" x14ac:dyDescent="0.3">
      <c r="B25" s="21"/>
      <c r="L25" s="21"/>
    </row>
    <row r="26" spans="2:12" s="20" customFormat="1" ht="12" customHeight="1" x14ac:dyDescent="0.3">
      <c r="B26" s="21"/>
      <c r="D26" s="84" t="s">
        <v>295</v>
      </c>
      <c r="L26" s="21"/>
    </row>
    <row r="27" spans="2:12" s="128" customFormat="1" ht="16.5" customHeight="1" x14ac:dyDescent="0.3">
      <c r="B27" s="129"/>
      <c r="E27" s="148" t="s">
        <v>18</v>
      </c>
      <c r="F27" s="148"/>
      <c r="G27" s="148"/>
      <c r="H27" s="148"/>
      <c r="L27" s="129"/>
    </row>
    <row r="28" spans="2:12" s="20" customFormat="1" ht="6.9" customHeight="1" x14ac:dyDescent="0.3">
      <c r="B28" s="21"/>
      <c r="L28" s="21"/>
    </row>
    <row r="29" spans="2:12" s="20" customFormat="1" ht="6.9" customHeight="1" x14ac:dyDescent="0.3">
      <c r="B29" s="21"/>
      <c r="D29" s="69"/>
      <c r="E29" s="69"/>
      <c r="F29" s="69"/>
      <c r="G29" s="69"/>
      <c r="H29" s="69"/>
      <c r="I29" s="69"/>
      <c r="J29" s="69"/>
      <c r="K29" s="69"/>
      <c r="L29" s="21"/>
    </row>
    <row r="30" spans="2:12" s="20" customFormat="1" ht="14.4" customHeight="1" x14ac:dyDescent="0.3">
      <c r="B30" s="21"/>
      <c r="D30" s="85" t="s">
        <v>234</v>
      </c>
      <c r="J30" s="126">
        <f>J96</f>
        <v>0</v>
      </c>
      <c r="L30" s="21"/>
    </row>
    <row r="31" spans="2:12" s="20" customFormat="1" ht="14.4" customHeight="1" x14ac:dyDescent="0.3">
      <c r="B31" s="21"/>
      <c r="D31" s="127" t="s">
        <v>294</v>
      </c>
      <c r="J31" s="126">
        <f>J111</f>
        <v>0</v>
      </c>
      <c r="L31" s="21"/>
    </row>
    <row r="32" spans="2:12" s="20" customFormat="1" ht="25.35" customHeight="1" x14ac:dyDescent="0.3">
      <c r="B32" s="21"/>
      <c r="D32" s="125" t="s">
        <v>293</v>
      </c>
      <c r="J32" s="105">
        <f>ROUND(J30 + J31, 2)</f>
        <v>0</v>
      </c>
      <c r="L32" s="21"/>
    </row>
    <row r="33" spans="2:12" s="20" customFormat="1" ht="6.9" customHeight="1" x14ac:dyDescent="0.3">
      <c r="B33" s="21"/>
      <c r="D33" s="69"/>
      <c r="E33" s="69"/>
      <c r="F33" s="69"/>
      <c r="G33" s="69"/>
      <c r="H33" s="69"/>
      <c r="I33" s="69"/>
      <c r="J33" s="69"/>
      <c r="K33" s="69"/>
      <c r="L33" s="21"/>
    </row>
    <row r="34" spans="2:12" s="20" customFormat="1" ht="14.4" customHeight="1" x14ac:dyDescent="0.3">
      <c r="B34" s="21"/>
      <c r="F34" s="124" t="s">
        <v>292</v>
      </c>
      <c r="I34" s="124" t="s">
        <v>291</v>
      </c>
      <c r="J34" s="124" t="s">
        <v>290</v>
      </c>
      <c r="L34" s="21"/>
    </row>
    <row r="35" spans="2:12" s="20" customFormat="1" ht="14.4" customHeight="1" x14ac:dyDescent="0.3">
      <c r="B35" s="21"/>
      <c r="D35" s="123" t="s">
        <v>241</v>
      </c>
      <c r="E35" s="84" t="s">
        <v>289</v>
      </c>
      <c r="F35" s="121">
        <f>ROUND((SUM(BE111:BE112) + SUM(BE132:BE236)),  2)</f>
        <v>0</v>
      </c>
      <c r="I35" s="122">
        <v>0.2</v>
      </c>
      <c r="J35" s="121">
        <f>ROUND(((SUM(BE111:BE112) + SUM(BE132:BE236))*I35),  2)</f>
        <v>0</v>
      </c>
      <c r="L35" s="21"/>
    </row>
    <row r="36" spans="2:12" s="20" customFormat="1" ht="14.4" customHeight="1" x14ac:dyDescent="0.3">
      <c r="B36" s="21"/>
      <c r="E36" s="84" t="s">
        <v>17</v>
      </c>
      <c r="F36" s="121">
        <f>ROUND((SUM(BF111:BF112) + SUM(BF132:BF236)),  2)</f>
        <v>0</v>
      </c>
      <c r="I36" s="122">
        <v>0.2</v>
      </c>
      <c r="J36" s="121">
        <f>ROUND(((SUM(BF111:BF112) + SUM(BF132:BF236))*I36),  2)</f>
        <v>0</v>
      </c>
      <c r="L36" s="21"/>
    </row>
    <row r="37" spans="2:12" s="20" customFormat="1" ht="14.4" hidden="1" customHeight="1" x14ac:dyDescent="0.3">
      <c r="B37" s="21"/>
      <c r="E37" s="84" t="s">
        <v>288</v>
      </c>
      <c r="F37" s="121">
        <f>ROUND((SUM(BG111:BG112) + SUM(BG132:BG236)),  2)</f>
        <v>0</v>
      </c>
      <c r="I37" s="122">
        <v>0.2</v>
      </c>
      <c r="J37" s="121">
        <f>0</f>
        <v>0</v>
      </c>
      <c r="L37" s="21"/>
    </row>
    <row r="38" spans="2:12" s="20" customFormat="1" ht="14.4" hidden="1" customHeight="1" x14ac:dyDescent="0.3">
      <c r="B38" s="21"/>
      <c r="E38" s="84" t="s">
        <v>287</v>
      </c>
      <c r="F38" s="121">
        <f>ROUND((SUM(BH111:BH112) + SUM(BH132:BH236)),  2)</f>
        <v>0</v>
      </c>
      <c r="I38" s="122">
        <v>0.2</v>
      </c>
      <c r="J38" s="121">
        <f>0</f>
        <v>0</v>
      </c>
      <c r="L38" s="21"/>
    </row>
    <row r="39" spans="2:12" s="20" customFormat="1" ht="14.4" hidden="1" customHeight="1" x14ac:dyDescent="0.3">
      <c r="B39" s="21"/>
      <c r="E39" s="84" t="s">
        <v>286</v>
      </c>
      <c r="F39" s="121">
        <f>ROUND((SUM(BI111:BI112) + SUM(BI132:BI236)),  2)</f>
        <v>0</v>
      </c>
      <c r="I39" s="122">
        <v>0</v>
      </c>
      <c r="J39" s="121">
        <f>0</f>
        <v>0</v>
      </c>
      <c r="L39" s="21"/>
    </row>
    <row r="40" spans="2:12" s="20" customFormat="1" ht="6.9" customHeight="1" x14ac:dyDescent="0.3">
      <c r="B40" s="21"/>
      <c r="L40" s="21"/>
    </row>
    <row r="41" spans="2:12" s="20" customFormat="1" ht="25.35" customHeight="1" x14ac:dyDescent="0.3">
      <c r="B41" s="21"/>
      <c r="C41" s="90"/>
      <c r="D41" s="120" t="s">
        <v>285</v>
      </c>
      <c r="E41" s="117"/>
      <c r="F41" s="117"/>
      <c r="G41" s="119" t="s">
        <v>284</v>
      </c>
      <c r="H41" s="118" t="s">
        <v>283</v>
      </c>
      <c r="I41" s="117"/>
      <c r="J41" s="116">
        <f>SUM(J32:J39)</f>
        <v>0</v>
      </c>
      <c r="K41" s="115"/>
      <c r="L41" s="21"/>
    </row>
    <row r="42" spans="2:12" s="20" customFormat="1" ht="14.4" customHeight="1" x14ac:dyDescent="0.3">
      <c r="B42" s="21"/>
      <c r="L42" s="21"/>
    </row>
    <row r="43" spans="2:12" ht="14.4" customHeight="1" x14ac:dyDescent="0.2">
      <c r="B43" s="112"/>
      <c r="L43" s="112"/>
    </row>
    <row r="44" spans="2:12" ht="14.4" customHeight="1" x14ac:dyDescent="0.2">
      <c r="B44" s="112"/>
      <c r="L44" s="112"/>
    </row>
    <row r="45" spans="2:12" ht="14.4" customHeight="1" x14ac:dyDescent="0.2">
      <c r="B45" s="112"/>
      <c r="L45" s="112"/>
    </row>
    <row r="46" spans="2:12" ht="14.4" customHeight="1" x14ac:dyDescent="0.2">
      <c r="B46" s="112"/>
      <c r="L46" s="112"/>
    </row>
    <row r="47" spans="2:12" ht="14.4" customHeight="1" x14ac:dyDescent="0.2">
      <c r="B47" s="112"/>
      <c r="L47" s="112"/>
    </row>
    <row r="48" spans="2:12" ht="14.4" customHeight="1" x14ac:dyDescent="0.2">
      <c r="B48" s="112"/>
      <c r="L48" s="112"/>
    </row>
    <row r="49" spans="2:12" ht="14.4" customHeight="1" x14ac:dyDescent="0.2">
      <c r="B49" s="112"/>
      <c r="L49" s="112"/>
    </row>
    <row r="50" spans="2:12" s="20" customFormat="1" ht="14.4" customHeight="1" x14ac:dyDescent="0.3">
      <c r="B50" s="21"/>
      <c r="D50" s="114" t="s">
        <v>282</v>
      </c>
      <c r="E50" s="113"/>
      <c r="F50" s="113"/>
      <c r="G50" s="114" t="s">
        <v>281</v>
      </c>
      <c r="H50" s="113"/>
      <c r="I50" s="113"/>
      <c r="J50" s="113"/>
      <c r="K50" s="113"/>
      <c r="L50" s="21"/>
    </row>
    <row r="51" spans="2:12" x14ac:dyDescent="0.2">
      <c r="B51" s="112"/>
      <c r="L51" s="112"/>
    </row>
    <row r="52" spans="2:12" x14ac:dyDescent="0.2">
      <c r="B52" s="112"/>
      <c r="L52" s="112"/>
    </row>
    <row r="53" spans="2:12" x14ac:dyDescent="0.2">
      <c r="B53" s="112"/>
      <c r="L53" s="112"/>
    </row>
    <row r="54" spans="2:12" x14ac:dyDescent="0.2">
      <c r="B54" s="112"/>
      <c r="L54" s="112"/>
    </row>
    <row r="55" spans="2:12" x14ac:dyDescent="0.2">
      <c r="B55" s="112"/>
      <c r="L55" s="112"/>
    </row>
    <row r="56" spans="2:12" x14ac:dyDescent="0.2">
      <c r="B56" s="112"/>
      <c r="L56" s="112"/>
    </row>
    <row r="57" spans="2:12" x14ac:dyDescent="0.2">
      <c r="B57" s="112"/>
      <c r="L57" s="112"/>
    </row>
    <row r="58" spans="2:12" x14ac:dyDescent="0.2">
      <c r="B58" s="112"/>
      <c r="L58" s="112"/>
    </row>
    <row r="59" spans="2:12" x14ac:dyDescent="0.2">
      <c r="B59" s="112"/>
      <c r="L59" s="112"/>
    </row>
    <row r="60" spans="2:12" x14ac:dyDescent="0.2">
      <c r="B60" s="112"/>
      <c r="L60" s="112"/>
    </row>
    <row r="61" spans="2:12" s="20" customFormat="1" ht="13.2" x14ac:dyDescent="0.3">
      <c r="B61" s="21"/>
      <c r="D61" s="110" t="s">
        <v>278</v>
      </c>
      <c r="E61" s="108"/>
      <c r="F61" s="111" t="s">
        <v>277</v>
      </c>
      <c r="G61" s="110" t="s">
        <v>278</v>
      </c>
      <c r="H61" s="108"/>
      <c r="I61" s="108"/>
      <c r="J61" s="109" t="s">
        <v>277</v>
      </c>
      <c r="K61" s="108"/>
      <c r="L61" s="21"/>
    </row>
    <row r="62" spans="2:12" x14ac:dyDescent="0.2">
      <c r="B62" s="112"/>
      <c r="L62" s="112"/>
    </row>
    <row r="63" spans="2:12" x14ac:dyDescent="0.2">
      <c r="B63" s="112"/>
      <c r="L63" s="112"/>
    </row>
    <row r="64" spans="2:12" x14ac:dyDescent="0.2">
      <c r="B64" s="112"/>
      <c r="L64" s="112"/>
    </row>
    <row r="65" spans="2:12" s="20" customFormat="1" ht="13.2" x14ac:dyDescent="0.3">
      <c r="B65" s="21"/>
      <c r="D65" s="114" t="s">
        <v>280</v>
      </c>
      <c r="E65" s="113"/>
      <c r="F65" s="113"/>
      <c r="G65" s="114" t="s">
        <v>279</v>
      </c>
      <c r="H65" s="113"/>
      <c r="I65" s="113"/>
      <c r="J65" s="113"/>
      <c r="K65" s="113"/>
      <c r="L65" s="21"/>
    </row>
    <row r="66" spans="2:12" x14ac:dyDescent="0.2">
      <c r="B66" s="112"/>
      <c r="L66" s="112"/>
    </row>
    <row r="67" spans="2:12" x14ac:dyDescent="0.2">
      <c r="B67" s="112"/>
      <c r="L67" s="112"/>
    </row>
    <row r="68" spans="2:12" x14ac:dyDescent="0.2">
      <c r="B68" s="112"/>
      <c r="L68" s="112"/>
    </row>
    <row r="69" spans="2:12" x14ac:dyDescent="0.2">
      <c r="B69" s="112"/>
      <c r="L69" s="112"/>
    </row>
    <row r="70" spans="2:12" x14ac:dyDescent="0.2">
      <c r="B70" s="112"/>
      <c r="L70" s="112"/>
    </row>
    <row r="71" spans="2:12" x14ac:dyDescent="0.2">
      <c r="B71" s="112"/>
      <c r="L71" s="112"/>
    </row>
    <row r="72" spans="2:12" x14ac:dyDescent="0.2">
      <c r="B72" s="112"/>
      <c r="L72" s="112"/>
    </row>
    <row r="73" spans="2:12" x14ac:dyDescent="0.2">
      <c r="B73" s="112"/>
      <c r="L73" s="112"/>
    </row>
    <row r="74" spans="2:12" x14ac:dyDescent="0.2">
      <c r="B74" s="112"/>
      <c r="L74" s="112"/>
    </row>
    <row r="75" spans="2:12" x14ac:dyDescent="0.2">
      <c r="B75" s="112"/>
      <c r="L75" s="112"/>
    </row>
    <row r="76" spans="2:12" s="20" customFormat="1" ht="13.2" x14ac:dyDescent="0.3">
      <c r="B76" s="21"/>
      <c r="D76" s="110" t="s">
        <v>278</v>
      </c>
      <c r="E76" s="108"/>
      <c r="F76" s="111" t="s">
        <v>277</v>
      </c>
      <c r="G76" s="110" t="s">
        <v>278</v>
      </c>
      <c r="H76" s="108"/>
      <c r="I76" s="108"/>
      <c r="J76" s="109" t="s">
        <v>277</v>
      </c>
      <c r="K76" s="108"/>
      <c r="L76" s="21"/>
    </row>
    <row r="77" spans="2:12" s="20" customFormat="1" ht="14.4" customHeight="1" x14ac:dyDescent="0.3">
      <c r="B77" s="23"/>
      <c r="C77" s="22"/>
      <c r="D77" s="22"/>
      <c r="E77" s="22"/>
      <c r="F77" s="22"/>
      <c r="G77" s="22"/>
      <c r="H77" s="22"/>
      <c r="I77" s="22"/>
      <c r="J77" s="22"/>
      <c r="K77" s="22"/>
      <c r="L77" s="21"/>
    </row>
    <row r="81" spans="2:47" s="20" customFormat="1" ht="6.9" customHeight="1" x14ac:dyDescent="0.3">
      <c r="B81" s="89"/>
      <c r="C81" s="88"/>
      <c r="D81" s="88"/>
      <c r="E81" s="88"/>
      <c r="F81" s="88"/>
      <c r="G81" s="88"/>
      <c r="H81" s="88"/>
      <c r="I81" s="88"/>
      <c r="J81" s="88"/>
      <c r="K81" s="88"/>
      <c r="L81" s="21"/>
    </row>
    <row r="82" spans="2:47" s="20" customFormat="1" ht="24.9" customHeight="1" x14ac:dyDescent="0.3">
      <c r="B82" s="21"/>
      <c r="C82" s="87" t="s">
        <v>276</v>
      </c>
      <c r="L82" s="21"/>
    </row>
    <row r="83" spans="2:47" s="20" customFormat="1" ht="6.9" customHeight="1" x14ac:dyDescent="0.3">
      <c r="B83" s="21"/>
      <c r="L83" s="21"/>
    </row>
    <row r="84" spans="2:47" s="20" customFormat="1" ht="12" customHeight="1" x14ac:dyDescent="0.3">
      <c r="B84" s="21"/>
      <c r="C84" s="84" t="s">
        <v>258</v>
      </c>
      <c r="L84" s="21"/>
    </row>
    <row r="85" spans="2:47" s="20" customFormat="1" ht="16.5" customHeight="1" x14ac:dyDescent="0.3">
      <c r="B85" s="21"/>
      <c r="E85" s="144" t="str">
        <f>E7</f>
        <v>Lávka cez potok Lopušná</v>
      </c>
      <c r="F85" s="145"/>
      <c r="G85" s="145"/>
      <c r="H85" s="145"/>
      <c r="L85" s="21"/>
    </row>
    <row r="86" spans="2:47" s="20" customFormat="1" ht="12" customHeight="1" x14ac:dyDescent="0.3">
      <c r="B86" s="21"/>
      <c r="C86" s="84" t="s">
        <v>257</v>
      </c>
      <c r="L86" s="21"/>
    </row>
    <row r="87" spans="2:47" s="20" customFormat="1" ht="16.5" customHeight="1" x14ac:dyDescent="0.3">
      <c r="B87" s="21"/>
      <c r="E87" s="142" t="str">
        <f>E9</f>
        <v>1 - SO 101 Lávka cez potok Lopušná</v>
      </c>
      <c r="F87" s="143"/>
      <c r="G87" s="143"/>
      <c r="H87" s="143"/>
      <c r="L87" s="21"/>
    </row>
    <row r="88" spans="2:47" s="20" customFormat="1" ht="6.9" customHeight="1" x14ac:dyDescent="0.3">
      <c r="B88" s="21"/>
      <c r="L88" s="21"/>
    </row>
    <row r="89" spans="2:47" s="20" customFormat="1" ht="12" customHeight="1" x14ac:dyDescent="0.3">
      <c r="B89" s="21"/>
      <c r="C89" s="84" t="s">
        <v>256</v>
      </c>
      <c r="F89" s="85" t="str">
        <f>F12</f>
        <v>Lučivná</v>
      </c>
      <c r="I89" s="84" t="s">
        <v>255</v>
      </c>
      <c r="J89" s="86"/>
      <c r="L89" s="21"/>
    </row>
    <row r="90" spans="2:47" s="20" customFormat="1" ht="6.9" customHeight="1" x14ac:dyDescent="0.3">
      <c r="B90" s="21"/>
      <c r="L90" s="21"/>
    </row>
    <row r="91" spans="2:47" s="20" customFormat="1" ht="15.15" customHeight="1" x14ac:dyDescent="0.3">
      <c r="B91" s="21"/>
      <c r="C91" s="84" t="s">
        <v>254</v>
      </c>
      <c r="F91" s="85" t="str">
        <f>E15</f>
        <v>Obec Lučivná</v>
      </c>
      <c r="I91" s="84" t="s">
        <v>253</v>
      </c>
      <c r="J91" s="83">
        <f>E21</f>
        <v>0</v>
      </c>
      <c r="L91" s="21"/>
    </row>
    <row r="92" spans="2:47" s="20" customFormat="1" ht="24" customHeight="1" x14ac:dyDescent="0.3">
      <c r="B92" s="21"/>
      <c r="C92" s="84" t="s">
        <v>252</v>
      </c>
      <c r="F92" s="85" t="str">
        <f>IF(E18="","",E18)</f>
        <v xml:space="preserve"> </v>
      </c>
      <c r="I92" s="84" t="s">
        <v>251</v>
      </c>
      <c r="J92" s="83">
        <f>E24</f>
        <v>0</v>
      </c>
      <c r="L92" s="21"/>
    </row>
    <row r="93" spans="2:47" s="20" customFormat="1" ht="10.35" customHeight="1" x14ac:dyDescent="0.3">
      <c r="B93" s="21"/>
      <c r="L93" s="21"/>
    </row>
    <row r="94" spans="2:47" s="20" customFormat="1" ht="29.25" customHeight="1" x14ac:dyDescent="0.3">
      <c r="B94" s="21"/>
      <c r="C94" s="107" t="s">
        <v>275</v>
      </c>
      <c r="D94" s="90"/>
      <c r="E94" s="90"/>
      <c r="F94" s="90"/>
      <c r="G94" s="90"/>
      <c r="H94" s="90"/>
      <c r="I94" s="90"/>
      <c r="J94" s="106" t="s">
        <v>243</v>
      </c>
      <c r="K94" s="90"/>
      <c r="L94" s="21"/>
    </row>
    <row r="95" spans="2:47" s="20" customFormat="1" ht="10.35" customHeight="1" x14ac:dyDescent="0.3">
      <c r="B95" s="21"/>
      <c r="L95" s="21"/>
    </row>
    <row r="96" spans="2:47" s="20" customFormat="1" ht="22.95" customHeight="1" x14ac:dyDescent="0.3">
      <c r="B96" s="21"/>
      <c r="C96" s="94" t="s">
        <v>274</v>
      </c>
      <c r="J96" s="105">
        <f>J132</f>
        <v>0</v>
      </c>
      <c r="L96" s="21"/>
      <c r="AU96" s="24" t="s">
        <v>233</v>
      </c>
    </row>
    <row r="97" spans="2:14" s="95" customFormat="1" ht="24.9" customHeight="1" x14ac:dyDescent="0.3">
      <c r="B97" s="96"/>
      <c r="D97" s="99" t="s">
        <v>273</v>
      </c>
      <c r="E97" s="98"/>
      <c r="F97" s="98"/>
      <c r="G97" s="98"/>
      <c r="H97" s="98"/>
      <c r="I97" s="98"/>
      <c r="J97" s="97">
        <f>J133</f>
        <v>0</v>
      </c>
      <c r="L97" s="96"/>
    </row>
    <row r="98" spans="2:14" s="100" customFormat="1" ht="19.95" customHeight="1" x14ac:dyDescent="0.3">
      <c r="B98" s="101"/>
      <c r="D98" s="104" t="s">
        <v>272</v>
      </c>
      <c r="E98" s="103"/>
      <c r="F98" s="103"/>
      <c r="G98" s="103"/>
      <c r="H98" s="103"/>
      <c r="I98" s="103"/>
      <c r="J98" s="102">
        <f>J134</f>
        <v>0</v>
      </c>
      <c r="L98" s="101"/>
    </row>
    <row r="99" spans="2:14" s="100" customFormat="1" ht="19.95" customHeight="1" x14ac:dyDescent="0.3">
      <c r="B99" s="101"/>
      <c r="D99" s="104" t="s">
        <v>271</v>
      </c>
      <c r="E99" s="103"/>
      <c r="F99" s="103"/>
      <c r="G99" s="103"/>
      <c r="H99" s="103"/>
      <c r="I99" s="103"/>
      <c r="J99" s="102">
        <f>J165</f>
        <v>0</v>
      </c>
      <c r="L99" s="101"/>
    </row>
    <row r="100" spans="2:14" s="100" customFormat="1" ht="19.95" customHeight="1" x14ac:dyDescent="0.3">
      <c r="B100" s="101"/>
      <c r="D100" s="104" t="s">
        <v>270</v>
      </c>
      <c r="E100" s="103"/>
      <c r="F100" s="103"/>
      <c r="G100" s="103"/>
      <c r="H100" s="103"/>
      <c r="I100" s="103"/>
      <c r="J100" s="102">
        <f>J180</f>
        <v>0</v>
      </c>
      <c r="L100" s="101"/>
    </row>
    <row r="101" spans="2:14" s="100" customFormat="1" ht="19.95" customHeight="1" x14ac:dyDescent="0.3">
      <c r="B101" s="101"/>
      <c r="D101" s="104" t="s">
        <v>269</v>
      </c>
      <c r="E101" s="103"/>
      <c r="F101" s="103"/>
      <c r="G101" s="103"/>
      <c r="H101" s="103"/>
      <c r="I101" s="103"/>
      <c r="J101" s="102">
        <f>J183</f>
        <v>0</v>
      </c>
      <c r="L101" s="101"/>
    </row>
    <row r="102" spans="2:14" s="100" customFormat="1" ht="19.95" customHeight="1" x14ac:dyDescent="0.3">
      <c r="B102" s="101"/>
      <c r="D102" s="104" t="s">
        <v>268</v>
      </c>
      <c r="E102" s="103"/>
      <c r="F102" s="103"/>
      <c r="G102" s="103"/>
      <c r="H102" s="103"/>
      <c r="I102" s="103"/>
      <c r="J102" s="102">
        <f>J190</f>
        <v>0</v>
      </c>
      <c r="L102" s="101"/>
    </row>
    <row r="103" spans="2:14" s="100" customFormat="1" ht="19.95" customHeight="1" x14ac:dyDescent="0.3">
      <c r="B103" s="101"/>
      <c r="D103" s="104" t="s">
        <v>267</v>
      </c>
      <c r="E103" s="103"/>
      <c r="F103" s="103"/>
      <c r="G103" s="103"/>
      <c r="H103" s="103"/>
      <c r="I103" s="103"/>
      <c r="J103" s="102">
        <f>J193</f>
        <v>0</v>
      </c>
      <c r="L103" s="101"/>
    </row>
    <row r="104" spans="2:14" s="95" customFormat="1" ht="24.9" customHeight="1" x14ac:dyDescent="0.3">
      <c r="B104" s="96"/>
      <c r="D104" s="99" t="s">
        <v>266</v>
      </c>
      <c r="E104" s="98"/>
      <c r="F104" s="98"/>
      <c r="G104" s="98"/>
      <c r="H104" s="98"/>
      <c r="I104" s="98"/>
      <c r="J104" s="97">
        <f>J202</f>
        <v>0</v>
      </c>
      <c r="L104" s="96"/>
    </row>
    <row r="105" spans="2:14" s="100" customFormat="1" ht="19.95" customHeight="1" x14ac:dyDescent="0.3">
      <c r="B105" s="101"/>
      <c r="D105" s="104" t="s">
        <v>265</v>
      </c>
      <c r="E105" s="103"/>
      <c r="F105" s="103"/>
      <c r="G105" s="103"/>
      <c r="H105" s="103"/>
      <c r="I105" s="103"/>
      <c r="J105" s="102">
        <f>J203</f>
        <v>0</v>
      </c>
      <c r="L105" s="101"/>
    </row>
    <row r="106" spans="2:14" s="100" customFormat="1" ht="19.95" customHeight="1" x14ac:dyDescent="0.3">
      <c r="B106" s="101"/>
      <c r="D106" s="104" t="s">
        <v>264</v>
      </c>
      <c r="E106" s="103"/>
      <c r="F106" s="103"/>
      <c r="G106" s="103"/>
      <c r="H106" s="103"/>
      <c r="I106" s="103"/>
      <c r="J106" s="102">
        <f>J212</f>
        <v>0</v>
      </c>
      <c r="L106" s="101"/>
    </row>
    <row r="107" spans="2:14" s="100" customFormat="1" ht="19.95" customHeight="1" x14ac:dyDescent="0.3">
      <c r="B107" s="101"/>
      <c r="D107" s="104" t="s">
        <v>263</v>
      </c>
      <c r="E107" s="103"/>
      <c r="F107" s="103"/>
      <c r="G107" s="103"/>
      <c r="H107" s="103"/>
      <c r="I107" s="103"/>
      <c r="J107" s="102">
        <f>J227</f>
        <v>0</v>
      </c>
      <c r="L107" s="101"/>
    </row>
    <row r="108" spans="2:14" s="95" customFormat="1" ht="24.9" customHeight="1" x14ac:dyDescent="0.3">
      <c r="B108" s="96"/>
      <c r="D108" s="99" t="s">
        <v>262</v>
      </c>
      <c r="E108" s="98"/>
      <c r="F108" s="98"/>
      <c r="G108" s="98"/>
      <c r="H108" s="98"/>
      <c r="I108" s="98"/>
      <c r="J108" s="97">
        <f>J232</f>
        <v>0</v>
      </c>
      <c r="L108" s="96"/>
    </row>
    <row r="109" spans="2:14" s="20" customFormat="1" ht="21.75" customHeight="1" x14ac:dyDescent="0.3">
      <c r="B109" s="21"/>
      <c r="L109" s="21"/>
    </row>
    <row r="110" spans="2:14" s="20" customFormat="1" ht="6.9" customHeight="1" x14ac:dyDescent="0.3">
      <c r="B110" s="21"/>
      <c r="L110" s="21"/>
    </row>
    <row r="111" spans="2:14" s="20" customFormat="1" ht="29.25" customHeight="1" x14ac:dyDescent="0.3">
      <c r="B111" s="21"/>
      <c r="C111" s="94" t="s">
        <v>261</v>
      </c>
      <c r="J111" s="93">
        <v>0</v>
      </c>
      <c r="L111" s="21"/>
      <c r="N111" s="34" t="s">
        <v>241</v>
      </c>
    </row>
    <row r="112" spans="2:14" s="20" customFormat="1" ht="18" customHeight="1" x14ac:dyDescent="0.3">
      <c r="B112" s="21"/>
      <c r="L112" s="21"/>
    </row>
    <row r="113" spans="2:12" s="20" customFormat="1" ht="29.25" customHeight="1" x14ac:dyDescent="0.3">
      <c r="B113" s="21"/>
      <c r="C113" s="92" t="s">
        <v>260</v>
      </c>
      <c r="D113" s="90"/>
      <c r="E113" s="90"/>
      <c r="F113" s="90"/>
      <c r="G113" s="90"/>
      <c r="H113" s="90"/>
      <c r="I113" s="90"/>
      <c r="J113" s="91">
        <f>ROUND(J96+J111,2)</f>
        <v>0</v>
      </c>
      <c r="K113" s="90"/>
      <c r="L113" s="21"/>
    </row>
    <row r="114" spans="2:12" s="20" customFormat="1" ht="6.9" customHeight="1" x14ac:dyDescent="0.3">
      <c r="B114" s="23"/>
      <c r="C114" s="22"/>
      <c r="D114" s="22"/>
      <c r="E114" s="22"/>
      <c r="F114" s="22"/>
      <c r="G114" s="22"/>
      <c r="H114" s="22"/>
      <c r="I114" s="22"/>
      <c r="J114" s="22"/>
      <c r="K114" s="22"/>
      <c r="L114" s="21"/>
    </row>
    <row r="118" spans="2:12" s="20" customFormat="1" ht="6.9" customHeight="1" x14ac:dyDescent="0.3">
      <c r="B118" s="89"/>
      <c r="C118" s="88"/>
      <c r="D118" s="88"/>
      <c r="E118" s="88"/>
      <c r="F118" s="88"/>
      <c r="G118" s="88"/>
      <c r="H118" s="88"/>
      <c r="I118" s="88"/>
      <c r="J118" s="88"/>
      <c r="K118" s="88"/>
      <c r="L118" s="21"/>
    </row>
    <row r="119" spans="2:12" s="20" customFormat="1" ht="24.9" customHeight="1" x14ac:dyDescent="0.3">
      <c r="B119" s="21"/>
      <c r="C119" s="87" t="s">
        <v>259</v>
      </c>
      <c r="L119" s="21"/>
    </row>
    <row r="120" spans="2:12" s="20" customFormat="1" ht="6.9" customHeight="1" x14ac:dyDescent="0.3">
      <c r="B120" s="21"/>
      <c r="L120" s="21"/>
    </row>
    <row r="121" spans="2:12" s="20" customFormat="1" ht="12" customHeight="1" x14ac:dyDescent="0.3">
      <c r="B121" s="21"/>
      <c r="C121" s="84" t="s">
        <v>258</v>
      </c>
      <c r="L121" s="21"/>
    </row>
    <row r="122" spans="2:12" s="20" customFormat="1" ht="16.5" customHeight="1" x14ac:dyDescent="0.3">
      <c r="B122" s="21"/>
      <c r="E122" s="144" t="str">
        <f>E7</f>
        <v>Lávka cez potok Lopušná</v>
      </c>
      <c r="F122" s="145"/>
      <c r="G122" s="145"/>
      <c r="H122" s="145"/>
      <c r="L122" s="21"/>
    </row>
    <row r="123" spans="2:12" s="20" customFormat="1" ht="12" customHeight="1" x14ac:dyDescent="0.3">
      <c r="B123" s="21"/>
      <c r="C123" s="84" t="s">
        <v>257</v>
      </c>
      <c r="L123" s="21"/>
    </row>
    <row r="124" spans="2:12" s="20" customFormat="1" ht="16.5" customHeight="1" x14ac:dyDescent="0.3">
      <c r="B124" s="21"/>
      <c r="E124" s="142" t="str">
        <f>E9</f>
        <v>1 - SO 101 Lávka cez potok Lopušná</v>
      </c>
      <c r="F124" s="143"/>
      <c r="G124" s="143"/>
      <c r="H124" s="143"/>
      <c r="L124" s="21"/>
    </row>
    <row r="125" spans="2:12" s="20" customFormat="1" ht="6.9" customHeight="1" x14ac:dyDescent="0.3">
      <c r="B125" s="21"/>
      <c r="L125" s="21"/>
    </row>
    <row r="126" spans="2:12" s="20" customFormat="1" ht="12" customHeight="1" x14ac:dyDescent="0.3">
      <c r="B126" s="21"/>
      <c r="C126" s="84" t="s">
        <v>256</v>
      </c>
      <c r="F126" s="85" t="str">
        <f>F12</f>
        <v>Lučivná</v>
      </c>
      <c r="I126" s="84" t="s">
        <v>255</v>
      </c>
      <c r="J126" s="86"/>
      <c r="L126" s="21"/>
    </row>
    <row r="127" spans="2:12" s="20" customFormat="1" ht="6.9" customHeight="1" x14ac:dyDescent="0.3">
      <c r="B127" s="21"/>
      <c r="L127" s="21"/>
    </row>
    <row r="128" spans="2:12" s="20" customFormat="1" ht="15.15" customHeight="1" x14ac:dyDescent="0.3">
      <c r="B128" s="21"/>
      <c r="C128" s="84" t="s">
        <v>254</v>
      </c>
      <c r="F128" s="85" t="str">
        <f>E15</f>
        <v>Obec Lučivná</v>
      </c>
      <c r="I128" s="84" t="s">
        <v>253</v>
      </c>
      <c r="J128" s="83">
        <f>E21</f>
        <v>0</v>
      </c>
      <c r="L128" s="21"/>
    </row>
    <row r="129" spans="2:65" s="20" customFormat="1" ht="24" customHeight="1" x14ac:dyDescent="0.3">
      <c r="B129" s="21"/>
      <c r="C129" s="84" t="s">
        <v>252</v>
      </c>
      <c r="F129" s="85" t="str">
        <f>IF(E18="","",E18)</f>
        <v xml:space="preserve"> </v>
      </c>
      <c r="I129" s="84" t="s">
        <v>251</v>
      </c>
      <c r="J129" s="83">
        <f>E24</f>
        <v>0</v>
      </c>
      <c r="L129" s="21"/>
    </row>
    <row r="130" spans="2:65" s="20" customFormat="1" ht="10.35" customHeight="1" x14ac:dyDescent="0.3">
      <c r="B130" s="21"/>
      <c r="L130" s="21"/>
    </row>
    <row r="131" spans="2:65" s="74" customFormat="1" ht="29.25" customHeight="1" x14ac:dyDescent="0.3">
      <c r="B131" s="78"/>
      <c r="C131" s="82" t="s">
        <v>250</v>
      </c>
      <c r="D131" s="81" t="s">
        <v>249</v>
      </c>
      <c r="E131" s="81" t="s">
        <v>248</v>
      </c>
      <c r="F131" s="81" t="s">
        <v>247</v>
      </c>
      <c r="G131" s="81" t="s">
        <v>246</v>
      </c>
      <c r="H131" s="81" t="s">
        <v>245</v>
      </c>
      <c r="I131" s="81" t="s">
        <v>244</v>
      </c>
      <c r="J131" s="80" t="s">
        <v>243</v>
      </c>
      <c r="K131" s="79" t="s">
        <v>242</v>
      </c>
      <c r="L131" s="78"/>
      <c r="M131" s="77" t="s">
        <v>18</v>
      </c>
      <c r="N131" s="76" t="s">
        <v>241</v>
      </c>
      <c r="O131" s="76" t="s">
        <v>240</v>
      </c>
      <c r="P131" s="76" t="s">
        <v>239</v>
      </c>
      <c r="Q131" s="76" t="s">
        <v>238</v>
      </c>
      <c r="R131" s="76" t="s">
        <v>237</v>
      </c>
      <c r="S131" s="76" t="s">
        <v>236</v>
      </c>
      <c r="T131" s="75" t="s">
        <v>235</v>
      </c>
    </row>
    <row r="132" spans="2:65" s="20" customFormat="1" ht="22.95" customHeight="1" x14ac:dyDescent="0.3">
      <c r="B132" s="21"/>
      <c r="C132" s="73" t="s">
        <v>234</v>
      </c>
      <c r="J132" s="72">
        <f>BK132</f>
        <v>0</v>
      </c>
      <c r="L132" s="21"/>
      <c r="M132" s="71"/>
      <c r="N132" s="69"/>
      <c r="O132" s="69"/>
      <c r="P132" s="70">
        <f>P133+P202+P232</f>
        <v>0</v>
      </c>
      <c r="Q132" s="69"/>
      <c r="R132" s="70">
        <f>R133+R202+R232</f>
        <v>0</v>
      </c>
      <c r="S132" s="69"/>
      <c r="T132" s="68">
        <f>T133+T202+T232</f>
        <v>0</v>
      </c>
      <c r="AT132" s="24" t="s">
        <v>29</v>
      </c>
      <c r="AU132" s="24" t="s">
        <v>233</v>
      </c>
      <c r="BK132" s="67">
        <f>BK133+BK202+BK232</f>
        <v>0</v>
      </c>
    </row>
    <row r="133" spans="2:65" s="45" customFormat="1" ht="25.95" customHeight="1" x14ac:dyDescent="0.25">
      <c r="B133" s="52"/>
      <c r="D133" s="47" t="s">
        <v>29</v>
      </c>
      <c r="E133" s="54" t="s">
        <v>232</v>
      </c>
      <c r="F133" s="54" t="s">
        <v>231</v>
      </c>
      <c r="J133" s="53">
        <f>BK133</f>
        <v>0</v>
      </c>
      <c r="L133" s="52"/>
      <c r="M133" s="51"/>
      <c r="P133" s="50">
        <f>P134+P165+P180+P183+P190+P193</f>
        <v>0</v>
      </c>
      <c r="R133" s="50">
        <f>R134+R165+R180+R183+R190+R193</f>
        <v>0</v>
      </c>
      <c r="T133" s="49">
        <f>T134+T165+T180+T183+T190+T193</f>
        <v>0</v>
      </c>
      <c r="AR133" s="47" t="s">
        <v>9</v>
      </c>
      <c r="AT133" s="48" t="s">
        <v>29</v>
      </c>
      <c r="AU133" s="48" t="s">
        <v>28</v>
      </c>
      <c r="AY133" s="47" t="s">
        <v>15</v>
      </c>
      <c r="BK133" s="46">
        <f>BK134+BK165+BK180+BK183+BK190+BK193</f>
        <v>0</v>
      </c>
    </row>
    <row r="134" spans="2:65" s="45" customFormat="1" ht="22.95" customHeight="1" x14ac:dyDescent="0.25">
      <c r="B134" s="52"/>
      <c r="D134" s="47" t="s">
        <v>29</v>
      </c>
      <c r="E134" s="56" t="s">
        <v>9</v>
      </c>
      <c r="F134" s="56" t="s">
        <v>230</v>
      </c>
      <c r="J134" s="55">
        <f>BK134</f>
        <v>0</v>
      </c>
      <c r="L134" s="52"/>
      <c r="M134" s="51"/>
      <c r="P134" s="50">
        <f>SUM(P135:P164)</f>
        <v>0</v>
      </c>
      <c r="R134" s="50">
        <f>SUM(R135:R164)</f>
        <v>0</v>
      </c>
      <c r="T134" s="49">
        <f>SUM(T135:T164)</f>
        <v>0</v>
      </c>
      <c r="AR134" s="47" t="s">
        <v>9</v>
      </c>
      <c r="AT134" s="48" t="s">
        <v>29</v>
      </c>
      <c r="AU134" s="48" t="s">
        <v>9</v>
      </c>
      <c r="AY134" s="47" t="s">
        <v>15</v>
      </c>
      <c r="BK134" s="46">
        <f>SUM(BK135:BK164)</f>
        <v>0</v>
      </c>
    </row>
    <row r="135" spans="2:65" s="20" customFormat="1" ht="33" customHeight="1" x14ac:dyDescent="0.3">
      <c r="B135" s="21"/>
      <c r="C135" s="42" t="s">
        <v>9</v>
      </c>
      <c r="D135" s="42" t="s">
        <v>16</v>
      </c>
      <c r="E135" s="41"/>
      <c r="F135" s="40" t="s">
        <v>229</v>
      </c>
      <c r="G135" s="39" t="s">
        <v>36</v>
      </c>
      <c r="H135" s="38"/>
      <c r="I135" s="37"/>
      <c r="J135" s="37">
        <f>ROUND(I135*H135,2)</f>
        <v>0</v>
      </c>
      <c r="K135" s="36"/>
      <c r="L135" s="21"/>
      <c r="M135" s="35" t="s">
        <v>18</v>
      </c>
      <c r="N135" s="34" t="s">
        <v>17</v>
      </c>
      <c r="O135" s="33">
        <v>0.01</v>
      </c>
      <c r="P135" s="33">
        <f>O135*H135</f>
        <v>0</v>
      </c>
      <c r="Q135" s="33">
        <v>0</v>
      </c>
      <c r="R135" s="33">
        <f>Q135*H135</f>
        <v>0</v>
      </c>
      <c r="S135" s="33">
        <v>0</v>
      </c>
      <c r="T135" s="32">
        <f>S135*H135</f>
        <v>0</v>
      </c>
      <c r="AR135" s="30" t="s">
        <v>30</v>
      </c>
      <c r="AT135" s="30" t="s">
        <v>16</v>
      </c>
      <c r="AU135" s="30" t="s">
        <v>14</v>
      </c>
      <c r="AY135" s="24" t="s">
        <v>15</v>
      </c>
      <c r="BE135" s="31">
        <f>IF(N135="základná",J135,0)</f>
        <v>0</v>
      </c>
      <c r="BF135" s="31">
        <f>IF(N135="znížená",J135,0)</f>
        <v>0</v>
      </c>
      <c r="BG135" s="31">
        <f>IF(N135="zákl. prenesená",J135,0)</f>
        <v>0</v>
      </c>
      <c r="BH135" s="31">
        <f>IF(N135="zníž. prenesená",J135,0)</f>
        <v>0</v>
      </c>
      <c r="BI135" s="31">
        <f>IF(N135="nulová",J135,0)</f>
        <v>0</v>
      </c>
      <c r="BJ135" s="24" t="s">
        <v>14</v>
      </c>
      <c r="BK135" s="31">
        <f>ROUND(I135*H135,2)</f>
        <v>0</v>
      </c>
      <c r="BL135" s="24" t="s">
        <v>30</v>
      </c>
      <c r="BM135" s="30" t="s">
        <v>228</v>
      </c>
    </row>
    <row r="136" spans="2:65" s="20" customFormat="1" ht="28.8" x14ac:dyDescent="0.3">
      <c r="B136" s="21"/>
      <c r="D136" s="29" t="s">
        <v>10</v>
      </c>
      <c r="F136" s="28" t="s">
        <v>227</v>
      </c>
      <c r="L136" s="21"/>
      <c r="M136" s="44"/>
      <c r="T136" s="43"/>
      <c r="AT136" s="24" t="s">
        <v>10</v>
      </c>
      <c r="AU136" s="24" t="s">
        <v>14</v>
      </c>
    </row>
    <row r="137" spans="2:65" s="20" customFormat="1" ht="33" customHeight="1" x14ac:dyDescent="0.3">
      <c r="B137" s="21"/>
      <c r="C137" s="42" t="s">
        <v>14</v>
      </c>
      <c r="D137" s="42" t="s">
        <v>16</v>
      </c>
      <c r="E137" s="41"/>
      <c r="F137" s="40" t="s">
        <v>226</v>
      </c>
      <c r="G137" s="39" t="s">
        <v>19</v>
      </c>
      <c r="H137" s="38"/>
      <c r="I137" s="37"/>
      <c r="J137" s="37">
        <f>ROUND(I137*H137,2)</f>
        <v>0</v>
      </c>
      <c r="K137" s="36"/>
      <c r="L137" s="21"/>
      <c r="M137" s="35" t="s">
        <v>18</v>
      </c>
      <c r="N137" s="34" t="s">
        <v>17</v>
      </c>
      <c r="O137" s="33">
        <v>0.57499999999999996</v>
      </c>
      <c r="P137" s="33">
        <f>O137*H137</f>
        <v>0</v>
      </c>
      <c r="Q137" s="33">
        <v>0</v>
      </c>
      <c r="R137" s="33">
        <f>Q137*H137</f>
        <v>0</v>
      </c>
      <c r="S137" s="33">
        <v>0</v>
      </c>
      <c r="T137" s="32">
        <f>S137*H137</f>
        <v>0</v>
      </c>
      <c r="AR137" s="30" t="s">
        <v>30</v>
      </c>
      <c r="AT137" s="30" t="s">
        <v>16</v>
      </c>
      <c r="AU137" s="30" t="s">
        <v>14</v>
      </c>
      <c r="AY137" s="24" t="s">
        <v>15</v>
      </c>
      <c r="BE137" s="31">
        <f>IF(N137="základná",J137,0)</f>
        <v>0</v>
      </c>
      <c r="BF137" s="31">
        <f>IF(N137="znížená",J137,0)</f>
        <v>0</v>
      </c>
      <c r="BG137" s="31">
        <f>IF(N137="zákl. prenesená",J137,0)</f>
        <v>0</v>
      </c>
      <c r="BH137" s="31">
        <f>IF(N137="zníž. prenesená",J137,0)</f>
        <v>0</v>
      </c>
      <c r="BI137" s="31">
        <f>IF(N137="nulová",J137,0)</f>
        <v>0</v>
      </c>
      <c r="BJ137" s="24" t="s">
        <v>14</v>
      </c>
      <c r="BK137" s="31">
        <f>ROUND(I137*H137,2)</f>
        <v>0</v>
      </c>
      <c r="BL137" s="24" t="s">
        <v>30</v>
      </c>
      <c r="BM137" s="30" t="s">
        <v>225</v>
      </c>
    </row>
    <row r="138" spans="2:65" s="20" customFormat="1" ht="19.2" x14ac:dyDescent="0.3">
      <c r="B138" s="21"/>
      <c r="D138" s="29" t="s">
        <v>10</v>
      </c>
      <c r="F138" s="28" t="s">
        <v>224</v>
      </c>
      <c r="L138" s="21"/>
      <c r="M138" s="44"/>
      <c r="T138" s="43"/>
      <c r="AT138" s="24" t="s">
        <v>10</v>
      </c>
      <c r="AU138" s="24" t="s">
        <v>14</v>
      </c>
    </row>
    <row r="139" spans="2:65" s="20" customFormat="1" ht="21.75" customHeight="1" x14ac:dyDescent="0.3">
      <c r="B139" s="21"/>
      <c r="C139" s="42" t="s">
        <v>151</v>
      </c>
      <c r="D139" s="42" t="s">
        <v>16</v>
      </c>
      <c r="E139" s="41"/>
      <c r="F139" s="40" t="s">
        <v>223</v>
      </c>
      <c r="G139" s="39" t="s">
        <v>135</v>
      </c>
      <c r="H139" s="38"/>
      <c r="I139" s="37"/>
      <c r="J139" s="37">
        <f>ROUND(I139*H139,2)</f>
        <v>0</v>
      </c>
      <c r="K139" s="36"/>
      <c r="L139" s="21"/>
      <c r="M139" s="35" t="s">
        <v>18</v>
      </c>
      <c r="N139" s="34" t="s">
        <v>17</v>
      </c>
      <c r="O139" s="33">
        <v>1.8420000000000001</v>
      </c>
      <c r="P139" s="33">
        <f>O139*H139</f>
        <v>0</v>
      </c>
      <c r="Q139" s="33">
        <v>0</v>
      </c>
      <c r="R139" s="33">
        <f>Q139*H139</f>
        <v>0</v>
      </c>
      <c r="S139" s="33">
        <v>0</v>
      </c>
      <c r="T139" s="32">
        <f>S139*H139</f>
        <v>0</v>
      </c>
      <c r="AR139" s="30" t="s">
        <v>30</v>
      </c>
      <c r="AT139" s="30" t="s">
        <v>16</v>
      </c>
      <c r="AU139" s="30" t="s">
        <v>14</v>
      </c>
      <c r="AY139" s="24" t="s">
        <v>15</v>
      </c>
      <c r="BE139" s="31">
        <f>IF(N139="základná",J139,0)</f>
        <v>0</v>
      </c>
      <c r="BF139" s="31">
        <f>IF(N139="znížená",J139,0)</f>
        <v>0</v>
      </c>
      <c r="BG139" s="31">
        <f>IF(N139="zákl. prenesená",J139,0)</f>
        <v>0</v>
      </c>
      <c r="BH139" s="31">
        <f>IF(N139="zníž. prenesená",J139,0)</f>
        <v>0</v>
      </c>
      <c r="BI139" s="31">
        <f>IF(N139="nulová",J139,0)</f>
        <v>0</v>
      </c>
      <c r="BJ139" s="24" t="s">
        <v>14</v>
      </c>
      <c r="BK139" s="31">
        <f>ROUND(I139*H139,2)</f>
        <v>0</v>
      </c>
      <c r="BL139" s="24" t="s">
        <v>30</v>
      </c>
      <c r="BM139" s="30" t="s">
        <v>222</v>
      </c>
    </row>
    <row r="140" spans="2:65" s="20" customFormat="1" ht="38.4" x14ac:dyDescent="0.3">
      <c r="B140" s="21"/>
      <c r="D140" s="29" t="s">
        <v>10</v>
      </c>
      <c r="F140" s="28" t="s">
        <v>221</v>
      </c>
      <c r="L140" s="21"/>
      <c r="M140" s="44"/>
      <c r="T140" s="43"/>
      <c r="AT140" s="24" t="s">
        <v>10</v>
      </c>
      <c r="AU140" s="24" t="s">
        <v>14</v>
      </c>
    </row>
    <row r="141" spans="2:65" s="20" customFormat="1" ht="16.5" customHeight="1" x14ac:dyDescent="0.3">
      <c r="B141" s="21"/>
      <c r="C141" s="42" t="s">
        <v>30</v>
      </c>
      <c r="D141" s="42" t="s">
        <v>16</v>
      </c>
      <c r="E141" s="41"/>
      <c r="F141" s="40" t="s">
        <v>220</v>
      </c>
      <c r="G141" s="39" t="s">
        <v>135</v>
      </c>
      <c r="H141" s="38"/>
      <c r="I141" s="37"/>
      <c r="J141" s="37">
        <f>ROUND(I141*H141,2)</f>
        <v>0</v>
      </c>
      <c r="K141" s="36"/>
      <c r="L141" s="21"/>
      <c r="M141" s="35" t="s">
        <v>18</v>
      </c>
      <c r="N141" s="34" t="s">
        <v>17</v>
      </c>
      <c r="O141" s="33">
        <v>2.5139999999999998</v>
      </c>
      <c r="P141" s="33">
        <f>O141*H141</f>
        <v>0</v>
      </c>
      <c r="Q141" s="33">
        <v>0</v>
      </c>
      <c r="R141" s="33">
        <f>Q141*H141</f>
        <v>0</v>
      </c>
      <c r="S141" s="33">
        <v>0</v>
      </c>
      <c r="T141" s="32">
        <f>S141*H141</f>
        <v>0</v>
      </c>
      <c r="AR141" s="30" t="s">
        <v>30</v>
      </c>
      <c r="AT141" s="30" t="s">
        <v>16</v>
      </c>
      <c r="AU141" s="30" t="s">
        <v>14</v>
      </c>
      <c r="AY141" s="24" t="s">
        <v>15</v>
      </c>
      <c r="BE141" s="31">
        <f>IF(N141="základná",J141,0)</f>
        <v>0</v>
      </c>
      <c r="BF141" s="31">
        <f>IF(N141="znížená",J141,0)</f>
        <v>0</v>
      </c>
      <c r="BG141" s="31">
        <f>IF(N141="zákl. prenesená",J141,0)</f>
        <v>0</v>
      </c>
      <c r="BH141" s="31">
        <f>IF(N141="zníž. prenesená",J141,0)</f>
        <v>0</v>
      </c>
      <c r="BI141" s="31">
        <f>IF(N141="nulová",J141,0)</f>
        <v>0</v>
      </c>
      <c r="BJ141" s="24" t="s">
        <v>14</v>
      </c>
      <c r="BK141" s="31">
        <f>ROUND(I141*H141,2)</f>
        <v>0</v>
      </c>
      <c r="BL141" s="24" t="s">
        <v>30</v>
      </c>
      <c r="BM141" s="30" t="s">
        <v>219</v>
      </c>
    </row>
    <row r="142" spans="2:65" s="20" customFormat="1" ht="48" x14ac:dyDescent="0.3">
      <c r="B142" s="21"/>
      <c r="D142" s="29" t="s">
        <v>10</v>
      </c>
      <c r="F142" s="28" t="s">
        <v>218</v>
      </c>
      <c r="L142" s="21"/>
      <c r="M142" s="44"/>
      <c r="T142" s="43"/>
      <c r="AT142" s="24" t="s">
        <v>10</v>
      </c>
      <c r="AU142" s="24" t="s">
        <v>14</v>
      </c>
    </row>
    <row r="143" spans="2:65" s="20" customFormat="1" ht="33" customHeight="1" x14ac:dyDescent="0.3">
      <c r="B143" s="21"/>
      <c r="C143" s="42" t="s">
        <v>132</v>
      </c>
      <c r="D143" s="42" t="s">
        <v>16</v>
      </c>
      <c r="E143" s="41"/>
      <c r="F143" s="40" t="s">
        <v>217</v>
      </c>
      <c r="G143" s="39" t="s">
        <v>135</v>
      </c>
      <c r="H143" s="38"/>
      <c r="I143" s="37"/>
      <c r="J143" s="37">
        <f>ROUND(I143*H143,2)</f>
        <v>0</v>
      </c>
      <c r="K143" s="36"/>
      <c r="L143" s="21"/>
      <c r="M143" s="35" t="s">
        <v>18</v>
      </c>
      <c r="N143" s="34" t="s">
        <v>17</v>
      </c>
      <c r="O143" s="33">
        <v>0.61299999999999999</v>
      </c>
      <c r="P143" s="33">
        <f>O143*H143</f>
        <v>0</v>
      </c>
      <c r="Q143" s="33">
        <v>0</v>
      </c>
      <c r="R143" s="33">
        <f>Q143*H143</f>
        <v>0</v>
      </c>
      <c r="S143" s="33">
        <v>0</v>
      </c>
      <c r="T143" s="32">
        <f>S143*H143</f>
        <v>0</v>
      </c>
      <c r="AR143" s="30" t="s">
        <v>30</v>
      </c>
      <c r="AT143" s="30" t="s">
        <v>16</v>
      </c>
      <c r="AU143" s="30" t="s">
        <v>14</v>
      </c>
      <c r="AY143" s="24" t="s">
        <v>15</v>
      </c>
      <c r="BE143" s="31">
        <f>IF(N143="základná",J143,0)</f>
        <v>0</v>
      </c>
      <c r="BF143" s="31">
        <f>IF(N143="znížená",J143,0)</f>
        <v>0</v>
      </c>
      <c r="BG143" s="31">
        <f>IF(N143="zákl. prenesená",J143,0)</f>
        <v>0</v>
      </c>
      <c r="BH143" s="31">
        <f>IF(N143="zníž. prenesená",J143,0)</f>
        <v>0</v>
      </c>
      <c r="BI143" s="31">
        <f>IF(N143="nulová",J143,0)</f>
        <v>0</v>
      </c>
      <c r="BJ143" s="24" t="s">
        <v>14</v>
      </c>
      <c r="BK143" s="31">
        <f>ROUND(I143*H143,2)</f>
        <v>0</v>
      </c>
      <c r="BL143" s="24" t="s">
        <v>30</v>
      </c>
      <c r="BM143" s="30" t="s">
        <v>216</v>
      </c>
    </row>
    <row r="144" spans="2:65" s="20" customFormat="1" ht="48" x14ac:dyDescent="0.3">
      <c r="B144" s="21"/>
      <c r="D144" s="29" t="s">
        <v>10</v>
      </c>
      <c r="F144" s="28" t="s">
        <v>215</v>
      </c>
      <c r="L144" s="21"/>
      <c r="M144" s="44"/>
      <c r="T144" s="43"/>
      <c r="AT144" s="24" t="s">
        <v>10</v>
      </c>
      <c r="AU144" s="24" t="s">
        <v>14</v>
      </c>
    </row>
    <row r="145" spans="2:65" s="20" customFormat="1" ht="16.5" customHeight="1" x14ac:dyDescent="0.3">
      <c r="B145" s="21"/>
      <c r="C145" s="42" t="s">
        <v>214</v>
      </c>
      <c r="D145" s="42" t="s">
        <v>16</v>
      </c>
      <c r="E145" s="41"/>
      <c r="F145" s="40" t="s">
        <v>213</v>
      </c>
      <c r="G145" s="39" t="s">
        <v>135</v>
      </c>
      <c r="H145" s="38"/>
      <c r="I145" s="37"/>
      <c r="J145" s="37">
        <f>ROUND(I145*H145,2)</f>
        <v>0</v>
      </c>
      <c r="K145" s="36"/>
      <c r="L145" s="21"/>
      <c r="M145" s="35" t="s">
        <v>18</v>
      </c>
      <c r="N145" s="34" t="s">
        <v>17</v>
      </c>
      <c r="O145" s="33">
        <v>1.5089999999999999</v>
      </c>
      <c r="P145" s="33">
        <f>O145*H145</f>
        <v>0</v>
      </c>
      <c r="Q145" s="33">
        <v>0</v>
      </c>
      <c r="R145" s="33">
        <f>Q145*H145</f>
        <v>0</v>
      </c>
      <c r="S145" s="33">
        <v>0</v>
      </c>
      <c r="T145" s="32">
        <f>S145*H145</f>
        <v>0</v>
      </c>
      <c r="AR145" s="30" t="s">
        <v>30</v>
      </c>
      <c r="AT145" s="30" t="s">
        <v>16</v>
      </c>
      <c r="AU145" s="30" t="s">
        <v>14</v>
      </c>
      <c r="AY145" s="24" t="s">
        <v>15</v>
      </c>
      <c r="BE145" s="31">
        <f>IF(N145="základná",J145,0)</f>
        <v>0</v>
      </c>
      <c r="BF145" s="31">
        <f>IF(N145="znížená",J145,0)</f>
        <v>0</v>
      </c>
      <c r="BG145" s="31">
        <f>IF(N145="zákl. prenesená",J145,0)</f>
        <v>0</v>
      </c>
      <c r="BH145" s="31">
        <f>IF(N145="zníž. prenesená",J145,0)</f>
        <v>0</v>
      </c>
      <c r="BI145" s="31">
        <f>IF(N145="nulová",J145,0)</f>
        <v>0</v>
      </c>
      <c r="BJ145" s="24" t="s">
        <v>14</v>
      </c>
      <c r="BK145" s="31">
        <f>ROUND(I145*H145,2)</f>
        <v>0</v>
      </c>
      <c r="BL145" s="24" t="s">
        <v>30</v>
      </c>
      <c r="BM145" s="30" t="s">
        <v>212</v>
      </c>
    </row>
    <row r="146" spans="2:65" s="20" customFormat="1" ht="28.8" x14ac:dyDescent="0.3">
      <c r="B146" s="21"/>
      <c r="D146" s="29" t="s">
        <v>10</v>
      </c>
      <c r="F146" s="28" t="s">
        <v>211</v>
      </c>
      <c r="L146" s="21"/>
      <c r="M146" s="44"/>
      <c r="T146" s="43"/>
      <c r="AT146" s="24" t="s">
        <v>10</v>
      </c>
      <c r="AU146" s="24" t="s">
        <v>14</v>
      </c>
    </row>
    <row r="147" spans="2:65" s="20" customFormat="1" ht="33" customHeight="1" x14ac:dyDescent="0.3">
      <c r="B147" s="21"/>
      <c r="C147" s="42" t="s">
        <v>210</v>
      </c>
      <c r="D147" s="42" t="s">
        <v>16</v>
      </c>
      <c r="E147" s="41"/>
      <c r="F147" s="40" t="s">
        <v>209</v>
      </c>
      <c r="G147" s="39" t="s">
        <v>135</v>
      </c>
      <c r="H147" s="38"/>
      <c r="I147" s="37"/>
      <c r="J147" s="37">
        <f>ROUND(I147*H147,2)</f>
        <v>0</v>
      </c>
      <c r="K147" s="36"/>
      <c r="L147" s="21"/>
      <c r="M147" s="35" t="s">
        <v>18</v>
      </c>
      <c r="N147" s="34" t="s">
        <v>17</v>
      </c>
      <c r="O147" s="33">
        <v>0.08</v>
      </c>
      <c r="P147" s="33">
        <f>O147*H147</f>
        <v>0</v>
      </c>
      <c r="Q147" s="33">
        <v>0</v>
      </c>
      <c r="R147" s="33">
        <f>Q147*H147</f>
        <v>0</v>
      </c>
      <c r="S147" s="33">
        <v>0</v>
      </c>
      <c r="T147" s="32">
        <f>S147*H147</f>
        <v>0</v>
      </c>
      <c r="AR147" s="30" t="s">
        <v>30</v>
      </c>
      <c r="AT147" s="30" t="s">
        <v>16</v>
      </c>
      <c r="AU147" s="30" t="s">
        <v>14</v>
      </c>
      <c r="AY147" s="24" t="s">
        <v>15</v>
      </c>
      <c r="BE147" s="31">
        <f>IF(N147="základná",J147,0)</f>
        <v>0</v>
      </c>
      <c r="BF147" s="31">
        <f>IF(N147="znížená",J147,0)</f>
        <v>0</v>
      </c>
      <c r="BG147" s="31">
        <f>IF(N147="zákl. prenesená",J147,0)</f>
        <v>0</v>
      </c>
      <c r="BH147" s="31">
        <f>IF(N147="zníž. prenesená",J147,0)</f>
        <v>0</v>
      </c>
      <c r="BI147" s="31">
        <f>IF(N147="nulová",J147,0)</f>
        <v>0</v>
      </c>
      <c r="BJ147" s="24" t="s">
        <v>14</v>
      </c>
      <c r="BK147" s="31">
        <f>ROUND(I147*H147,2)</f>
        <v>0</v>
      </c>
      <c r="BL147" s="24" t="s">
        <v>30</v>
      </c>
      <c r="BM147" s="30" t="s">
        <v>208</v>
      </c>
    </row>
    <row r="148" spans="2:65" s="20" customFormat="1" ht="28.8" x14ac:dyDescent="0.3">
      <c r="B148" s="21"/>
      <c r="D148" s="29" t="s">
        <v>10</v>
      </c>
      <c r="F148" s="28" t="s">
        <v>207</v>
      </c>
      <c r="L148" s="21"/>
      <c r="M148" s="44"/>
      <c r="T148" s="43"/>
      <c r="AT148" s="24" t="s">
        <v>10</v>
      </c>
      <c r="AU148" s="24" t="s">
        <v>14</v>
      </c>
    </row>
    <row r="149" spans="2:65" s="20" customFormat="1" ht="16.5" customHeight="1" x14ac:dyDescent="0.3">
      <c r="B149" s="21"/>
      <c r="C149" s="42" t="s">
        <v>110</v>
      </c>
      <c r="D149" s="42" t="s">
        <v>16</v>
      </c>
      <c r="E149" s="41"/>
      <c r="F149" s="40" t="s">
        <v>206</v>
      </c>
      <c r="G149" s="39" t="s">
        <v>135</v>
      </c>
      <c r="H149" s="38"/>
      <c r="I149" s="37"/>
      <c r="J149" s="37">
        <f>ROUND(I149*H149,2)</f>
        <v>0</v>
      </c>
      <c r="K149" s="36"/>
      <c r="L149" s="21"/>
      <c r="M149" s="35" t="s">
        <v>18</v>
      </c>
      <c r="N149" s="34" t="s">
        <v>17</v>
      </c>
      <c r="O149" s="33">
        <v>3.6030000000000002</v>
      </c>
      <c r="P149" s="33">
        <f>O149*H149</f>
        <v>0</v>
      </c>
      <c r="Q149" s="33">
        <v>0</v>
      </c>
      <c r="R149" s="33">
        <f>Q149*H149</f>
        <v>0</v>
      </c>
      <c r="S149" s="33">
        <v>0</v>
      </c>
      <c r="T149" s="32">
        <f>S149*H149</f>
        <v>0</v>
      </c>
      <c r="AR149" s="30" t="s">
        <v>30</v>
      </c>
      <c r="AT149" s="30" t="s">
        <v>16</v>
      </c>
      <c r="AU149" s="30" t="s">
        <v>14</v>
      </c>
      <c r="AY149" s="24" t="s">
        <v>15</v>
      </c>
      <c r="BE149" s="31">
        <f>IF(N149="základná",J149,0)</f>
        <v>0</v>
      </c>
      <c r="BF149" s="31">
        <f>IF(N149="znížená",J149,0)</f>
        <v>0</v>
      </c>
      <c r="BG149" s="31">
        <f>IF(N149="zákl. prenesená",J149,0)</f>
        <v>0</v>
      </c>
      <c r="BH149" s="31">
        <f>IF(N149="zníž. prenesená",J149,0)</f>
        <v>0</v>
      </c>
      <c r="BI149" s="31">
        <f>IF(N149="nulová",J149,0)</f>
        <v>0</v>
      </c>
      <c r="BJ149" s="24" t="s">
        <v>14</v>
      </c>
      <c r="BK149" s="31">
        <f>ROUND(I149*H149,2)</f>
        <v>0</v>
      </c>
      <c r="BL149" s="24" t="s">
        <v>30</v>
      </c>
      <c r="BM149" s="30" t="s">
        <v>205</v>
      </c>
    </row>
    <row r="150" spans="2:65" s="20" customFormat="1" ht="28.8" x14ac:dyDescent="0.3">
      <c r="B150" s="21"/>
      <c r="D150" s="29" t="s">
        <v>10</v>
      </c>
      <c r="F150" s="28" t="s">
        <v>204</v>
      </c>
      <c r="L150" s="21"/>
      <c r="M150" s="44"/>
      <c r="T150" s="43"/>
      <c r="AT150" s="24" t="s">
        <v>10</v>
      </c>
      <c r="AU150" s="24" t="s">
        <v>14</v>
      </c>
    </row>
    <row r="151" spans="2:65" s="20" customFormat="1" ht="21.75" customHeight="1" x14ac:dyDescent="0.3">
      <c r="B151" s="21"/>
      <c r="C151" s="42" t="s">
        <v>126</v>
      </c>
      <c r="D151" s="42" t="s">
        <v>16</v>
      </c>
      <c r="E151" s="41"/>
      <c r="F151" s="40" t="s">
        <v>203</v>
      </c>
      <c r="G151" s="39" t="s">
        <v>135</v>
      </c>
      <c r="H151" s="38"/>
      <c r="I151" s="37"/>
      <c r="J151" s="37">
        <f>ROUND(I151*H151,2)</f>
        <v>0</v>
      </c>
      <c r="K151" s="36"/>
      <c r="L151" s="21"/>
      <c r="M151" s="35" t="s">
        <v>18</v>
      </c>
      <c r="N151" s="34" t="s">
        <v>17</v>
      </c>
      <c r="O151" s="33">
        <v>5.6000000000000001E-2</v>
      </c>
      <c r="P151" s="33">
        <f>O151*H151</f>
        <v>0</v>
      </c>
      <c r="Q151" s="33">
        <v>0</v>
      </c>
      <c r="R151" s="33">
        <f>Q151*H151</f>
        <v>0</v>
      </c>
      <c r="S151" s="33">
        <v>0</v>
      </c>
      <c r="T151" s="32">
        <f>S151*H151</f>
        <v>0</v>
      </c>
      <c r="AR151" s="30" t="s">
        <v>30</v>
      </c>
      <c r="AT151" s="30" t="s">
        <v>16</v>
      </c>
      <c r="AU151" s="30" t="s">
        <v>14</v>
      </c>
      <c r="AY151" s="24" t="s">
        <v>15</v>
      </c>
      <c r="BE151" s="31">
        <f>IF(N151="základná",J151,0)</f>
        <v>0</v>
      </c>
      <c r="BF151" s="31">
        <f>IF(N151="znížená",J151,0)</f>
        <v>0</v>
      </c>
      <c r="BG151" s="31">
        <f>IF(N151="zákl. prenesená",J151,0)</f>
        <v>0</v>
      </c>
      <c r="BH151" s="31">
        <f>IF(N151="zníž. prenesená",J151,0)</f>
        <v>0</v>
      </c>
      <c r="BI151" s="31">
        <f>IF(N151="nulová",J151,0)</f>
        <v>0</v>
      </c>
      <c r="BJ151" s="24" t="s">
        <v>14</v>
      </c>
      <c r="BK151" s="31">
        <f>ROUND(I151*H151,2)</f>
        <v>0</v>
      </c>
      <c r="BL151" s="24" t="s">
        <v>30</v>
      </c>
      <c r="BM151" s="30" t="s">
        <v>202</v>
      </c>
    </row>
    <row r="152" spans="2:65" s="20" customFormat="1" ht="38.4" x14ac:dyDescent="0.3">
      <c r="B152" s="21"/>
      <c r="D152" s="29" t="s">
        <v>10</v>
      </c>
      <c r="F152" s="28" t="s">
        <v>201</v>
      </c>
      <c r="L152" s="21"/>
      <c r="M152" s="44"/>
      <c r="T152" s="43"/>
      <c r="AT152" s="24" t="s">
        <v>10</v>
      </c>
      <c r="AU152" s="24" t="s">
        <v>14</v>
      </c>
    </row>
    <row r="153" spans="2:65" s="20" customFormat="1" ht="33" customHeight="1" x14ac:dyDescent="0.3">
      <c r="B153" s="21"/>
      <c r="C153" s="42" t="s">
        <v>200</v>
      </c>
      <c r="D153" s="42" t="s">
        <v>16</v>
      </c>
      <c r="E153" s="41"/>
      <c r="F153" s="40" t="s">
        <v>199</v>
      </c>
      <c r="G153" s="39" t="s">
        <v>135</v>
      </c>
      <c r="H153" s="38"/>
      <c r="I153" s="37"/>
      <c r="J153" s="37">
        <f>ROUND(I153*H153,2)</f>
        <v>0</v>
      </c>
      <c r="K153" s="36"/>
      <c r="L153" s="21"/>
      <c r="M153" s="35" t="s">
        <v>18</v>
      </c>
      <c r="N153" s="34" t="s">
        <v>17</v>
      </c>
      <c r="O153" s="33">
        <v>7.0000000000000001E-3</v>
      </c>
      <c r="P153" s="33">
        <f>O153*H153</f>
        <v>0</v>
      </c>
      <c r="Q153" s="33">
        <v>0</v>
      </c>
      <c r="R153" s="33">
        <f>Q153*H153</f>
        <v>0</v>
      </c>
      <c r="S153" s="33">
        <v>0</v>
      </c>
      <c r="T153" s="32">
        <f>S153*H153</f>
        <v>0</v>
      </c>
      <c r="AR153" s="30" t="s">
        <v>30</v>
      </c>
      <c r="AT153" s="30" t="s">
        <v>16</v>
      </c>
      <c r="AU153" s="30" t="s">
        <v>14</v>
      </c>
      <c r="AY153" s="24" t="s">
        <v>15</v>
      </c>
      <c r="BE153" s="31">
        <f>IF(N153="základná",J153,0)</f>
        <v>0</v>
      </c>
      <c r="BF153" s="31">
        <f>IF(N153="znížená",J153,0)</f>
        <v>0</v>
      </c>
      <c r="BG153" s="31">
        <f>IF(N153="zákl. prenesená",J153,0)</f>
        <v>0</v>
      </c>
      <c r="BH153" s="31">
        <f>IF(N153="zníž. prenesená",J153,0)</f>
        <v>0</v>
      </c>
      <c r="BI153" s="31">
        <f>IF(N153="nulová",J153,0)</f>
        <v>0</v>
      </c>
      <c r="BJ153" s="24" t="s">
        <v>14</v>
      </c>
      <c r="BK153" s="31">
        <f>ROUND(I153*H153,2)</f>
        <v>0</v>
      </c>
      <c r="BL153" s="24" t="s">
        <v>30</v>
      </c>
      <c r="BM153" s="30" t="s">
        <v>198</v>
      </c>
    </row>
    <row r="154" spans="2:65" s="20" customFormat="1" ht="48" x14ac:dyDescent="0.3">
      <c r="B154" s="21"/>
      <c r="D154" s="29" t="s">
        <v>10</v>
      </c>
      <c r="F154" s="28" t="s">
        <v>197</v>
      </c>
      <c r="L154" s="21"/>
      <c r="M154" s="44"/>
      <c r="T154" s="43"/>
      <c r="AT154" s="24" t="s">
        <v>10</v>
      </c>
      <c r="AU154" s="24" t="s">
        <v>14</v>
      </c>
    </row>
    <row r="155" spans="2:65" s="20" customFormat="1" ht="21.75" customHeight="1" x14ac:dyDescent="0.3">
      <c r="B155" s="21"/>
      <c r="C155" s="42" t="s">
        <v>196</v>
      </c>
      <c r="D155" s="42" t="s">
        <v>16</v>
      </c>
      <c r="E155" s="41"/>
      <c r="F155" s="40" t="s">
        <v>195</v>
      </c>
      <c r="G155" s="39" t="s">
        <v>135</v>
      </c>
      <c r="H155" s="38"/>
      <c r="I155" s="37"/>
      <c r="J155" s="37">
        <f>ROUND(I155*H155,2)</f>
        <v>0</v>
      </c>
      <c r="K155" s="36"/>
      <c r="L155" s="21"/>
      <c r="M155" s="35" t="s">
        <v>18</v>
      </c>
      <c r="N155" s="34" t="s">
        <v>17</v>
      </c>
      <c r="O155" s="33">
        <v>0.24199999999999999</v>
      </c>
      <c r="P155" s="33">
        <f>O155*H155</f>
        <v>0</v>
      </c>
      <c r="Q155" s="33">
        <v>0</v>
      </c>
      <c r="R155" s="33">
        <f>Q155*H155</f>
        <v>0</v>
      </c>
      <c r="S155" s="33">
        <v>0</v>
      </c>
      <c r="T155" s="32">
        <f>S155*H155</f>
        <v>0</v>
      </c>
      <c r="AR155" s="30" t="s">
        <v>30</v>
      </c>
      <c r="AT155" s="30" t="s">
        <v>16</v>
      </c>
      <c r="AU155" s="30" t="s">
        <v>14</v>
      </c>
      <c r="AY155" s="24" t="s">
        <v>15</v>
      </c>
      <c r="BE155" s="31">
        <f>IF(N155="základná",J155,0)</f>
        <v>0</v>
      </c>
      <c r="BF155" s="31">
        <f>IF(N155="znížená",J155,0)</f>
        <v>0</v>
      </c>
      <c r="BG155" s="31">
        <f>IF(N155="zákl. prenesená",J155,0)</f>
        <v>0</v>
      </c>
      <c r="BH155" s="31">
        <f>IF(N155="zníž. prenesená",J155,0)</f>
        <v>0</v>
      </c>
      <c r="BI155" s="31">
        <f>IF(N155="nulová",J155,0)</f>
        <v>0</v>
      </c>
      <c r="BJ155" s="24" t="s">
        <v>14</v>
      </c>
      <c r="BK155" s="31">
        <f>ROUND(I155*H155,2)</f>
        <v>0</v>
      </c>
      <c r="BL155" s="24" t="s">
        <v>30</v>
      </c>
      <c r="BM155" s="30" t="s">
        <v>194</v>
      </c>
    </row>
    <row r="156" spans="2:65" s="20" customFormat="1" ht="28.8" x14ac:dyDescent="0.3">
      <c r="B156" s="21"/>
      <c r="D156" s="29" t="s">
        <v>10</v>
      </c>
      <c r="F156" s="28" t="s">
        <v>193</v>
      </c>
      <c r="L156" s="21"/>
      <c r="M156" s="44"/>
      <c r="T156" s="43"/>
      <c r="AT156" s="24" t="s">
        <v>10</v>
      </c>
      <c r="AU156" s="24" t="s">
        <v>14</v>
      </c>
    </row>
    <row r="157" spans="2:65" s="20" customFormat="1" ht="16.5" customHeight="1" x14ac:dyDescent="0.3">
      <c r="B157" s="21"/>
      <c r="C157" s="66" t="s">
        <v>192</v>
      </c>
      <c r="D157" s="66" t="s">
        <v>68</v>
      </c>
      <c r="E157" s="65"/>
      <c r="F157" s="64" t="s">
        <v>191</v>
      </c>
      <c r="G157" s="63" t="s">
        <v>49</v>
      </c>
      <c r="H157" s="62"/>
      <c r="I157" s="61"/>
      <c r="J157" s="61">
        <f>ROUND(I157*H157,2)</f>
        <v>0</v>
      </c>
      <c r="K157" s="60"/>
      <c r="L157" s="59"/>
      <c r="M157" s="58" t="s">
        <v>18</v>
      </c>
      <c r="N157" s="57" t="s">
        <v>17</v>
      </c>
      <c r="O157" s="33">
        <v>0</v>
      </c>
      <c r="P157" s="33">
        <f>O157*H157</f>
        <v>0</v>
      </c>
      <c r="Q157" s="33">
        <v>1</v>
      </c>
      <c r="R157" s="33">
        <f>Q157*H157</f>
        <v>0</v>
      </c>
      <c r="S157" s="33">
        <v>0</v>
      </c>
      <c r="T157" s="32">
        <f>S157*H157</f>
        <v>0</v>
      </c>
      <c r="AR157" s="30" t="s">
        <v>110</v>
      </c>
      <c r="AT157" s="30" t="s">
        <v>68</v>
      </c>
      <c r="AU157" s="30" t="s">
        <v>14</v>
      </c>
      <c r="AY157" s="24" t="s">
        <v>15</v>
      </c>
      <c r="BE157" s="31">
        <f>IF(N157="základná",J157,0)</f>
        <v>0</v>
      </c>
      <c r="BF157" s="31">
        <f>IF(N157="znížená",J157,0)</f>
        <v>0</v>
      </c>
      <c r="BG157" s="31">
        <f>IF(N157="zákl. prenesená",J157,0)</f>
        <v>0</v>
      </c>
      <c r="BH157" s="31">
        <f>IF(N157="zníž. prenesená",J157,0)</f>
        <v>0</v>
      </c>
      <c r="BI157" s="31">
        <f>IF(N157="nulová",J157,0)</f>
        <v>0</v>
      </c>
      <c r="BJ157" s="24" t="s">
        <v>14</v>
      </c>
      <c r="BK157" s="31">
        <f>ROUND(I157*H157,2)</f>
        <v>0</v>
      </c>
      <c r="BL157" s="24" t="s">
        <v>30</v>
      </c>
      <c r="BM157" s="30" t="s">
        <v>190</v>
      </c>
    </row>
    <row r="158" spans="2:65" s="20" customFormat="1" x14ac:dyDescent="0.3">
      <c r="B158" s="21"/>
      <c r="D158" s="29" t="s">
        <v>10</v>
      </c>
      <c r="F158" s="28" t="s">
        <v>189</v>
      </c>
      <c r="L158" s="21"/>
      <c r="M158" s="44"/>
      <c r="T158" s="43"/>
      <c r="AT158" s="24" t="s">
        <v>10</v>
      </c>
      <c r="AU158" s="24" t="s">
        <v>14</v>
      </c>
    </row>
    <row r="159" spans="2:65" s="20" customFormat="1" ht="21.75" customHeight="1" x14ac:dyDescent="0.3">
      <c r="B159" s="21"/>
      <c r="C159" s="42" t="s">
        <v>188</v>
      </c>
      <c r="D159" s="42" t="s">
        <v>16</v>
      </c>
      <c r="E159" s="41"/>
      <c r="F159" s="40" t="s">
        <v>187</v>
      </c>
      <c r="G159" s="39" t="s">
        <v>36</v>
      </c>
      <c r="H159" s="38"/>
      <c r="I159" s="37"/>
      <c r="J159" s="37">
        <f>ROUND(I159*H159,2)</f>
        <v>0</v>
      </c>
      <c r="K159" s="36"/>
      <c r="L159" s="21"/>
      <c r="M159" s="35" t="s">
        <v>18</v>
      </c>
      <c r="N159" s="34" t="s">
        <v>17</v>
      </c>
      <c r="O159" s="33">
        <v>7.0999999999999994E-2</v>
      </c>
      <c r="P159" s="33">
        <f>O159*H159</f>
        <v>0</v>
      </c>
      <c r="Q159" s="33">
        <v>0</v>
      </c>
      <c r="R159" s="33">
        <f>Q159*H159</f>
        <v>0</v>
      </c>
      <c r="S159" s="33">
        <v>0</v>
      </c>
      <c r="T159" s="32">
        <f>S159*H159</f>
        <v>0</v>
      </c>
      <c r="AR159" s="30" t="s">
        <v>30</v>
      </c>
      <c r="AT159" s="30" t="s">
        <v>16</v>
      </c>
      <c r="AU159" s="30" t="s">
        <v>14</v>
      </c>
      <c r="AY159" s="24" t="s">
        <v>15</v>
      </c>
      <c r="BE159" s="31">
        <f>IF(N159="základná",J159,0)</f>
        <v>0</v>
      </c>
      <c r="BF159" s="31">
        <f>IF(N159="znížená",J159,0)</f>
        <v>0</v>
      </c>
      <c r="BG159" s="31">
        <f>IF(N159="zákl. prenesená",J159,0)</f>
        <v>0</v>
      </c>
      <c r="BH159" s="31">
        <f>IF(N159="zníž. prenesená",J159,0)</f>
        <v>0</v>
      </c>
      <c r="BI159" s="31">
        <f>IF(N159="nulová",J159,0)</f>
        <v>0</v>
      </c>
      <c r="BJ159" s="24" t="s">
        <v>14</v>
      </c>
      <c r="BK159" s="31">
        <f>ROUND(I159*H159,2)</f>
        <v>0</v>
      </c>
      <c r="BL159" s="24" t="s">
        <v>30</v>
      </c>
      <c r="BM159" s="30" t="s">
        <v>186</v>
      </c>
    </row>
    <row r="160" spans="2:65" s="20" customFormat="1" ht="28.8" x14ac:dyDescent="0.3">
      <c r="B160" s="21"/>
      <c r="D160" s="29" t="s">
        <v>10</v>
      </c>
      <c r="F160" s="28" t="s">
        <v>185</v>
      </c>
      <c r="L160" s="21"/>
      <c r="M160" s="44"/>
      <c r="T160" s="43"/>
      <c r="AT160" s="24" t="s">
        <v>10</v>
      </c>
      <c r="AU160" s="24" t="s">
        <v>14</v>
      </c>
    </row>
    <row r="161" spans="2:65" s="20" customFormat="1" ht="16.5" customHeight="1" x14ac:dyDescent="0.3">
      <c r="B161" s="21"/>
      <c r="C161" s="66" t="s">
        <v>184</v>
      </c>
      <c r="D161" s="66" t="s">
        <v>68</v>
      </c>
      <c r="E161" s="65"/>
      <c r="F161" s="64" t="s">
        <v>182</v>
      </c>
      <c r="G161" s="63" t="s">
        <v>55</v>
      </c>
      <c r="H161" s="62"/>
      <c r="I161" s="61"/>
      <c r="J161" s="61">
        <f>ROUND(I161*H161,2)</f>
        <v>0</v>
      </c>
      <c r="K161" s="60"/>
      <c r="L161" s="59"/>
      <c r="M161" s="58" t="s">
        <v>18</v>
      </c>
      <c r="N161" s="57" t="s">
        <v>17</v>
      </c>
      <c r="O161" s="33">
        <v>0</v>
      </c>
      <c r="P161" s="33">
        <f>O161*H161</f>
        <v>0</v>
      </c>
      <c r="Q161" s="33">
        <v>1E-3</v>
      </c>
      <c r="R161" s="33">
        <f>Q161*H161</f>
        <v>0</v>
      </c>
      <c r="S161" s="33">
        <v>0</v>
      </c>
      <c r="T161" s="32">
        <f>S161*H161</f>
        <v>0</v>
      </c>
      <c r="AR161" s="30" t="s">
        <v>110</v>
      </c>
      <c r="AT161" s="30" t="s">
        <v>68</v>
      </c>
      <c r="AU161" s="30" t="s">
        <v>14</v>
      </c>
      <c r="AY161" s="24" t="s">
        <v>15</v>
      </c>
      <c r="BE161" s="31">
        <f>IF(N161="základná",J161,0)</f>
        <v>0</v>
      </c>
      <c r="BF161" s="31">
        <f>IF(N161="znížená",J161,0)</f>
        <v>0</v>
      </c>
      <c r="BG161" s="31">
        <f>IF(N161="zákl. prenesená",J161,0)</f>
        <v>0</v>
      </c>
      <c r="BH161" s="31">
        <f>IF(N161="zníž. prenesená",J161,0)</f>
        <v>0</v>
      </c>
      <c r="BI161" s="31">
        <f>IF(N161="nulová",J161,0)</f>
        <v>0</v>
      </c>
      <c r="BJ161" s="24" t="s">
        <v>14</v>
      </c>
      <c r="BK161" s="31">
        <f>ROUND(I161*H161,2)</f>
        <v>0</v>
      </c>
      <c r="BL161" s="24" t="s">
        <v>30</v>
      </c>
      <c r="BM161" s="30" t="s">
        <v>183</v>
      </c>
    </row>
    <row r="162" spans="2:65" s="20" customFormat="1" x14ac:dyDescent="0.3">
      <c r="B162" s="21"/>
      <c r="D162" s="29" t="s">
        <v>10</v>
      </c>
      <c r="F162" s="28" t="s">
        <v>182</v>
      </c>
      <c r="L162" s="21"/>
      <c r="M162" s="44"/>
      <c r="T162" s="43"/>
      <c r="AT162" s="24" t="s">
        <v>10</v>
      </c>
      <c r="AU162" s="24" t="s">
        <v>14</v>
      </c>
    </row>
    <row r="163" spans="2:65" s="20" customFormat="1" ht="21.75" customHeight="1" x14ac:dyDescent="0.3">
      <c r="B163" s="21"/>
      <c r="C163" s="42" t="s">
        <v>181</v>
      </c>
      <c r="D163" s="42" t="s">
        <v>16</v>
      </c>
      <c r="E163" s="41"/>
      <c r="F163" s="40" t="s">
        <v>180</v>
      </c>
      <c r="G163" s="39" t="s">
        <v>36</v>
      </c>
      <c r="H163" s="38"/>
      <c r="I163" s="37"/>
      <c r="J163" s="37">
        <f>ROUND(I163*H163,2)</f>
        <v>0</v>
      </c>
      <c r="K163" s="36"/>
      <c r="L163" s="21"/>
      <c r="M163" s="35" t="s">
        <v>18</v>
      </c>
      <c r="N163" s="34" t="s">
        <v>17</v>
      </c>
      <c r="O163" s="33">
        <v>8.0000000000000002E-3</v>
      </c>
      <c r="P163" s="33">
        <f>O163*H163</f>
        <v>0</v>
      </c>
      <c r="Q163" s="33">
        <v>0</v>
      </c>
      <c r="R163" s="33">
        <f>Q163*H163</f>
        <v>0</v>
      </c>
      <c r="S163" s="33">
        <v>0</v>
      </c>
      <c r="T163" s="32">
        <f>S163*H163</f>
        <v>0</v>
      </c>
      <c r="AR163" s="30" t="s">
        <v>30</v>
      </c>
      <c r="AT163" s="30" t="s">
        <v>16</v>
      </c>
      <c r="AU163" s="30" t="s">
        <v>14</v>
      </c>
      <c r="AY163" s="24" t="s">
        <v>15</v>
      </c>
      <c r="BE163" s="31">
        <f>IF(N163="základná",J163,0)</f>
        <v>0</v>
      </c>
      <c r="BF163" s="31">
        <f>IF(N163="znížená",J163,0)</f>
        <v>0</v>
      </c>
      <c r="BG163" s="31">
        <f>IF(N163="zákl. prenesená",J163,0)</f>
        <v>0</v>
      </c>
      <c r="BH163" s="31">
        <f>IF(N163="zníž. prenesená",J163,0)</f>
        <v>0</v>
      </c>
      <c r="BI163" s="31">
        <f>IF(N163="nulová",J163,0)</f>
        <v>0</v>
      </c>
      <c r="BJ163" s="24" t="s">
        <v>14</v>
      </c>
      <c r="BK163" s="31">
        <f>ROUND(I163*H163,2)</f>
        <v>0</v>
      </c>
      <c r="BL163" s="24" t="s">
        <v>30</v>
      </c>
      <c r="BM163" s="30" t="s">
        <v>179</v>
      </c>
    </row>
    <row r="164" spans="2:65" s="20" customFormat="1" ht="19.2" x14ac:dyDescent="0.3">
      <c r="B164" s="21"/>
      <c r="D164" s="29" t="s">
        <v>10</v>
      </c>
      <c r="F164" s="28" t="s">
        <v>178</v>
      </c>
      <c r="L164" s="21"/>
      <c r="M164" s="44"/>
      <c r="T164" s="43"/>
      <c r="AT164" s="24" t="s">
        <v>10</v>
      </c>
      <c r="AU164" s="24" t="s">
        <v>14</v>
      </c>
    </row>
    <row r="165" spans="2:65" s="45" customFormat="1" ht="22.95" customHeight="1" x14ac:dyDescent="0.25">
      <c r="B165" s="52"/>
      <c r="D165" s="47" t="s">
        <v>29</v>
      </c>
      <c r="E165" s="56"/>
      <c r="F165" s="56" t="s">
        <v>177</v>
      </c>
      <c r="J165" s="55">
        <f>BK165</f>
        <v>0</v>
      </c>
      <c r="L165" s="52"/>
      <c r="M165" s="51"/>
      <c r="P165" s="50">
        <f>SUM(P166:P179)</f>
        <v>0</v>
      </c>
      <c r="R165" s="50">
        <f>SUM(R166:R179)</f>
        <v>0</v>
      </c>
      <c r="T165" s="49">
        <f>SUM(T166:T179)</f>
        <v>0</v>
      </c>
      <c r="AR165" s="47" t="s">
        <v>9</v>
      </c>
      <c r="AT165" s="48" t="s">
        <v>29</v>
      </c>
      <c r="AU165" s="48" t="s">
        <v>9</v>
      </c>
      <c r="AY165" s="47" t="s">
        <v>15</v>
      </c>
      <c r="BK165" s="46">
        <f>SUM(BK166:BK179)</f>
        <v>0</v>
      </c>
    </row>
    <row r="166" spans="2:65" s="20" customFormat="1" ht="21.75" customHeight="1" x14ac:dyDescent="0.3">
      <c r="B166" s="21"/>
      <c r="C166" s="42" t="s">
        <v>35</v>
      </c>
      <c r="D166" s="42" t="s">
        <v>16</v>
      </c>
      <c r="E166" s="41"/>
      <c r="F166" s="40" t="s">
        <v>176</v>
      </c>
      <c r="G166" s="39" t="s">
        <v>135</v>
      </c>
      <c r="H166" s="38"/>
      <c r="I166" s="37"/>
      <c r="J166" s="37">
        <f>ROUND(I166*H166,2)</f>
        <v>0</v>
      </c>
      <c r="K166" s="36"/>
      <c r="L166" s="21"/>
      <c r="M166" s="35" t="s">
        <v>18</v>
      </c>
      <c r="N166" s="34" t="s">
        <v>17</v>
      </c>
      <c r="O166" s="33">
        <v>1.1317999999999999</v>
      </c>
      <c r="P166" s="33">
        <f>O166*H166</f>
        <v>0</v>
      </c>
      <c r="Q166" s="33">
        <v>2.0699999999999998</v>
      </c>
      <c r="R166" s="33">
        <f>Q166*H166</f>
        <v>0</v>
      </c>
      <c r="S166" s="33">
        <v>0</v>
      </c>
      <c r="T166" s="32">
        <f>S166*H166</f>
        <v>0</v>
      </c>
      <c r="AR166" s="30" t="s">
        <v>30</v>
      </c>
      <c r="AT166" s="30" t="s">
        <v>16</v>
      </c>
      <c r="AU166" s="30" t="s">
        <v>14</v>
      </c>
      <c r="AY166" s="24" t="s">
        <v>15</v>
      </c>
      <c r="BE166" s="31">
        <f>IF(N166="základná",J166,0)</f>
        <v>0</v>
      </c>
      <c r="BF166" s="31">
        <f>IF(N166="znížená",J166,0)</f>
        <v>0</v>
      </c>
      <c r="BG166" s="31">
        <f>IF(N166="zákl. prenesená",J166,0)</f>
        <v>0</v>
      </c>
      <c r="BH166" s="31">
        <f>IF(N166="zníž. prenesená",J166,0)</f>
        <v>0</v>
      </c>
      <c r="BI166" s="31">
        <f>IF(N166="nulová",J166,0)</f>
        <v>0</v>
      </c>
      <c r="BJ166" s="24" t="s">
        <v>14</v>
      </c>
      <c r="BK166" s="31">
        <f>ROUND(I166*H166,2)</f>
        <v>0</v>
      </c>
      <c r="BL166" s="24" t="s">
        <v>30</v>
      </c>
      <c r="BM166" s="30" t="s">
        <v>175</v>
      </c>
    </row>
    <row r="167" spans="2:65" s="20" customFormat="1" ht="19.2" x14ac:dyDescent="0.3">
      <c r="B167" s="21"/>
      <c r="D167" s="29" t="s">
        <v>10</v>
      </c>
      <c r="F167" s="28" t="s">
        <v>174</v>
      </c>
      <c r="L167" s="21"/>
      <c r="M167" s="44"/>
      <c r="T167" s="43"/>
      <c r="AT167" s="24" t="s">
        <v>10</v>
      </c>
      <c r="AU167" s="24" t="s">
        <v>14</v>
      </c>
    </row>
    <row r="168" spans="2:65" s="20" customFormat="1" ht="16.5" customHeight="1" x14ac:dyDescent="0.3">
      <c r="B168" s="21"/>
      <c r="C168" s="42" t="s">
        <v>173</v>
      </c>
      <c r="D168" s="42" t="s">
        <v>16</v>
      </c>
      <c r="E168" s="41"/>
      <c r="F168" s="40" t="s">
        <v>172</v>
      </c>
      <c r="G168" s="39" t="s">
        <v>135</v>
      </c>
      <c r="H168" s="38"/>
      <c r="I168" s="37"/>
      <c r="J168" s="37">
        <f>ROUND(I168*H168,2)</f>
        <v>0</v>
      </c>
      <c r="K168" s="36"/>
      <c r="L168" s="21"/>
      <c r="M168" s="35" t="s">
        <v>18</v>
      </c>
      <c r="N168" s="34" t="s">
        <v>17</v>
      </c>
      <c r="O168" s="33">
        <v>0.58055000000000001</v>
      </c>
      <c r="P168" s="33">
        <f>O168*H168</f>
        <v>0</v>
      </c>
      <c r="Q168" s="33">
        <v>2.19407</v>
      </c>
      <c r="R168" s="33">
        <f>Q168*H168</f>
        <v>0</v>
      </c>
      <c r="S168" s="33">
        <v>0</v>
      </c>
      <c r="T168" s="32">
        <f>S168*H168</f>
        <v>0</v>
      </c>
      <c r="AR168" s="30" t="s">
        <v>30</v>
      </c>
      <c r="AT168" s="30" t="s">
        <v>16</v>
      </c>
      <c r="AU168" s="30" t="s">
        <v>14</v>
      </c>
      <c r="AY168" s="24" t="s">
        <v>15</v>
      </c>
      <c r="BE168" s="31">
        <f>IF(N168="základná",J168,0)</f>
        <v>0</v>
      </c>
      <c r="BF168" s="31">
        <f>IF(N168="znížená",J168,0)</f>
        <v>0</v>
      </c>
      <c r="BG168" s="31">
        <f>IF(N168="zákl. prenesená",J168,0)</f>
        <v>0</v>
      </c>
      <c r="BH168" s="31">
        <f>IF(N168="zníž. prenesená",J168,0)</f>
        <v>0</v>
      </c>
      <c r="BI168" s="31">
        <f>IF(N168="nulová",J168,0)</f>
        <v>0</v>
      </c>
      <c r="BJ168" s="24" t="s">
        <v>14</v>
      </c>
      <c r="BK168" s="31">
        <f>ROUND(I168*H168,2)</f>
        <v>0</v>
      </c>
      <c r="BL168" s="24" t="s">
        <v>30</v>
      </c>
      <c r="BM168" s="30" t="s">
        <v>171</v>
      </c>
    </row>
    <row r="169" spans="2:65" s="20" customFormat="1" x14ac:dyDescent="0.3">
      <c r="B169" s="21"/>
      <c r="D169" s="29" t="s">
        <v>10</v>
      </c>
      <c r="F169" s="28" t="s">
        <v>170</v>
      </c>
      <c r="L169" s="21"/>
      <c r="M169" s="44"/>
      <c r="T169" s="43"/>
      <c r="AT169" s="24" t="s">
        <v>10</v>
      </c>
      <c r="AU169" s="24" t="s">
        <v>14</v>
      </c>
    </row>
    <row r="170" spans="2:65" s="20" customFormat="1" ht="16.5" customHeight="1" x14ac:dyDescent="0.3">
      <c r="B170" s="21"/>
      <c r="C170" s="42" t="s">
        <v>169</v>
      </c>
      <c r="D170" s="42" t="s">
        <v>16</v>
      </c>
      <c r="E170" s="41"/>
      <c r="F170" s="40" t="s">
        <v>168</v>
      </c>
      <c r="G170" s="39" t="s">
        <v>135</v>
      </c>
      <c r="H170" s="38"/>
      <c r="I170" s="37"/>
      <c r="J170" s="37">
        <f>ROUND(I170*H170,2)</f>
        <v>0</v>
      </c>
      <c r="K170" s="36"/>
      <c r="L170" s="21"/>
      <c r="M170" s="35" t="s">
        <v>18</v>
      </c>
      <c r="N170" s="34" t="s">
        <v>17</v>
      </c>
      <c r="O170" s="33">
        <v>0.58099999999999996</v>
      </c>
      <c r="P170" s="33">
        <f>O170*H170</f>
        <v>0</v>
      </c>
      <c r="Q170" s="33">
        <v>0</v>
      </c>
      <c r="R170" s="33">
        <f>Q170*H170</f>
        <v>0</v>
      </c>
      <c r="S170" s="33">
        <v>0</v>
      </c>
      <c r="T170" s="32">
        <f>S170*H170</f>
        <v>0</v>
      </c>
      <c r="AR170" s="30" t="s">
        <v>30</v>
      </c>
      <c r="AT170" s="30" t="s">
        <v>16</v>
      </c>
      <c r="AU170" s="30" t="s">
        <v>14</v>
      </c>
      <c r="AY170" s="24" t="s">
        <v>15</v>
      </c>
      <c r="BE170" s="31">
        <f>IF(N170="základná",J170,0)</f>
        <v>0</v>
      </c>
      <c r="BF170" s="31">
        <f>IF(N170="znížená",J170,0)</f>
        <v>0</v>
      </c>
      <c r="BG170" s="31">
        <f>IF(N170="zákl. prenesená",J170,0)</f>
        <v>0</v>
      </c>
      <c r="BH170" s="31">
        <f>IF(N170="zníž. prenesená",J170,0)</f>
        <v>0</v>
      </c>
      <c r="BI170" s="31">
        <f>IF(N170="nulová",J170,0)</f>
        <v>0</v>
      </c>
      <c r="BJ170" s="24" t="s">
        <v>14</v>
      </c>
      <c r="BK170" s="31">
        <f>ROUND(I170*H170,2)</f>
        <v>0</v>
      </c>
      <c r="BL170" s="24" t="s">
        <v>30</v>
      </c>
      <c r="BM170" s="30" t="s">
        <v>167</v>
      </c>
    </row>
    <row r="171" spans="2:65" s="20" customFormat="1" x14ac:dyDescent="0.3">
      <c r="B171" s="21"/>
      <c r="D171" s="29" t="s">
        <v>10</v>
      </c>
      <c r="F171" s="28" t="s">
        <v>166</v>
      </c>
      <c r="L171" s="21"/>
      <c r="M171" s="44"/>
      <c r="T171" s="43"/>
      <c r="AT171" s="24" t="s">
        <v>10</v>
      </c>
      <c r="AU171" s="24" t="s">
        <v>14</v>
      </c>
    </row>
    <row r="172" spans="2:65" s="20" customFormat="1" ht="21.75" customHeight="1" x14ac:dyDescent="0.3">
      <c r="B172" s="21"/>
      <c r="C172" s="66" t="s">
        <v>165</v>
      </c>
      <c r="D172" s="66" t="s">
        <v>68</v>
      </c>
      <c r="E172" s="65"/>
      <c r="F172" s="64" t="s">
        <v>164</v>
      </c>
      <c r="G172" s="63" t="s">
        <v>135</v>
      </c>
      <c r="H172" s="62"/>
      <c r="I172" s="61"/>
      <c r="J172" s="61">
        <f>ROUND(I172*H172,2)</f>
        <v>0</v>
      </c>
      <c r="K172" s="60"/>
      <c r="L172" s="59"/>
      <c r="M172" s="58" t="s">
        <v>18</v>
      </c>
      <c r="N172" s="57" t="s">
        <v>17</v>
      </c>
      <c r="O172" s="33">
        <v>0</v>
      </c>
      <c r="P172" s="33">
        <f>O172*H172</f>
        <v>0</v>
      </c>
      <c r="Q172" s="33">
        <v>2.42814</v>
      </c>
      <c r="R172" s="33">
        <f>Q172*H172</f>
        <v>0</v>
      </c>
      <c r="S172" s="33">
        <v>0</v>
      </c>
      <c r="T172" s="32">
        <f>S172*H172</f>
        <v>0</v>
      </c>
      <c r="AR172" s="30" t="s">
        <v>110</v>
      </c>
      <c r="AT172" s="30" t="s">
        <v>68</v>
      </c>
      <c r="AU172" s="30" t="s">
        <v>14</v>
      </c>
      <c r="AY172" s="24" t="s">
        <v>15</v>
      </c>
      <c r="BE172" s="31">
        <f>IF(N172="základná",J172,0)</f>
        <v>0</v>
      </c>
      <c r="BF172" s="31">
        <f>IF(N172="znížená",J172,0)</f>
        <v>0</v>
      </c>
      <c r="BG172" s="31">
        <f>IF(N172="zákl. prenesená",J172,0)</f>
        <v>0</v>
      </c>
      <c r="BH172" s="31">
        <f>IF(N172="zníž. prenesená",J172,0)</f>
        <v>0</v>
      </c>
      <c r="BI172" s="31">
        <f>IF(N172="nulová",J172,0)</f>
        <v>0</v>
      </c>
      <c r="BJ172" s="24" t="s">
        <v>14</v>
      </c>
      <c r="BK172" s="31">
        <f>ROUND(I172*H172,2)</f>
        <v>0</v>
      </c>
      <c r="BL172" s="24" t="s">
        <v>30</v>
      </c>
      <c r="BM172" s="30" t="s">
        <v>163</v>
      </c>
    </row>
    <row r="173" spans="2:65" s="20" customFormat="1" ht="19.2" x14ac:dyDescent="0.3">
      <c r="B173" s="21"/>
      <c r="D173" s="29" t="s">
        <v>10</v>
      </c>
      <c r="F173" s="28" t="s">
        <v>162</v>
      </c>
      <c r="L173" s="21"/>
      <c r="M173" s="44"/>
      <c r="T173" s="43"/>
      <c r="AT173" s="24" t="s">
        <v>10</v>
      </c>
      <c r="AU173" s="24" t="s">
        <v>14</v>
      </c>
    </row>
    <row r="174" spans="2:65" s="20" customFormat="1" ht="16.5" customHeight="1" x14ac:dyDescent="0.3">
      <c r="B174" s="21"/>
      <c r="C174" s="42" t="s">
        <v>161</v>
      </c>
      <c r="D174" s="42" t="s">
        <v>16</v>
      </c>
      <c r="E174" s="41"/>
      <c r="F174" s="40" t="s">
        <v>160</v>
      </c>
      <c r="G174" s="39" t="s">
        <v>36</v>
      </c>
      <c r="H174" s="38"/>
      <c r="I174" s="37"/>
      <c r="J174" s="37">
        <f>ROUND(I174*H174,2)</f>
        <v>0</v>
      </c>
      <c r="K174" s="36"/>
      <c r="L174" s="21"/>
      <c r="M174" s="35" t="s">
        <v>18</v>
      </c>
      <c r="N174" s="34" t="s">
        <v>17</v>
      </c>
      <c r="O174" s="33">
        <v>0.79900000000000004</v>
      </c>
      <c r="P174" s="33">
        <f>O174*H174</f>
        <v>0</v>
      </c>
      <c r="Q174" s="33">
        <v>4.0699999999999998E-3</v>
      </c>
      <c r="R174" s="33">
        <f>Q174*H174</f>
        <v>0</v>
      </c>
      <c r="S174" s="33">
        <v>0</v>
      </c>
      <c r="T174" s="32">
        <f>S174*H174</f>
        <v>0</v>
      </c>
      <c r="AR174" s="30" t="s">
        <v>30</v>
      </c>
      <c r="AT174" s="30" t="s">
        <v>16</v>
      </c>
      <c r="AU174" s="30" t="s">
        <v>14</v>
      </c>
      <c r="AY174" s="24" t="s">
        <v>15</v>
      </c>
      <c r="BE174" s="31">
        <f>IF(N174="základná",J174,0)</f>
        <v>0</v>
      </c>
      <c r="BF174" s="31">
        <f>IF(N174="znížená",J174,0)</f>
        <v>0</v>
      </c>
      <c r="BG174" s="31">
        <f>IF(N174="zákl. prenesená",J174,0)</f>
        <v>0</v>
      </c>
      <c r="BH174" s="31">
        <f>IF(N174="zníž. prenesená",J174,0)</f>
        <v>0</v>
      </c>
      <c r="BI174" s="31">
        <f>IF(N174="nulová",J174,0)</f>
        <v>0</v>
      </c>
      <c r="BJ174" s="24" t="s">
        <v>14</v>
      </c>
      <c r="BK174" s="31">
        <f>ROUND(I174*H174,2)</f>
        <v>0</v>
      </c>
      <c r="BL174" s="24" t="s">
        <v>30</v>
      </c>
      <c r="BM174" s="30" t="s">
        <v>159</v>
      </c>
    </row>
    <row r="175" spans="2:65" s="20" customFormat="1" ht="38.4" x14ac:dyDescent="0.3">
      <c r="B175" s="21"/>
      <c r="D175" s="29" t="s">
        <v>10</v>
      </c>
      <c r="F175" s="28" t="s">
        <v>158</v>
      </c>
      <c r="L175" s="21"/>
      <c r="M175" s="44"/>
      <c r="T175" s="43"/>
      <c r="AT175" s="24" t="s">
        <v>10</v>
      </c>
      <c r="AU175" s="24" t="s">
        <v>14</v>
      </c>
    </row>
    <row r="176" spans="2:65" s="20" customFormat="1" ht="21.75" customHeight="1" x14ac:dyDescent="0.3">
      <c r="B176" s="21"/>
      <c r="C176" s="42" t="s">
        <v>157</v>
      </c>
      <c r="D176" s="42" t="s">
        <v>16</v>
      </c>
      <c r="E176" s="41"/>
      <c r="F176" s="40" t="s">
        <v>156</v>
      </c>
      <c r="G176" s="39" t="s">
        <v>36</v>
      </c>
      <c r="H176" s="38"/>
      <c r="I176" s="37"/>
      <c r="J176" s="37">
        <f>ROUND(I176*H176,2)</f>
        <v>0</v>
      </c>
      <c r="K176" s="36"/>
      <c r="L176" s="21"/>
      <c r="M176" s="35" t="s">
        <v>18</v>
      </c>
      <c r="N176" s="34" t="s">
        <v>17</v>
      </c>
      <c r="O176" s="33">
        <v>0.32700000000000001</v>
      </c>
      <c r="P176" s="33">
        <f>O176*H176</f>
        <v>0</v>
      </c>
      <c r="Q176" s="33">
        <v>0</v>
      </c>
      <c r="R176" s="33">
        <f>Q176*H176</f>
        <v>0</v>
      </c>
      <c r="S176" s="33">
        <v>0</v>
      </c>
      <c r="T176" s="32">
        <f>S176*H176</f>
        <v>0</v>
      </c>
      <c r="AR176" s="30" t="s">
        <v>30</v>
      </c>
      <c r="AT176" s="30" t="s">
        <v>16</v>
      </c>
      <c r="AU176" s="30" t="s">
        <v>14</v>
      </c>
      <c r="AY176" s="24" t="s">
        <v>15</v>
      </c>
      <c r="BE176" s="31">
        <f>IF(N176="základná",J176,0)</f>
        <v>0</v>
      </c>
      <c r="BF176" s="31">
        <f>IF(N176="znížená",J176,0)</f>
        <v>0</v>
      </c>
      <c r="BG176" s="31">
        <f>IF(N176="zákl. prenesená",J176,0)</f>
        <v>0</v>
      </c>
      <c r="BH176" s="31">
        <f>IF(N176="zníž. prenesená",J176,0)</f>
        <v>0</v>
      </c>
      <c r="BI176" s="31">
        <f>IF(N176="nulová",J176,0)</f>
        <v>0</v>
      </c>
      <c r="BJ176" s="24" t="s">
        <v>14</v>
      </c>
      <c r="BK176" s="31">
        <f>ROUND(I176*H176,2)</f>
        <v>0</v>
      </c>
      <c r="BL176" s="24" t="s">
        <v>30</v>
      </c>
      <c r="BM176" s="30" t="s">
        <v>155</v>
      </c>
    </row>
    <row r="177" spans="2:65" s="20" customFormat="1" ht="38.4" x14ac:dyDescent="0.3">
      <c r="B177" s="21"/>
      <c r="D177" s="29" t="s">
        <v>10</v>
      </c>
      <c r="F177" s="28" t="s">
        <v>154</v>
      </c>
      <c r="L177" s="21"/>
      <c r="M177" s="44"/>
      <c r="T177" s="43"/>
      <c r="AT177" s="24" t="s">
        <v>10</v>
      </c>
      <c r="AU177" s="24" t="s">
        <v>14</v>
      </c>
    </row>
    <row r="178" spans="2:65" s="20" customFormat="1" ht="36.6" customHeight="1" x14ac:dyDescent="0.3">
      <c r="B178" s="21"/>
      <c r="C178" s="42" t="s">
        <v>153</v>
      </c>
      <c r="D178" s="42" t="s">
        <v>16</v>
      </c>
      <c r="E178" s="41"/>
      <c r="F178" s="137" t="s">
        <v>437</v>
      </c>
      <c r="G178" s="39" t="s">
        <v>49</v>
      </c>
      <c r="H178" s="38"/>
      <c r="I178" s="37"/>
      <c r="J178" s="37">
        <f>ROUND(I178*H178,2)</f>
        <v>0</v>
      </c>
      <c r="K178" s="36"/>
      <c r="L178" s="21"/>
      <c r="M178" s="35" t="s">
        <v>18</v>
      </c>
      <c r="N178" s="34" t="s">
        <v>17</v>
      </c>
      <c r="O178" s="33">
        <v>14.231999999999999</v>
      </c>
      <c r="P178" s="33">
        <f>O178*H178</f>
        <v>0</v>
      </c>
      <c r="Q178" s="33">
        <v>1.01898</v>
      </c>
      <c r="R178" s="33">
        <f>Q178*H178</f>
        <v>0</v>
      </c>
      <c r="S178" s="33">
        <v>0</v>
      </c>
      <c r="T178" s="32">
        <f>S178*H178</f>
        <v>0</v>
      </c>
      <c r="AR178" s="30" t="s">
        <v>30</v>
      </c>
      <c r="AT178" s="30" t="s">
        <v>16</v>
      </c>
      <c r="AU178" s="30" t="s">
        <v>14</v>
      </c>
      <c r="AY178" s="24" t="s">
        <v>15</v>
      </c>
      <c r="BE178" s="31">
        <f>IF(N178="základná",J178,0)</f>
        <v>0</v>
      </c>
      <c r="BF178" s="31">
        <f>IF(N178="znížená",J178,0)</f>
        <v>0</v>
      </c>
      <c r="BG178" s="31">
        <f>IF(N178="zákl. prenesená",J178,0)</f>
        <v>0</v>
      </c>
      <c r="BH178" s="31">
        <f>IF(N178="zníž. prenesená",J178,0)</f>
        <v>0</v>
      </c>
      <c r="BI178" s="31">
        <f>IF(N178="nulová",J178,0)</f>
        <v>0</v>
      </c>
      <c r="BJ178" s="24" t="s">
        <v>14</v>
      </c>
      <c r="BK178" s="31">
        <f>ROUND(I178*H178,2)</f>
        <v>0</v>
      </c>
      <c r="BL178" s="24" t="s">
        <v>30</v>
      </c>
      <c r="BM178" s="30" t="s">
        <v>152</v>
      </c>
    </row>
    <row r="179" spans="2:65" s="20" customFormat="1" ht="28.8" x14ac:dyDescent="0.3">
      <c r="B179" s="21"/>
      <c r="D179" s="29" t="s">
        <v>10</v>
      </c>
      <c r="F179" s="28" t="s">
        <v>436</v>
      </c>
      <c r="L179" s="21"/>
      <c r="M179" s="44"/>
      <c r="T179" s="43"/>
      <c r="AT179" s="24" t="s">
        <v>10</v>
      </c>
      <c r="AU179" s="24" t="s">
        <v>14</v>
      </c>
    </row>
    <row r="180" spans="2:65" s="45" customFormat="1" ht="22.95" customHeight="1" x14ac:dyDescent="0.25">
      <c r="B180" s="52"/>
      <c r="D180" s="47" t="s">
        <v>29</v>
      </c>
      <c r="E180" s="56"/>
      <c r="F180" s="56" t="s">
        <v>150</v>
      </c>
      <c r="J180" s="55">
        <f>BK180</f>
        <v>0</v>
      </c>
      <c r="L180" s="52"/>
      <c r="M180" s="51"/>
      <c r="P180" s="50">
        <f>SUM(P181:P182)</f>
        <v>0</v>
      </c>
      <c r="R180" s="50">
        <f>SUM(R181:R182)</f>
        <v>0</v>
      </c>
      <c r="T180" s="49">
        <f>SUM(T181:T182)</f>
        <v>0</v>
      </c>
      <c r="AR180" s="47" t="s">
        <v>9</v>
      </c>
      <c r="AT180" s="48" t="s">
        <v>29</v>
      </c>
      <c r="AU180" s="48" t="s">
        <v>9</v>
      </c>
      <c r="AY180" s="47" t="s">
        <v>15</v>
      </c>
      <c r="BK180" s="46">
        <f>SUM(BK181:BK182)</f>
        <v>0</v>
      </c>
    </row>
    <row r="181" spans="2:65" s="20" customFormat="1" ht="21.75" customHeight="1" x14ac:dyDescent="0.3">
      <c r="B181" s="21"/>
      <c r="C181" s="42" t="s">
        <v>149</v>
      </c>
      <c r="D181" s="42" t="s">
        <v>16</v>
      </c>
      <c r="E181" s="41"/>
      <c r="F181" s="40" t="s">
        <v>147</v>
      </c>
      <c r="G181" s="39" t="s">
        <v>36</v>
      </c>
      <c r="H181" s="38"/>
      <c r="I181" s="37"/>
      <c r="J181" s="37">
        <f>ROUND(I181*H181,2)</f>
        <v>0</v>
      </c>
      <c r="K181" s="36"/>
      <c r="L181" s="21"/>
      <c r="M181" s="35" t="s">
        <v>18</v>
      </c>
      <c r="N181" s="34" t="s">
        <v>17</v>
      </c>
      <c r="O181" s="33">
        <v>0.42499999999999999</v>
      </c>
      <c r="P181" s="33">
        <f>O181*H181</f>
        <v>0</v>
      </c>
      <c r="Q181" s="33">
        <v>0</v>
      </c>
      <c r="R181" s="33">
        <f>Q181*H181</f>
        <v>0</v>
      </c>
      <c r="S181" s="33">
        <v>0</v>
      </c>
      <c r="T181" s="32">
        <f>S181*H181</f>
        <v>0</v>
      </c>
      <c r="AR181" s="30" t="s">
        <v>30</v>
      </c>
      <c r="AT181" s="30" t="s">
        <v>16</v>
      </c>
      <c r="AU181" s="30" t="s">
        <v>14</v>
      </c>
      <c r="AY181" s="24" t="s">
        <v>15</v>
      </c>
      <c r="BE181" s="31">
        <f>IF(N181="základná",J181,0)</f>
        <v>0</v>
      </c>
      <c r="BF181" s="31">
        <f>IF(N181="znížená",J181,0)</f>
        <v>0</v>
      </c>
      <c r="BG181" s="31">
        <f>IF(N181="zákl. prenesená",J181,0)</f>
        <v>0</v>
      </c>
      <c r="BH181" s="31">
        <f>IF(N181="zníž. prenesená",J181,0)</f>
        <v>0</v>
      </c>
      <c r="BI181" s="31">
        <f>IF(N181="nulová",J181,0)</f>
        <v>0</v>
      </c>
      <c r="BJ181" s="24" t="s">
        <v>14</v>
      </c>
      <c r="BK181" s="31">
        <f>ROUND(I181*H181,2)</f>
        <v>0</v>
      </c>
      <c r="BL181" s="24" t="s">
        <v>30</v>
      </c>
      <c r="BM181" s="30" t="s">
        <v>148</v>
      </c>
    </row>
    <row r="182" spans="2:65" s="20" customFormat="1" ht="19.2" x14ac:dyDescent="0.3">
      <c r="B182" s="21"/>
      <c r="D182" s="29" t="s">
        <v>10</v>
      </c>
      <c r="F182" s="28" t="s">
        <v>147</v>
      </c>
      <c r="L182" s="21"/>
      <c r="M182" s="44"/>
      <c r="T182" s="43"/>
      <c r="AT182" s="24" t="s">
        <v>10</v>
      </c>
      <c r="AU182" s="24" t="s">
        <v>14</v>
      </c>
    </row>
    <row r="183" spans="2:65" s="45" customFormat="1" ht="22.95" customHeight="1" x14ac:dyDescent="0.25">
      <c r="B183" s="52"/>
      <c r="D183" s="47" t="s">
        <v>29</v>
      </c>
      <c r="E183" s="56"/>
      <c r="F183" s="56" t="s">
        <v>146</v>
      </c>
      <c r="J183" s="55">
        <f>BK183</f>
        <v>0</v>
      </c>
      <c r="L183" s="52"/>
      <c r="M183" s="51"/>
      <c r="P183" s="50">
        <f>SUM(P184:P189)</f>
        <v>0</v>
      </c>
      <c r="R183" s="50">
        <f>SUM(R184:R189)</f>
        <v>0</v>
      </c>
      <c r="T183" s="49">
        <f>SUM(T184:T189)</f>
        <v>0</v>
      </c>
      <c r="AR183" s="47" t="s">
        <v>9</v>
      </c>
      <c r="AT183" s="48" t="s">
        <v>29</v>
      </c>
      <c r="AU183" s="48" t="s">
        <v>9</v>
      </c>
      <c r="AY183" s="47" t="s">
        <v>15</v>
      </c>
      <c r="BK183" s="46">
        <f>SUM(BK184:BK189)</f>
        <v>0</v>
      </c>
    </row>
    <row r="184" spans="2:65" s="20" customFormat="1" ht="21.75" customHeight="1" x14ac:dyDescent="0.3">
      <c r="B184" s="21"/>
      <c r="C184" s="42" t="s">
        <v>145</v>
      </c>
      <c r="D184" s="42" t="s">
        <v>16</v>
      </c>
      <c r="E184" s="41"/>
      <c r="F184" s="40" t="s">
        <v>144</v>
      </c>
      <c r="G184" s="39" t="s">
        <v>75</v>
      </c>
      <c r="H184" s="38"/>
      <c r="I184" s="37"/>
      <c r="J184" s="37">
        <f>ROUND(I184*H184,2)</f>
        <v>0</v>
      </c>
      <c r="K184" s="36"/>
      <c r="L184" s="21"/>
      <c r="M184" s="35" t="s">
        <v>18</v>
      </c>
      <c r="N184" s="34" t="s">
        <v>17</v>
      </c>
      <c r="O184" s="33">
        <v>7.67</v>
      </c>
      <c r="P184" s="33">
        <f>O184*H184</f>
        <v>0</v>
      </c>
      <c r="Q184" s="33">
        <v>0</v>
      </c>
      <c r="R184" s="33">
        <f>Q184*H184</f>
        <v>0</v>
      </c>
      <c r="S184" s="33">
        <v>0</v>
      </c>
      <c r="T184" s="32">
        <f>S184*H184</f>
        <v>0</v>
      </c>
      <c r="AR184" s="30" t="s">
        <v>30</v>
      </c>
      <c r="AT184" s="30" t="s">
        <v>16</v>
      </c>
      <c r="AU184" s="30" t="s">
        <v>14</v>
      </c>
      <c r="AY184" s="24" t="s">
        <v>15</v>
      </c>
      <c r="BE184" s="31">
        <f>IF(N184="základná",J184,0)</f>
        <v>0</v>
      </c>
      <c r="BF184" s="31">
        <f>IF(N184="znížená",J184,0)</f>
        <v>0</v>
      </c>
      <c r="BG184" s="31">
        <f>IF(N184="zákl. prenesená",J184,0)</f>
        <v>0</v>
      </c>
      <c r="BH184" s="31">
        <f>IF(N184="zníž. prenesená",J184,0)</f>
        <v>0</v>
      </c>
      <c r="BI184" s="31">
        <f>IF(N184="nulová",J184,0)</f>
        <v>0</v>
      </c>
      <c r="BJ184" s="24" t="s">
        <v>14</v>
      </c>
      <c r="BK184" s="31">
        <f>ROUND(I184*H184,2)</f>
        <v>0</v>
      </c>
      <c r="BL184" s="24" t="s">
        <v>30</v>
      </c>
      <c r="BM184" s="30" t="s">
        <v>143</v>
      </c>
    </row>
    <row r="185" spans="2:65" s="20" customFormat="1" ht="38.4" x14ac:dyDescent="0.3">
      <c r="B185" s="21"/>
      <c r="D185" s="29" t="s">
        <v>10</v>
      </c>
      <c r="F185" s="28" t="s">
        <v>142</v>
      </c>
      <c r="L185" s="21"/>
      <c r="M185" s="44"/>
      <c r="T185" s="43"/>
      <c r="AT185" s="24" t="s">
        <v>10</v>
      </c>
      <c r="AU185" s="24" t="s">
        <v>14</v>
      </c>
    </row>
    <row r="186" spans="2:65" s="20" customFormat="1" ht="21.75" customHeight="1" x14ac:dyDescent="0.3">
      <c r="B186" s="21"/>
      <c r="C186" s="66" t="s">
        <v>141</v>
      </c>
      <c r="D186" s="66" t="s">
        <v>68</v>
      </c>
      <c r="E186" s="65"/>
      <c r="F186" s="64" t="s">
        <v>140</v>
      </c>
      <c r="G186" s="63" t="s">
        <v>36</v>
      </c>
      <c r="H186" s="62"/>
      <c r="I186" s="61"/>
      <c r="J186" s="61">
        <f>ROUND(I186*H186,2)</f>
        <v>0</v>
      </c>
      <c r="K186" s="60"/>
      <c r="L186" s="59"/>
      <c r="M186" s="58" t="s">
        <v>18</v>
      </c>
      <c r="N186" s="57" t="s">
        <v>17</v>
      </c>
      <c r="O186" s="33">
        <v>0</v>
      </c>
      <c r="P186" s="33">
        <f>O186*H186</f>
        <v>0</v>
      </c>
      <c r="Q186" s="33">
        <v>7.1799999999999998E-3</v>
      </c>
      <c r="R186" s="33">
        <f>Q186*H186</f>
        <v>0</v>
      </c>
      <c r="S186" s="33">
        <v>0</v>
      </c>
      <c r="T186" s="32">
        <f>S186*H186</f>
        <v>0</v>
      </c>
      <c r="AR186" s="30" t="s">
        <v>110</v>
      </c>
      <c r="AT186" s="30" t="s">
        <v>68</v>
      </c>
      <c r="AU186" s="30" t="s">
        <v>14</v>
      </c>
      <c r="AY186" s="24" t="s">
        <v>15</v>
      </c>
      <c r="BE186" s="31">
        <f>IF(N186="základná",J186,0)</f>
        <v>0</v>
      </c>
      <c r="BF186" s="31">
        <f>IF(N186="znížená",J186,0)</f>
        <v>0</v>
      </c>
      <c r="BG186" s="31">
        <f>IF(N186="zákl. prenesená",J186,0)</f>
        <v>0</v>
      </c>
      <c r="BH186" s="31">
        <f>IF(N186="zníž. prenesená",J186,0)</f>
        <v>0</v>
      </c>
      <c r="BI186" s="31">
        <f>IF(N186="nulová",J186,0)</f>
        <v>0</v>
      </c>
      <c r="BJ186" s="24" t="s">
        <v>14</v>
      </c>
      <c r="BK186" s="31">
        <f>ROUND(I186*H186,2)</f>
        <v>0</v>
      </c>
      <c r="BL186" s="24" t="s">
        <v>30</v>
      </c>
      <c r="BM186" s="30" t="s">
        <v>139</v>
      </c>
    </row>
    <row r="187" spans="2:65" s="20" customFormat="1" ht="19.2" x14ac:dyDescent="0.3">
      <c r="B187" s="21"/>
      <c r="D187" s="29" t="s">
        <v>10</v>
      </c>
      <c r="F187" s="28" t="s">
        <v>138</v>
      </c>
      <c r="L187" s="21"/>
      <c r="M187" s="44"/>
      <c r="T187" s="43"/>
      <c r="AT187" s="24" t="s">
        <v>10</v>
      </c>
      <c r="AU187" s="24" t="s">
        <v>14</v>
      </c>
    </row>
    <row r="188" spans="2:65" s="20" customFormat="1" ht="21.75" customHeight="1" x14ac:dyDescent="0.3">
      <c r="B188" s="21"/>
      <c r="C188" s="42" t="s">
        <v>137</v>
      </c>
      <c r="D188" s="42" t="s">
        <v>16</v>
      </c>
      <c r="E188" s="41"/>
      <c r="F188" s="40" t="s">
        <v>136</v>
      </c>
      <c r="G188" s="39" t="s">
        <v>135</v>
      </c>
      <c r="H188" s="38"/>
      <c r="I188" s="37"/>
      <c r="J188" s="37">
        <f>ROUND(I188*H188,2)</f>
        <v>0</v>
      </c>
      <c r="K188" s="36"/>
      <c r="L188" s="21"/>
      <c r="M188" s="35" t="s">
        <v>18</v>
      </c>
      <c r="N188" s="34" t="s">
        <v>17</v>
      </c>
      <c r="O188" s="33">
        <v>1.78962</v>
      </c>
      <c r="P188" s="33">
        <f>O188*H188</f>
        <v>0</v>
      </c>
      <c r="Q188" s="33">
        <v>2.4432900000000002</v>
      </c>
      <c r="R188" s="33">
        <f>Q188*H188</f>
        <v>0</v>
      </c>
      <c r="S188" s="33">
        <v>0</v>
      </c>
      <c r="T188" s="32">
        <f>S188*H188</f>
        <v>0</v>
      </c>
      <c r="AR188" s="30" t="s">
        <v>30</v>
      </c>
      <c r="AT188" s="30" t="s">
        <v>16</v>
      </c>
      <c r="AU188" s="30" t="s">
        <v>14</v>
      </c>
      <c r="AY188" s="24" t="s">
        <v>15</v>
      </c>
      <c r="BE188" s="31">
        <f>IF(N188="základná",J188,0)</f>
        <v>0</v>
      </c>
      <c r="BF188" s="31">
        <f>IF(N188="znížená",J188,0)</f>
        <v>0</v>
      </c>
      <c r="BG188" s="31">
        <f>IF(N188="zákl. prenesená",J188,0)</f>
        <v>0</v>
      </c>
      <c r="BH188" s="31">
        <f>IF(N188="zníž. prenesená",J188,0)</f>
        <v>0</v>
      </c>
      <c r="BI188" s="31">
        <f>IF(N188="nulová",J188,0)</f>
        <v>0</v>
      </c>
      <c r="BJ188" s="24" t="s">
        <v>14</v>
      </c>
      <c r="BK188" s="31">
        <f>ROUND(I188*H188,2)</f>
        <v>0</v>
      </c>
      <c r="BL188" s="24" t="s">
        <v>30</v>
      </c>
      <c r="BM188" s="30" t="s">
        <v>134</v>
      </c>
    </row>
    <row r="189" spans="2:65" s="20" customFormat="1" ht="38.4" x14ac:dyDescent="0.3">
      <c r="B189" s="21"/>
      <c r="D189" s="29" t="s">
        <v>10</v>
      </c>
      <c r="F189" s="28" t="s">
        <v>133</v>
      </c>
      <c r="L189" s="21"/>
      <c r="M189" s="44"/>
      <c r="T189" s="43"/>
      <c r="AT189" s="24" t="s">
        <v>10</v>
      </c>
      <c r="AU189" s="24" t="s">
        <v>14</v>
      </c>
    </row>
    <row r="190" spans="2:65" s="45" customFormat="1" ht="22.95" customHeight="1" x14ac:dyDescent="0.25">
      <c r="B190" s="52"/>
      <c r="D190" s="47" t="s">
        <v>29</v>
      </c>
      <c r="E190" s="56"/>
      <c r="F190" s="56" t="s">
        <v>131</v>
      </c>
      <c r="J190" s="55">
        <f>BK190</f>
        <v>0</v>
      </c>
      <c r="L190" s="52"/>
      <c r="M190" s="51"/>
      <c r="P190" s="50">
        <f>SUM(P191:P192)</f>
        <v>0</v>
      </c>
      <c r="R190" s="50">
        <f>SUM(R191:R192)</f>
        <v>0</v>
      </c>
      <c r="T190" s="49">
        <f>SUM(T191:T192)</f>
        <v>0</v>
      </c>
      <c r="AR190" s="47" t="s">
        <v>9</v>
      </c>
      <c r="AT190" s="48" t="s">
        <v>29</v>
      </c>
      <c r="AU190" s="48" t="s">
        <v>9</v>
      </c>
      <c r="AY190" s="47" t="s">
        <v>15</v>
      </c>
      <c r="BK190" s="46">
        <f>SUM(BK191:BK192)</f>
        <v>0</v>
      </c>
    </row>
    <row r="191" spans="2:65" s="20" customFormat="1" ht="21.75" customHeight="1" x14ac:dyDescent="0.3">
      <c r="B191" s="21"/>
      <c r="C191" s="42" t="s">
        <v>130</v>
      </c>
      <c r="D191" s="42" t="s">
        <v>16</v>
      </c>
      <c r="E191" s="41"/>
      <c r="F191" s="40" t="s">
        <v>129</v>
      </c>
      <c r="G191" s="39" t="s">
        <v>36</v>
      </c>
      <c r="H191" s="38"/>
      <c r="I191" s="37"/>
      <c r="J191" s="37">
        <f>ROUND(I191*H191,2)</f>
        <v>0</v>
      </c>
      <c r="K191" s="36"/>
      <c r="L191" s="21"/>
      <c r="M191" s="35" t="s">
        <v>18</v>
      </c>
      <c r="N191" s="34" t="s">
        <v>17</v>
      </c>
      <c r="O191" s="33">
        <v>7.3120000000000004E-2</v>
      </c>
      <c r="P191" s="33">
        <f>O191*H191</f>
        <v>0</v>
      </c>
      <c r="Q191" s="33">
        <v>0.71643999999999997</v>
      </c>
      <c r="R191" s="33">
        <f>Q191*H191</f>
        <v>0</v>
      </c>
      <c r="S191" s="33">
        <v>0</v>
      </c>
      <c r="T191" s="32">
        <f>S191*H191</f>
        <v>0</v>
      </c>
      <c r="AR191" s="30" t="s">
        <v>30</v>
      </c>
      <c r="AT191" s="30" t="s">
        <v>16</v>
      </c>
      <c r="AU191" s="30" t="s">
        <v>14</v>
      </c>
      <c r="AY191" s="24" t="s">
        <v>15</v>
      </c>
      <c r="BE191" s="31">
        <f>IF(N191="základná",J191,0)</f>
        <v>0</v>
      </c>
      <c r="BF191" s="31">
        <f>IF(N191="znížená",J191,0)</f>
        <v>0</v>
      </c>
      <c r="BG191" s="31">
        <f>IF(N191="zákl. prenesená",J191,0)</f>
        <v>0</v>
      </c>
      <c r="BH191" s="31">
        <f>IF(N191="zníž. prenesená",J191,0)</f>
        <v>0</v>
      </c>
      <c r="BI191" s="31">
        <f>IF(N191="nulová",J191,0)</f>
        <v>0</v>
      </c>
      <c r="BJ191" s="24" t="s">
        <v>14</v>
      </c>
      <c r="BK191" s="31">
        <f>ROUND(I191*H191,2)</f>
        <v>0</v>
      </c>
      <c r="BL191" s="24" t="s">
        <v>30</v>
      </c>
      <c r="BM191" s="30" t="s">
        <v>128</v>
      </c>
    </row>
    <row r="192" spans="2:65" s="20" customFormat="1" ht="28.8" x14ac:dyDescent="0.3">
      <c r="B192" s="21"/>
      <c r="D192" s="29" t="s">
        <v>10</v>
      </c>
      <c r="F192" s="28" t="s">
        <v>127</v>
      </c>
      <c r="L192" s="21"/>
      <c r="M192" s="44"/>
      <c r="T192" s="43"/>
      <c r="AT192" s="24" t="s">
        <v>10</v>
      </c>
      <c r="AU192" s="24" t="s">
        <v>14</v>
      </c>
    </row>
    <row r="193" spans="2:65" s="45" customFormat="1" ht="22.95" customHeight="1" x14ac:dyDescent="0.25">
      <c r="B193" s="52"/>
      <c r="D193" s="47" t="s">
        <v>29</v>
      </c>
      <c r="E193" s="56"/>
      <c r="F193" s="56" t="s">
        <v>125</v>
      </c>
      <c r="J193" s="55">
        <f>BK193</f>
        <v>0</v>
      </c>
      <c r="L193" s="52"/>
      <c r="M193" s="51"/>
      <c r="P193" s="50">
        <f>SUM(P194:P201)</f>
        <v>0</v>
      </c>
      <c r="R193" s="50">
        <f>SUM(R194:R201)</f>
        <v>0</v>
      </c>
      <c r="T193" s="49">
        <f>SUM(T194:T201)</f>
        <v>0</v>
      </c>
      <c r="AR193" s="47" t="s">
        <v>9</v>
      </c>
      <c r="AT193" s="48" t="s">
        <v>29</v>
      </c>
      <c r="AU193" s="48" t="s">
        <v>9</v>
      </c>
      <c r="AY193" s="47" t="s">
        <v>15</v>
      </c>
      <c r="BK193" s="46">
        <f>SUM(BK194:BK201)</f>
        <v>0</v>
      </c>
    </row>
    <row r="194" spans="2:65" s="20" customFormat="1" ht="21.75" customHeight="1" x14ac:dyDescent="0.3">
      <c r="B194" s="21"/>
      <c r="C194" s="42" t="s">
        <v>124</v>
      </c>
      <c r="D194" s="42" t="s">
        <v>16</v>
      </c>
      <c r="E194" s="41"/>
      <c r="F194" s="40" t="s">
        <v>123</v>
      </c>
      <c r="G194" s="39" t="s">
        <v>75</v>
      </c>
      <c r="H194" s="38"/>
      <c r="I194" s="37"/>
      <c r="J194" s="37">
        <f>ROUND(I194*H194,2)</f>
        <v>0</v>
      </c>
      <c r="K194" s="36"/>
      <c r="L194" s="21"/>
      <c r="M194" s="35" t="s">
        <v>18</v>
      </c>
      <c r="N194" s="34" t="s">
        <v>17</v>
      </c>
      <c r="O194" s="33">
        <v>1.821</v>
      </c>
      <c r="P194" s="33">
        <f>O194*H194</f>
        <v>0</v>
      </c>
      <c r="Q194" s="33">
        <v>5.7570000000000003E-2</v>
      </c>
      <c r="R194" s="33">
        <f>Q194*H194</f>
        <v>0</v>
      </c>
      <c r="S194" s="33">
        <v>0</v>
      </c>
      <c r="T194" s="32">
        <f>S194*H194</f>
        <v>0</v>
      </c>
      <c r="AR194" s="30" t="s">
        <v>30</v>
      </c>
      <c r="AT194" s="30" t="s">
        <v>16</v>
      </c>
      <c r="AU194" s="30" t="s">
        <v>14</v>
      </c>
      <c r="AY194" s="24" t="s">
        <v>15</v>
      </c>
      <c r="BE194" s="31">
        <f>IF(N194="základná",J194,0)</f>
        <v>0</v>
      </c>
      <c r="BF194" s="31">
        <f>IF(N194="znížená",J194,0)</f>
        <v>0</v>
      </c>
      <c r="BG194" s="31">
        <f>IF(N194="zákl. prenesená",J194,0)</f>
        <v>0</v>
      </c>
      <c r="BH194" s="31">
        <f>IF(N194="zníž. prenesená",J194,0)</f>
        <v>0</v>
      </c>
      <c r="BI194" s="31">
        <f>IF(N194="nulová",J194,0)</f>
        <v>0</v>
      </c>
      <c r="BJ194" s="24" t="s">
        <v>14</v>
      </c>
      <c r="BK194" s="31">
        <f>ROUND(I194*H194,2)</f>
        <v>0</v>
      </c>
      <c r="BL194" s="24" t="s">
        <v>30</v>
      </c>
      <c r="BM194" s="30" t="s">
        <v>122</v>
      </c>
    </row>
    <row r="195" spans="2:65" s="20" customFormat="1" ht="28.8" x14ac:dyDescent="0.3">
      <c r="B195" s="21"/>
      <c r="D195" s="29" t="s">
        <v>10</v>
      </c>
      <c r="F195" s="28" t="s">
        <v>121</v>
      </c>
      <c r="L195" s="21"/>
      <c r="M195" s="44"/>
      <c r="T195" s="43"/>
      <c r="AT195" s="24" t="s">
        <v>10</v>
      </c>
      <c r="AU195" s="24" t="s">
        <v>14</v>
      </c>
    </row>
    <row r="196" spans="2:65" s="20" customFormat="1" ht="16.5" customHeight="1" x14ac:dyDescent="0.3">
      <c r="B196" s="21"/>
      <c r="C196" s="66" t="s">
        <v>120</v>
      </c>
      <c r="D196" s="66" t="s">
        <v>68</v>
      </c>
      <c r="E196" s="65"/>
      <c r="F196" s="64" t="s">
        <v>119</v>
      </c>
      <c r="G196" s="63" t="s">
        <v>49</v>
      </c>
      <c r="H196" s="62"/>
      <c r="I196" s="61"/>
      <c r="J196" s="61">
        <f>ROUND(I196*H196,2)</f>
        <v>0</v>
      </c>
      <c r="K196" s="60"/>
      <c r="L196" s="59"/>
      <c r="M196" s="58" t="s">
        <v>18</v>
      </c>
      <c r="N196" s="57" t="s">
        <v>17</v>
      </c>
      <c r="O196" s="33">
        <v>0</v>
      </c>
      <c r="P196" s="33">
        <f>O196*H196</f>
        <v>0</v>
      </c>
      <c r="Q196" s="33">
        <v>1</v>
      </c>
      <c r="R196" s="33">
        <f>Q196*H196</f>
        <v>0</v>
      </c>
      <c r="S196" s="33">
        <v>0</v>
      </c>
      <c r="T196" s="32">
        <f>S196*H196</f>
        <v>0</v>
      </c>
      <c r="AR196" s="30" t="s">
        <v>110</v>
      </c>
      <c r="AT196" s="30" t="s">
        <v>68</v>
      </c>
      <c r="AU196" s="30" t="s">
        <v>14</v>
      </c>
      <c r="AY196" s="24" t="s">
        <v>15</v>
      </c>
      <c r="BE196" s="31">
        <f>IF(N196="základná",J196,0)</f>
        <v>0</v>
      </c>
      <c r="BF196" s="31">
        <f>IF(N196="znížená",J196,0)</f>
        <v>0</v>
      </c>
      <c r="BG196" s="31">
        <f>IF(N196="zákl. prenesená",J196,0)</f>
        <v>0</v>
      </c>
      <c r="BH196" s="31">
        <f>IF(N196="zníž. prenesená",J196,0)</f>
        <v>0</v>
      </c>
      <c r="BI196" s="31">
        <f>IF(N196="nulová",J196,0)</f>
        <v>0</v>
      </c>
      <c r="BJ196" s="24" t="s">
        <v>14</v>
      </c>
      <c r="BK196" s="31">
        <f>ROUND(I196*H196,2)</f>
        <v>0</v>
      </c>
      <c r="BL196" s="24" t="s">
        <v>30</v>
      </c>
      <c r="BM196" s="30" t="s">
        <v>118</v>
      </c>
    </row>
    <row r="197" spans="2:65" s="20" customFormat="1" ht="19.2" x14ac:dyDescent="0.3">
      <c r="B197" s="21"/>
      <c r="D197" s="29" t="s">
        <v>10</v>
      </c>
      <c r="F197" s="28" t="s">
        <v>117</v>
      </c>
      <c r="L197" s="21"/>
      <c r="M197" s="44"/>
      <c r="T197" s="43"/>
      <c r="AT197" s="24" t="s">
        <v>10</v>
      </c>
      <c r="AU197" s="24" t="s">
        <v>14</v>
      </c>
    </row>
    <row r="198" spans="2:65" s="20" customFormat="1" ht="16.5" customHeight="1" x14ac:dyDescent="0.3">
      <c r="B198" s="21"/>
      <c r="C198" s="66" t="s">
        <v>116</v>
      </c>
      <c r="D198" s="66" t="s">
        <v>68</v>
      </c>
      <c r="E198" s="65"/>
      <c r="F198" s="64" t="s">
        <v>115</v>
      </c>
      <c r="G198" s="63" t="s">
        <v>107</v>
      </c>
      <c r="H198" s="62"/>
      <c r="I198" s="61"/>
      <c r="J198" s="61">
        <f>ROUND(I198*H198,2)</f>
        <v>0</v>
      </c>
      <c r="K198" s="60"/>
      <c r="L198" s="59"/>
      <c r="M198" s="58" t="s">
        <v>18</v>
      </c>
      <c r="N198" s="57" t="s">
        <v>17</v>
      </c>
      <c r="O198" s="33">
        <v>0</v>
      </c>
      <c r="P198" s="33">
        <f>O198*H198</f>
        <v>0</v>
      </c>
      <c r="Q198" s="33">
        <v>3.96E-3</v>
      </c>
      <c r="R198" s="33">
        <f>Q198*H198</f>
        <v>0</v>
      </c>
      <c r="S198" s="33">
        <v>0</v>
      </c>
      <c r="T198" s="32">
        <f>S198*H198</f>
        <v>0</v>
      </c>
      <c r="AR198" s="30" t="s">
        <v>110</v>
      </c>
      <c r="AT198" s="30" t="s">
        <v>68</v>
      </c>
      <c r="AU198" s="30" t="s">
        <v>14</v>
      </c>
      <c r="AY198" s="24" t="s">
        <v>15</v>
      </c>
      <c r="BE198" s="31">
        <f>IF(N198="základná",J198,0)</f>
        <v>0</v>
      </c>
      <c r="BF198" s="31">
        <f>IF(N198="znížená",J198,0)</f>
        <v>0</v>
      </c>
      <c r="BG198" s="31">
        <f>IF(N198="zákl. prenesená",J198,0)</f>
        <v>0</v>
      </c>
      <c r="BH198" s="31">
        <f>IF(N198="zníž. prenesená",J198,0)</f>
        <v>0</v>
      </c>
      <c r="BI198" s="31">
        <f>IF(N198="nulová",J198,0)</f>
        <v>0</v>
      </c>
      <c r="BJ198" s="24" t="s">
        <v>14</v>
      </c>
      <c r="BK198" s="31">
        <f>ROUND(I198*H198,2)</f>
        <v>0</v>
      </c>
      <c r="BL198" s="24" t="s">
        <v>30</v>
      </c>
      <c r="BM198" s="30" t="s">
        <v>114</v>
      </c>
    </row>
    <row r="199" spans="2:65" s="20" customFormat="1" ht="19.2" x14ac:dyDescent="0.3">
      <c r="B199" s="21"/>
      <c r="D199" s="29" t="s">
        <v>10</v>
      </c>
      <c r="F199" s="28" t="s">
        <v>113</v>
      </c>
      <c r="L199" s="21"/>
      <c r="M199" s="44"/>
      <c r="T199" s="43"/>
      <c r="AT199" s="24" t="s">
        <v>10</v>
      </c>
      <c r="AU199" s="24" t="s">
        <v>14</v>
      </c>
    </row>
    <row r="200" spans="2:65" s="20" customFormat="1" ht="21.75" customHeight="1" x14ac:dyDescent="0.3">
      <c r="B200" s="21"/>
      <c r="C200" s="66" t="s">
        <v>112</v>
      </c>
      <c r="D200" s="66" t="s">
        <v>68</v>
      </c>
      <c r="E200" s="65"/>
      <c r="F200" s="64" t="s">
        <v>111</v>
      </c>
      <c r="G200" s="63" t="s">
        <v>107</v>
      </c>
      <c r="H200" s="62"/>
      <c r="I200" s="61"/>
      <c r="J200" s="61">
        <f>ROUND(I200*H200,2)</f>
        <v>0</v>
      </c>
      <c r="K200" s="60"/>
      <c r="L200" s="59"/>
      <c r="M200" s="58" t="s">
        <v>18</v>
      </c>
      <c r="N200" s="57" t="s">
        <v>17</v>
      </c>
      <c r="O200" s="33">
        <v>0</v>
      </c>
      <c r="P200" s="33">
        <f>O200*H200</f>
        <v>0</v>
      </c>
      <c r="Q200" s="33">
        <v>2.2000000000000001E-4</v>
      </c>
      <c r="R200" s="33">
        <f>Q200*H200</f>
        <v>0</v>
      </c>
      <c r="S200" s="33">
        <v>0</v>
      </c>
      <c r="T200" s="32">
        <f>S200*H200</f>
        <v>0</v>
      </c>
      <c r="AR200" s="30" t="s">
        <v>110</v>
      </c>
      <c r="AT200" s="30" t="s">
        <v>68</v>
      </c>
      <c r="AU200" s="30" t="s">
        <v>14</v>
      </c>
      <c r="AY200" s="24" t="s">
        <v>15</v>
      </c>
      <c r="BE200" s="31">
        <f>IF(N200="základná",J200,0)</f>
        <v>0</v>
      </c>
      <c r="BF200" s="31">
        <f>IF(N200="znížená",J200,0)</f>
        <v>0</v>
      </c>
      <c r="BG200" s="31">
        <f>IF(N200="zákl. prenesená",J200,0)</f>
        <v>0</v>
      </c>
      <c r="BH200" s="31">
        <f>IF(N200="zníž. prenesená",J200,0)</f>
        <v>0</v>
      </c>
      <c r="BI200" s="31">
        <f>IF(N200="nulová",J200,0)</f>
        <v>0</v>
      </c>
      <c r="BJ200" s="24" t="s">
        <v>14</v>
      </c>
      <c r="BK200" s="31">
        <f>ROUND(I200*H200,2)</f>
        <v>0</v>
      </c>
      <c r="BL200" s="24" t="s">
        <v>30</v>
      </c>
      <c r="BM200" s="30" t="s">
        <v>109</v>
      </c>
    </row>
    <row r="201" spans="2:65" s="20" customFormat="1" ht="33" customHeight="1" x14ac:dyDescent="0.3">
      <c r="B201" s="21"/>
      <c r="C201" s="42" t="s">
        <v>69</v>
      </c>
      <c r="D201" s="42" t="s">
        <v>16</v>
      </c>
      <c r="E201" s="41"/>
      <c r="F201" s="40" t="s">
        <v>108</v>
      </c>
      <c r="G201" s="39" t="s">
        <v>107</v>
      </c>
      <c r="H201" s="38"/>
      <c r="I201" s="37"/>
      <c r="J201" s="37">
        <f>ROUND(I201*H201,2)</f>
        <v>0</v>
      </c>
      <c r="K201" s="36"/>
      <c r="L201" s="21"/>
      <c r="M201" s="35" t="s">
        <v>18</v>
      </c>
      <c r="N201" s="34" t="s">
        <v>17</v>
      </c>
      <c r="O201" s="33">
        <v>0.16159999999999999</v>
      </c>
      <c r="P201" s="33">
        <f>O201*H201</f>
        <v>0</v>
      </c>
      <c r="Q201" s="33">
        <v>1.6000000000000001E-4</v>
      </c>
      <c r="R201" s="33">
        <f>Q201*H201</f>
        <v>0</v>
      </c>
      <c r="S201" s="33">
        <v>0</v>
      </c>
      <c r="T201" s="32">
        <f>S201*H201</f>
        <v>0</v>
      </c>
      <c r="AR201" s="30" t="s">
        <v>30</v>
      </c>
      <c r="AT201" s="30" t="s">
        <v>16</v>
      </c>
      <c r="AU201" s="30" t="s">
        <v>14</v>
      </c>
      <c r="AY201" s="24" t="s">
        <v>15</v>
      </c>
      <c r="BE201" s="31">
        <f>IF(N201="základná",J201,0)</f>
        <v>0</v>
      </c>
      <c r="BF201" s="31">
        <f>IF(N201="znížená",J201,0)</f>
        <v>0</v>
      </c>
      <c r="BG201" s="31">
        <f>IF(N201="zákl. prenesená",J201,0)</f>
        <v>0</v>
      </c>
      <c r="BH201" s="31">
        <f>IF(N201="zníž. prenesená",J201,0)</f>
        <v>0</v>
      </c>
      <c r="BI201" s="31">
        <f>IF(N201="nulová",J201,0)</f>
        <v>0</v>
      </c>
      <c r="BJ201" s="24" t="s">
        <v>14</v>
      </c>
      <c r="BK201" s="31">
        <f>ROUND(I201*H201,2)</f>
        <v>0</v>
      </c>
      <c r="BL201" s="24" t="s">
        <v>30</v>
      </c>
      <c r="BM201" s="30" t="s">
        <v>106</v>
      </c>
    </row>
    <row r="202" spans="2:65" s="45" customFormat="1" ht="25.95" customHeight="1" x14ac:dyDescent="0.25">
      <c r="B202" s="52"/>
      <c r="D202" s="47" t="s">
        <v>29</v>
      </c>
      <c r="E202" s="54" t="s">
        <v>105</v>
      </c>
      <c r="F202" s="54" t="s">
        <v>104</v>
      </c>
      <c r="J202" s="53">
        <f>BK202</f>
        <v>0</v>
      </c>
      <c r="L202" s="52"/>
      <c r="M202" s="51"/>
      <c r="P202" s="50">
        <f>P203+P212+P227</f>
        <v>0</v>
      </c>
      <c r="R202" s="50">
        <f>R203+R212+R227</f>
        <v>0</v>
      </c>
      <c r="T202" s="49">
        <f>T203+T212+T227</f>
        <v>0</v>
      </c>
      <c r="AR202" s="47" t="s">
        <v>14</v>
      </c>
      <c r="AT202" s="48" t="s">
        <v>29</v>
      </c>
      <c r="AU202" s="48" t="s">
        <v>28</v>
      </c>
      <c r="AY202" s="47" t="s">
        <v>15</v>
      </c>
      <c r="BK202" s="46">
        <f>BK203+BK212+BK227</f>
        <v>0</v>
      </c>
    </row>
    <row r="203" spans="2:65" s="45" customFormat="1" ht="22.95" customHeight="1" x14ac:dyDescent="0.25">
      <c r="B203" s="52"/>
      <c r="D203" s="47" t="s">
        <v>29</v>
      </c>
      <c r="E203" s="56" t="s">
        <v>103</v>
      </c>
      <c r="F203" s="56" t="s">
        <v>102</v>
      </c>
      <c r="J203" s="55">
        <f>BK203</f>
        <v>0</v>
      </c>
      <c r="L203" s="52"/>
      <c r="M203" s="51"/>
      <c r="P203" s="50">
        <f>SUM(P204:P211)</f>
        <v>0</v>
      </c>
      <c r="R203" s="50">
        <f>SUM(R204:R211)</f>
        <v>0</v>
      </c>
      <c r="T203" s="49">
        <f>SUM(T204:T211)</f>
        <v>0</v>
      </c>
      <c r="AR203" s="47" t="s">
        <v>14</v>
      </c>
      <c r="AT203" s="48" t="s">
        <v>29</v>
      </c>
      <c r="AU203" s="48" t="s">
        <v>9</v>
      </c>
      <c r="AY203" s="47" t="s">
        <v>15</v>
      </c>
      <c r="BK203" s="46">
        <f>SUM(BK204:BK211)</f>
        <v>0</v>
      </c>
    </row>
    <row r="204" spans="2:65" s="20" customFormat="1" ht="21.75" customHeight="1" x14ac:dyDescent="0.3">
      <c r="B204" s="21"/>
      <c r="C204" s="42" t="s">
        <v>101</v>
      </c>
      <c r="D204" s="42" t="s">
        <v>16</v>
      </c>
      <c r="E204" s="41" t="s">
        <v>100</v>
      </c>
      <c r="F204" s="40" t="s">
        <v>99</v>
      </c>
      <c r="G204" s="39" t="s">
        <v>36</v>
      </c>
      <c r="H204" s="38"/>
      <c r="I204" s="37"/>
      <c r="J204" s="37">
        <f>ROUND(I204*H204,2)</f>
        <v>0</v>
      </c>
      <c r="K204" s="36"/>
      <c r="L204" s="21"/>
      <c r="M204" s="35" t="s">
        <v>18</v>
      </c>
      <c r="N204" s="34" t="s">
        <v>17</v>
      </c>
      <c r="O204" s="33">
        <v>0.20699999999999999</v>
      </c>
      <c r="P204" s="33">
        <f>O204*H204</f>
        <v>0</v>
      </c>
      <c r="Q204" s="33">
        <v>2.8E-3</v>
      </c>
      <c r="R204" s="33">
        <f>Q204*H204</f>
        <v>0</v>
      </c>
      <c r="S204" s="33">
        <v>0</v>
      </c>
      <c r="T204" s="32">
        <f>S204*H204</f>
        <v>0</v>
      </c>
      <c r="AR204" s="30" t="s">
        <v>35</v>
      </c>
      <c r="AT204" s="30" t="s">
        <v>16</v>
      </c>
      <c r="AU204" s="30" t="s">
        <v>14</v>
      </c>
      <c r="AY204" s="24" t="s">
        <v>15</v>
      </c>
      <c r="BE204" s="31">
        <f>IF(N204="základná",J204,0)</f>
        <v>0</v>
      </c>
      <c r="BF204" s="31">
        <f>IF(N204="znížená",J204,0)</f>
        <v>0</v>
      </c>
      <c r="BG204" s="31">
        <f>IF(N204="zákl. prenesená",J204,0)</f>
        <v>0</v>
      </c>
      <c r="BH204" s="31">
        <f>IF(N204="zníž. prenesená",J204,0)</f>
        <v>0</v>
      </c>
      <c r="BI204" s="31">
        <f>IF(N204="nulová",J204,0)</f>
        <v>0</v>
      </c>
      <c r="BJ204" s="24" t="s">
        <v>14</v>
      </c>
      <c r="BK204" s="31">
        <f>ROUND(I204*H204,2)</f>
        <v>0</v>
      </c>
      <c r="BL204" s="24" t="s">
        <v>35</v>
      </c>
      <c r="BM204" s="30" t="s">
        <v>98</v>
      </c>
    </row>
    <row r="205" spans="2:65" s="20" customFormat="1" ht="19.2" x14ac:dyDescent="0.3">
      <c r="B205" s="21"/>
      <c r="D205" s="29" t="s">
        <v>10</v>
      </c>
      <c r="F205" s="28" t="s">
        <v>97</v>
      </c>
      <c r="L205" s="21"/>
      <c r="M205" s="44"/>
      <c r="T205" s="43"/>
      <c r="AT205" s="24" t="s">
        <v>10</v>
      </c>
      <c r="AU205" s="24" t="s">
        <v>14</v>
      </c>
    </row>
    <row r="206" spans="2:65" s="20" customFormat="1" ht="21.75" customHeight="1" x14ac:dyDescent="0.3">
      <c r="B206" s="21"/>
      <c r="C206" s="42" t="s">
        <v>96</v>
      </c>
      <c r="D206" s="42" t="s">
        <v>16</v>
      </c>
      <c r="E206" s="41" t="s">
        <v>95</v>
      </c>
      <c r="F206" s="40" t="s">
        <v>94</v>
      </c>
      <c r="G206" s="39" t="s">
        <v>36</v>
      </c>
      <c r="H206" s="38"/>
      <c r="I206" s="37"/>
      <c r="J206" s="37">
        <f>ROUND(I206*H206,2)</f>
        <v>0</v>
      </c>
      <c r="K206" s="36"/>
      <c r="L206" s="21"/>
      <c r="M206" s="35" t="s">
        <v>18</v>
      </c>
      <c r="N206" s="34" t="s">
        <v>17</v>
      </c>
      <c r="O206" s="33">
        <v>0.16524</v>
      </c>
      <c r="P206" s="33">
        <f>O206*H206</f>
        <v>0</v>
      </c>
      <c r="Q206" s="33">
        <v>8.0000000000000007E-5</v>
      </c>
      <c r="R206" s="33">
        <f>Q206*H206</f>
        <v>0</v>
      </c>
      <c r="S206" s="33">
        <v>0</v>
      </c>
      <c r="T206" s="32">
        <f>S206*H206</f>
        <v>0</v>
      </c>
      <c r="AR206" s="30" t="s">
        <v>35</v>
      </c>
      <c r="AT206" s="30" t="s">
        <v>16</v>
      </c>
      <c r="AU206" s="30" t="s">
        <v>14</v>
      </c>
      <c r="AY206" s="24" t="s">
        <v>15</v>
      </c>
      <c r="BE206" s="31">
        <f>IF(N206="základná",J206,0)</f>
        <v>0</v>
      </c>
      <c r="BF206" s="31">
        <f>IF(N206="znížená",J206,0)</f>
        <v>0</v>
      </c>
      <c r="BG206" s="31">
        <f>IF(N206="zákl. prenesená",J206,0)</f>
        <v>0</v>
      </c>
      <c r="BH206" s="31">
        <f>IF(N206="zníž. prenesená",J206,0)</f>
        <v>0</v>
      </c>
      <c r="BI206" s="31">
        <f>IF(N206="nulová",J206,0)</f>
        <v>0</v>
      </c>
      <c r="BJ206" s="24" t="s">
        <v>14</v>
      </c>
      <c r="BK206" s="31">
        <f>ROUND(I206*H206,2)</f>
        <v>0</v>
      </c>
      <c r="BL206" s="24" t="s">
        <v>35</v>
      </c>
      <c r="BM206" s="30" t="s">
        <v>93</v>
      </c>
    </row>
    <row r="207" spans="2:65" s="20" customFormat="1" ht="19.2" x14ac:dyDescent="0.3">
      <c r="B207" s="21"/>
      <c r="D207" s="29" t="s">
        <v>10</v>
      </c>
      <c r="F207" s="28" t="s">
        <v>92</v>
      </c>
      <c r="L207" s="21"/>
      <c r="M207" s="44"/>
      <c r="T207" s="43"/>
      <c r="AT207" s="24" t="s">
        <v>10</v>
      </c>
      <c r="AU207" s="24" t="s">
        <v>14</v>
      </c>
    </row>
    <row r="208" spans="2:65" s="20" customFormat="1" ht="33" customHeight="1" x14ac:dyDescent="0.3">
      <c r="B208" s="21"/>
      <c r="C208" s="66" t="s">
        <v>91</v>
      </c>
      <c r="D208" s="66" t="s">
        <v>68</v>
      </c>
      <c r="E208" s="65" t="s">
        <v>90</v>
      </c>
      <c r="F208" s="64" t="s">
        <v>88</v>
      </c>
      <c r="G208" s="63" t="s">
        <v>36</v>
      </c>
      <c r="H208" s="62"/>
      <c r="I208" s="61"/>
      <c r="J208" s="61">
        <f>ROUND(I208*H208,2)</f>
        <v>0</v>
      </c>
      <c r="K208" s="60"/>
      <c r="L208" s="59"/>
      <c r="M208" s="58" t="s">
        <v>18</v>
      </c>
      <c r="N208" s="57" t="s">
        <v>17</v>
      </c>
      <c r="O208" s="33">
        <v>0</v>
      </c>
      <c r="P208" s="33">
        <f>O208*H208</f>
        <v>0</v>
      </c>
      <c r="Q208" s="33">
        <v>1.5E-3</v>
      </c>
      <c r="R208" s="33">
        <f>Q208*H208</f>
        <v>0</v>
      </c>
      <c r="S208" s="33">
        <v>0</v>
      </c>
      <c r="T208" s="32">
        <f>S208*H208</f>
        <v>0</v>
      </c>
      <c r="AR208" s="30" t="s">
        <v>69</v>
      </c>
      <c r="AT208" s="30" t="s">
        <v>68</v>
      </c>
      <c r="AU208" s="30" t="s">
        <v>14</v>
      </c>
      <c r="AY208" s="24" t="s">
        <v>15</v>
      </c>
      <c r="BE208" s="31">
        <f>IF(N208="základná",J208,0)</f>
        <v>0</v>
      </c>
      <c r="BF208" s="31">
        <f>IF(N208="znížená",J208,0)</f>
        <v>0</v>
      </c>
      <c r="BG208" s="31">
        <f>IF(N208="zákl. prenesená",J208,0)</f>
        <v>0</v>
      </c>
      <c r="BH208" s="31">
        <f>IF(N208="zníž. prenesená",J208,0)</f>
        <v>0</v>
      </c>
      <c r="BI208" s="31">
        <f>IF(N208="nulová",J208,0)</f>
        <v>0</v>
      </c>
      <c r="BJ208" s="24" t="s">
        <v>14</v>
      </c>
      <c r="BK208" s="31">
        <f>ROUND(I208*H208,2)</f>
        <v>0</v>
      </c>
      <c r="BL208" s="24" t="s">
        <v>35</v>
      </c>
      <c r="BM208" s="30" t="s">
        <v>89</v>
      </c>
    </row>
    <row r="209" spans="2:65" s="20" customFormat="1" ht="19.2" x14ac:dyDescent="0.3">
      <c r="B209" s="21"/>
      <c r="D209" s="29" t="s">
        <v>10</v>
      </c>
      <c r="F209" s="28" t="s">
        <v>88</v>
      </c>
      <c r="L209" s="21"/>
      <c r="M209" s="44"/>
      <c r="T209" s="43"/>
      <c r="AT209" s="24" t="s">
        <v>10</v>
      </c>
      <c r="AU209" s="24" t="s">
        <v>14</v>
      </c>
    </row>
    <row r="210" spans="2:65" s="20" customFormat="1" ht="21.75" customHeight="1" x14ac:dyDescent="0.3">
      <c r="B210" s="21"/>
      <c r="C210" s="42" t="s">
        <v>87</v>
      </c>
      <c r="D210" s="42" t="s">
        <v>16</v>
      </c>
      <c r="E210" s="41" t="s">
        <v>86</v>
      </c>
      <c r="F210" s="40" t="s">
        <v>84</v>
      </c>
      <c r="G210" s="39" t="s">
        <v>49</v>
      </c>
      <c r="H210" s="38"/>
      <c r="I210" s="37"/>
      <c r="J210" s="37">
        <f>ROUND(I210*H210,2)</f>
        <v>0</v>
      </c>
      <c r="K210" s="36"/>
      <c r="L210" s="21"/>
      <c r="M210" s="35" t="s">
        <v>18</v>
      </c>
      <c r="N210" s="34" t="s">
        <v>17</v>
      </c>
      <c r="O210" s="33">
        <v>1.579</v>
      </c>
      <c r="P210" s="33">
        <f>O210*H210</f>
        <v>0</v>
      </c>
      <c r="Q210" s="33">
        <v>0</v>
      </c>
      <c r="R210" s="33">
        <f>Q210*H210</f>
        <v>0</v>
      </c>
      <c r="S210" s="33">
        <v>0</v>
      </c>
      <c r="T210" s="32">
        <f>S210*H210</f>
        <v>0</v>
      </c>
      <c r="AR210" s="30" t="s">
        <v>35</v>
      </c>
      <c r="AT210" s="30" t="s">
        <v>16</v>
      </c>
      <c r="AU210" s="30" t="s">
        <v>14</v>
      </c>
      <c r="AY210" s="24" t="s">
        <v>15</v>
      </c>
      <c r="BE210" s="31">
        <f>IF(N210="základná",J210,0)</f>
        <v>0</v>
      </c>
      <c r="BF210" s="31">
        <f>IF(N210="znížená",J210,0)</f>
        <v>0</v>
      </c>
      <c r="BG210" s="31">
        <f>IF(N210="zákl. prenesená",J210,0)</f>
        <v>0</v>
      </c>
      <c r="BH210" s="31">
        <f>IF(N210="zníž. prenesená",J210,0)</f>
        <v>0</v>
      </c>
      <c r="BI210" s="31">
        <f>IF(N210="nulová",J210,0)</f>
        <v>0</v>
      </c>
      <c r="BJ210" s="24" t="s">
        <v>14</v>
      </c>
      <c r="BK210" s="31">
        <f>ROUND(I210*H210,2)</f>
        <v>0</v>
      </c>
      <c r="BL210" s="24" t="s">
        <v>35</v>
      </c>
      <c r="BM210" s="30" t="s">
        <v>85</v>
      </c>
    </row>
    <row r="211" spans="2:65" s="20" customFormat="1" x14ac:dyDescent="0.3">
      <c r="B211" s="21"/>
      <c r="D211" s="29" t="s">
        <v>10</v>
      </c>
      <c r="F211" s="28" t="s">
        <v>84</v>
      </c>
      <c r="L211" s="21"/>
      <c r="M211" s="44"/>
      <c r="T211" s="43"/>
      <c r="AT211" s="24" t="s">
        <v>10</v>
      </c>
      <c r="AU211" s="24" t="s">
        <v>14</v>
      </c>
    </row>
    <row r="212" spans="2:65" s="45" customFormat="1" ht="22.95" customHeight="1" x14ac:dyDescent="0.25">
      <c r="B212" s="52"/>
      <c r="D212" s="47" t="s">
        <v>29</v>
      </c>
      <c r="E212" s="56" t="s">
        <v>83</v>
      </c>
      <c r="F212" s="56" t="s">
        <v>82</v>
      </c>
      <c r="J212" s="55">
        <f>BK212</f>
        <v>0</v>
      </c>
      <c r="L212" s="52"/>
      <c r="M212" s="51"/>
      <c r="P212" s="50">
        <f>SUM(P213:P226)</f>
        <v>0</v>
      </c>
      <c r="R212" s="50">
        <f>SUM(R213:R226)</f>
        <v>0</v>
      </c>
      <c r="T212" s="49">
        <f>SUM(T213:T226)</f>
        <v>0</v>
      </c>
      <c r="AR212" s="47" t="s">
        <v>14</v>
      </c>
      <c r="AT212" s="48" t="s">
        <v>29</v>
      </c>
      <c r="AU212" s="48" t="s">
        <v>9</v>
      </c>
      <c r="AY212" s="47" t="s">
        <v>15</v>
      </c>
      <c r="BK212" s="46">
        <f>SUM(BK213:BK226)</f>
        <v>0</v>
      </c>
    </row>
    <row r="213" spans="2:65" s="20" customFormat="1" ht="21.75" customHeight="1" x14ac:dyDescent="0.3">
      <c r="B213" s="21"/>
      <c r="C213" s="42" t="s">
        <v>81</v>
      </c>
      <c r="D213" s="42" t="s">
        <v>16</v>
      </c>
      <c r="E213" s="41" t="s">
        <v>80</v>
      </c>
      <c r="F213" s="40" t="s">
        <v>78</v>
      </c>
      <c r="G213" s="39" t="s">
        <v>55</v>
      </c>
      <c r="H213" s="38"/>
      <c r="I213" s="37"/>
      <c r="J213" s="37">
        <f>ROUND(I213*H213,2)</f>
        <v>0</v>
      </c>
      <c r="K213" s="36"/>
      <c r="L213" s="21"/>
      <c r="M213" s="35" t="s">
        <v>18</v>
      </c>
      <c r="N213" s="34" t="s">
        <v>17</v>
      </c>
      <c r="O213" s="33">
        <v>0.22012000000000001</v>
      </c>
      <c r="P213" s="33">
        <f>O213*H213</f>
        <v>0</v>
      </c>
      <c r="Q213" s="33">
        <v>6.0000000000000002E-5</v>
      </c>
      <c r="R213" s="33">
        <f>Q213*H213</f>
        <v>0</v>
      </c>
      <c r="S213" s="33">
        <v>0</v>
      </c>
      <c r="T213" s="32">
        <f>S213*H213</f>
        <v>0</v>
      </c>
      <c r="AR213" s="30" t="s">
        <v>35</v>
      </c>
      <c r="AT213" s="30" t="s">
        <v>16</v>
      </c>
      <c r="AU213" s="30" t="s">
        <v>14</v>
      </c>
      <c r="AY213" s="24" t="s">
        <v>15</v>
      </c>
      <c r="BE213" s="31">
        <f>IF(N213="základná",J213,0)</f>
        <v>0</v>
      </c>
      <c r="BF213" s="31">
        <f>IF(N213="znížená",J213,0)</f>
        <v>0</v>
      </c>
      <c r="BG213" s="31">
        <f>IF(N213="zákl. prenesená",J213,0)</f>
        <v>0</v>
      </c>
      <c r="BH213" s="31">
        <f>IF(N213="zníž. prenesená",J213,0)</f>
        <v>0</v>
      </c>
      <c r="BI213" s="31">
        <f>IF(N213="nulová",J213,0)</f>
        <v>0</v>
      </c>
      <c r="BJ213" s="24" t="s">
        <v>14</v>
      </c>
      <c r="BK213" s="31">
        <f>ROUND(I213*H213,2)</f>
        <v>0</v>
      </c>
      <c r="BL213" s="24" t="s">
        <v>35</v>
      </c>
      <c r="BM213" s="30" t="s">
        <v>79</v>
      </c>
    </row>
    <row r="214" spans="2:65" s="20" customFormat="1" ht="19.2" x14ac:dyDescent="0.3">
      <c r="B214" s="21"/>
      <c r="D214" s="29" t="s">
        <v>10</v>
      </c>
      <c r="F214" s="28" t="s">
        <v>78</v>
      </c>
      <c r="L214" s="21"/>
      <c r="M214" s="44"/>
      <c r="T214" s="43"/>
      <c r="AT214" s="24" t="s">
        <v>10</v>
      </c>
      <c r="AU214" s="24" t="s">
        <v>14</v>
      </c>
    </row>
    <row r="215" spans="2:65" s="20" customFormat="1" ht="16.5" customHeight="1" x14ac:dyDescent="0.3">
      <c r="B215" s="21"/>
      <c r="C215" s="66" t="s">
        <v>77</v>
      </c>
      <c r="D215" s="66" t="s">
        <v>68</v>
      </c>
      <c r="E215" s="65" t="s">
        <v>76</v>
      </c>
      <c r="F215" s="64" t="s">
        <v>73</v>
      </c>
      <c r="G215" s="63" t="s">
        <v>75</v>
      </c>
      <c r="H215" s="62"/>
      <c r="I215" s="61"/>
      <c r="J215" s="61">
        <f>ROUND(I215*H215,2)</f>
        <v>0</v>
      </c>
      <c r="K215" s="60"/>
      <c r="L215" s="59"/>
      <c r="M215" s="58" t="s">
        <v>18</v>
      </c>
      <c r="N215" s="57" t="s">
        <v>17</v>
      </c>
      <c r="O215" s="33">
        <v>0</v>
      </c>
      <c r="P215" s="33">
        <f>O215*H215</f>
        <v>0</v>
      </c>
      <c r="Q215" s="33">
        <v>6.2E-2</v>
      </c>
      <c r="R215" s="33">
        <f>Q215*H215</f>
        <v>0</v>
      </c>
      <c r="S215" s="33">
        <v>0</v>
      </c>
      <c r="T215" s="32">
        <f>S215*H215</f>
        <v>0</v>
      </c>
      <c r="AR215" s="30" t="s">
        <v>69</v>
      </c>
      <c r="AT215" s="30" t="s">
        <v>68</v>
      </c>
      <c r="AU215" s="30" t="s">
        <v>14</v>
      </c>
      <c r="AY215" s="24" t="s">
        <v>15</v>
      </c>
      <c r="BE215" s="31">
        <f>IF(N215="základná",J215,0)</f>
        <v>0</v>
      </c>
      <c r="BF215" s="31">
        <f>IF(N215="znížená",J215,0)</f>
        <v>0</v>
      </c>
      <c r="BG215" s="31">
        <f>IF(N215="zákl. prenesená",J215,0)</f>
        <v>0</v>
      </c>
      <c r="BH215" s="31">
        <f>IF(N215="zníž. prenesená",J215,0)</f>
        <v>0</v>
      </c>
      <c r="BI215" s="31">
        <f>IF(N215="nulová",J215,0)</f>
        <v>0</v>
      </c>
      <c r="BJ215" s="24" t="s">
        <v>14</v>
      </c>
      <c r="BK215" s="31">
        <f>ROUND(I215*H215,2)</f>
        <v>0</v>
      </c>
      <c r="BL215" s="24" t="s">
        <v>35</v>
      </c>
      <c r="BM215" s="30" t="s">
        <v>74</v>
      </c>
    </row>
    <row r="216" spans="2:65" s="20" customFormat="1" x14ac:dyDescent="0.3">
      <c r="B216" s="21"/>
      <c r="D216" s="29" t="s">
        <v>10</v>
      </c>
      <c r="F216" s="28" t="s">
        <v>73</v>
      </c>
      <c r="L216" s="21"/>
      <c r="M216" s="44"/>
      <c r="T216" s="43"/>
      <c r="AT216" s="24" t="s">
        <v>10</v>
      </c>
      <c r="AU216" s="24" t="s">
        <v>14</v>
      </c>
    </row>
    <row r="217" spans="2:65" s="20" customFormat="1" ht="16.5" customHeight="1" x14ac:dyDescent="0.3">
      <c r="B217" s="21"/>
      <c r="C217" s="66" t="s">
        <v>72</v>
      </c>
      <c r="D217" s="66" t="s">
        <v>68</v>
      </c>
      <c r="E217" s="65" t="s">
        <v>71</v>
      </c>
      <c r="F217" s="64" t="s">
        <v>70</v>
      </c>
      <c r="G217" s="63" t="s">
        <v>49</v>
      </c>
      <c r="H217" s="62"/>
      <c r="I217" s="61"/>
      <c r="J217" s="61">
        <f>ROUND(I217*H217,2)</f>
        <v>0</v>
      </c>
      <c r="K217" s="60"/>
      <c r="L217" s="59"/>
      <c r="M217" s="58" t="s">
        <v>18</v>
      </c>
      <c r="N217" s="57" t="s">
        <v>17</v>
      </c>
      <c r="O217" s="33">
        <v>0</v>
      </c>
      <c r="P217" s="33">
        <f>O217*H217</f>
        <v>0</v>
      </c>
      <c r="Q217" s="33">
        <v>1</v>
      </c>
      <c r="R217" s="33">
        <f>Q217*H217</f>
        <v>0</v>
      </c>
      <c r="S217" s="33">
        <v>0</v>
      </c>
      <c r="T217" s="32">
        <f>S217*H217</f>
        <v>0</v>
      </c>
      <c r="AR217" s="30" t="s">
        <v>69</v>
      </c>
      <c r="AT217" s="30" t="s">
        <v>68</v>
      </c>
      <c r="AU217" s="30" t="s">
        <v>14</v>
      </c>
      <c r="AY217" s="24" t="s">
        <v>15</v>
      </c>
      <c r="BE217" s="31">
        <f>IF(N217="základná",J217,0)</f>
        <v>0</v>
      </c>
      <c r="BF217" s="31">
        <f>IF(N217="znížená",J217,0)</f>
        <v>0</v>
      </c>
      <c r="BG217" s="31">
        <f>IF(N217="zákl. prenesená",J217,0)</f>
        <v>0</v>
      </c>
      <c r="BH217" s="31">
        <f>IF(N217="zníž. prenesená",J217,0)</f>
        <v>0</v>
      </c>
      <c r="BI217" s="31">
        <f>IF(N217="nulová",J217,0)</f>
        <v>0</v>
      </c>
      <c r="BJ217" s="24" t="s">
        <v>14</v>
      </c>
      <c r="BK217" s="31">
        <f>ROUND(I217*H217,2)</f>
        <v>0</v>
      </c>
      <c r="BL217" s="24" t="s">
        <v>35</v>
      </c>
      <c r="BM217" s="30" t="s">
        <v>67</v>
      </c>
    </row>
    <row r="218" spans="2:65" s="20" customFormat="1" ht="19.2" x14ac:dyDescent="0.3">
      <c r="B218" s="21"/>
      <c r="D218" s="29" t="s">
        <v>10</v>
      </c>
      <c r="F218" s="28" t="s">
        <v>66</v>
      </c>
      <c r="L218" s="21"/>
      <c r="M218" s="44"/>
      <c r="T218" s="43"/>
      <c r="AT218" s="24" t="s">
        <v>10</v>
      </c>
      <c r="AU218" s="24" t="s">
        <v>14</v>
      </c>
    </row>
    <row r="219" spans="2:65" s="20" customFormat="1" ht="21.75" customHeight="1" x14ac:dyDescent="0.3">
      <c r="B219" s="21"/>
      <c r="C219" s="42" t="s">
        <v>65</v>
      </c>
      <c r="D219" s="42" t="s">
        <v>16</v>
      </c>
      <c r="E219" s="41" t="s">
        <v>64</v>
      </c>
      <c r="F219" s="40" t="s">
        <v>62</v>
      </c>
      <c r="G219" s="39" t="s">
        <v>55</v>
      </c>
      <c r="H219" s="38"/>
      <c r="I219" s="37"/>
      <c r="J219" s="37">
        <f>ROUND(I219*H219,2)</f>
        <v>0</v>
      </c>
      <c r="K219" s="36"/>
      <c r="L219" s="21"/>
      <c r="M219" s="35" t="s">
        <v>18</v>
      </c>
      <c r="N219" s="34" t="s">
        <v>17</v>
      </c>
      <c r="O219" s="33">
        <v>9.9000000000000005E-2</v>
      </c>
      <c r="P219" s="33">
        <f>O219*H219</f>
        <v>0</v>
      </c>
      <c r="Q219" s="33">
        <v>5.0000000000000002E-5</v>
      </c>
      <c r="R219" s="33">
        <f>Q219*H219</f>
        <v>0</v>
      </c>
      <c r="S219" s="33">
        <v>0</v>
      </c>
      <c r="T219" s="32">
        <f>S219*H219</f>
        <v>0</v>
      </c>
      <c r="AR219" s="30" t="s">
        <v>35</v>
      </c>
      <c r="AT219" s="30" t="s">
        <v>16</v>
      </c>
      <c r="AU219" s="30" t="s">
        <v>14</v>
      </c>
      <c r="AY219" s="24" t="s">
        <v>15</v>
      </c>
      <c r="BE219" s="31">
        <f>IF(N219="základná",J219,0)</f>
        <v>0</v>
      </c>
      <c r="BF219" s="31">
        <f>IF(N219="znížená",J219,0)</f>
        <v>0</v>
      </c>
      <c r="BG219" s="31">
        <f>IF(N219="zákl. prenesená",J219,0)</f>
        <v>0</v>
      </c>
      <c r="BH219" s="31">
        <f>IF(N219="zníž. prenesená",J219,0)</f>
        <v>0</v>
      </c>
      <c r="BI219" s="31">
        <f>IF(N219="nulová",J219,0)</f>
        <v>0</v>
      </c>
      <c r="BJ219" s="24" t="s">
        <v>14</v>
      </c>
      <c r="BK219" s="31">
        <f>ROUND(I219*H219,2)</f>
        <v>0</v>
      </c>
      <c r="BL219" s="24" t="s">
        <v>35</v>
      </c>
      <c r="BM219" s="30" t="s">
        <v>63</v>
      </c>
    </row>
    <row r="220" spans="2:65" s="20" customFormat="1" ht="19.2" x14ac:dyDescent="0.3">
      <c r="B220" s="21"/>
      <c r="D220" s="29" t="s">
        <v>10</v>
      </c>
      <c r="F220" s="28" t="s">
        <v>62</v>
      </c>
      <c r="L220" s="21"/>
      <c r="M220" s="44"/>
      <c r="T220" s="43"/>
      <c r="AT220" s="24" t="s">
        <v>10</v>
      </c>
      <c r="AU220" s="24" t="s">
        <v>14</v>
      </c>
    </row>
    <row r="221" spans="2:65" s="20" customFormat="1" ht="21.75" customHeight="1" x14ac:dyDescent="0.3">
      <c r="B221" s="21"/>
      <c r="C221" s="42" t="s">
        <v>61</v>
      </c>
      <c r="D221" s="42" t="s">
        <v>16</v>
      </c>
      <c r="E221" s="41" t="s">
        <v>60</v>
      </c>
      <c r="F221" s="40" t="s">
        <v>58</v>
      </c>
      <c r="G221" s="39" t="s">
        <v>55</v>
      </c>
      <c r="H221" s="38"/>
      <c r="I221" s="37"/>
      <c r="J221" s="37">
        <f>ROUND(I221*H221,2)</f>
        <v>0</v>
      </c>
      <c r="K221" s="36"/>
      <c r="L221" s="21"/>
      <c r="M221" s="35" t="s">
        <v>18</v>
      </c>
      <c r="N221" s="34" t="s">
        <v>17</v>
      </c>
      <c r="O221" s="33">
        <v>8.4099999999999994E-2</v>
      </c>
      <c r="P221" s="33">
        <f>O221*H221</f>
        <v>0</v>
      </c>
      <c r="Q221" s="33">
        <v>5.0000000000000002E-5</v>
      </c>
      <c r="R221" s="33">
        <f>Q221*H221</f>
        <v>0</v>
      </c>
      <c r="S221" s="33">
        <v>0</v>
      </c>
      <c r="T221" s="32">
        <f>S221*H221</f>
        <v>0</v>
      </c>
      <c r="AR221" s="30" t="s">
        <v>35</v>
      </c>
      <c r="AT221" s="30" t="s">
        <v>16</v>
      </c>
      <c r="AU221" s="30" t="s">
        <v>14</v>
      </c>
      <c r="AY221" s="24" t="s">
        <v>15</v>
      </c>
      <c r="BE221" s="31">
        <f>IF(N221="základná",J221,0)</f>
        <v>0</v>
      </c>
      <c r="BF221" s="31">
        <f>IF(N221="znížená",J221,0)</f>
        <v>0</v>
      </c>
      <c r="BG221" s="31">
        <f>IF(N221="zákl. prenesená",J221,0)</f>
        <v>0</v>
      </c>
      <c r="BH221" s="31">
        <f>IF(N221="zníž. prenesená",J221,0)</f>
        <v>0</v>
      </c>
      <c r="BI221" s="31">
        <f>IF(N221="nulová",J221,0)</f>
        <v>0</v>
      </c>
      <c r="BJ221" s="24" t="s">
        <v>14</v>
      </c>
      <c r="BK221" s="31">
        <f>ROUND(I221*H221,2)</f>
        <v>0</v>
      </c>
      <c r="BL221" s="24" t="s">
        <v>35</v>
      </c>
      <c r="BM221" s="30" t="s">
        <v>59</v>
      </c>
    </row>
    <row r="222" spans="2:65" s="20" customFormat="1" ht="19.2" x14ac:dyDescent="0.3">
      <c r="B222" s="21"/>
      <c r="D222" s="29" t="s">
        <v>10</v>
      </c>
      <c r="F222" s="28" t="s">
        <v>58</v>
      </c>
      <c r="L222" s="21"/>
      <c r="M222" s="44"/>
      <c r="T222" s="43"/>
      <c r="AT222" s="24" t="s">
        <v>10</v>
      </c>
      <c r="AU222" s="24" t="s">
        <v>14</v>
      </c>
    </row>
    <row r="223" spans="2:65" s="20" customFormat="1" ht="21.75" customHeight="1" x14ac:dyDescent="0.3">
      <c r="B223" s="21"/>
      <c r="C223" s="42" t="s">
        <v>57</v>
      </c>
      <c r="D223" s="42" t="s">
        <v>16</v>
      </c>
      <c r="E223" s="41" t="s">
        <v>56</v>
      </c>
      <c r="F223" s="40" t="s">
        <v>53</v>
      </c>
      <c r="G223" s="39" t="s">
        <v>55</v>
      </c>
      <c r="H223" s="38"/>
      <c r="I223" s="37"/>
      <c r="J223" s="37">
        <f>ROUND(I223*H223,2)</f>
        <v>0</v>
      </c>
      <c r="K223" s="36"/>
      <c r="L223" s="21"/>
      <c r="M223" s="35" t="s">
        <v>18</v>
      </c>
      <c r="N223" s="34" t="s">
        <v>17</v>
      </c>
      <c r="O223" s="33">
        <v>3.3000000000000002E-2</v>
      </c>
      <c r="P223" s="33">
        <f>O223*H223</f>
        <v>0</v>
      </c>
      <c r="Q223" s="33">
        <v>5.0000000000000002E-5</v>
      </c>
      <c r="R223" s="33">
        <f>Q223*H223</f>
        <v>0</v>
      </c>
      <c r="S223" s="33">
        <v>0</v>
      </c>
      <c r="T223" s="32">
        <f>S223*H223</f>
        <v>0</v>
      </c>
      <c r="AR223" s="30" t="s">
        <v>35</v>
      </c>
      <c r="AT223" s="30" t="s">
        <v>16</v>
      </c>
      <c r="AU223" s="30" t="s">
        <v>14</v>
      </c>
      <c r="AY223" s="24" t="s">
        <v>15</v>
      </c>
      <c r="BE223" s="31">
        <f>IF(N223="základná",J223,0)</f>
        <v>0</v>
      </c>
      <c r="BF223" s="31">
        <f>IF(N223="znížená",J223,0)</f>
        <v>0</v>
      </c>
      <c r="BG223" s="31">
        <f>IF(N223="zákl. prenesená",J223,0)</f>
        <v>0</v>
      </c>
      <c r="BH223" s="31">
        <f>IF(N223="zníž. prenesená",J223,0)</f>
        <v>0</v>
      </c>
      <c r="BI223" s="31">
        <f>IF(N223="nulová",J223,0)</f>
        <v>0</v>
      </c>
      <c r="BJ223" s="24" t="s">
        <v>14</v>
      </c>
      <c r="BK223" s="31">
        <f>ROUND(I223*H223,2)</f>
        <v>0</v>
      </c>
      <c r="BL223" s="24" t="s">
        <v>35</v>
      </c>
      <c r="BM223" s="30" t="s">
        <v>54</v>
      </c>
    </row>
    <row r="224" spans="2:65" s="20" customFormat="1" ht="19.2" x14ac:dyDescent="0.3">
      <c r="B224" s="21"/>
      <c r="D224" s="29" t="s">
        <v>10</v>
      </c>
      <c r="F224" s="28" t="s">
        <v>53</v>
      </c>
      <c r="L224" s="21"/>
      <c r="M224" s="44"/>
      <c r="T224" s="43"/>
      <c r="AT224" s="24" t="s">
        <v>10</v>
      </c>
      <c r="AU224" s="24" t="s">
        <v>14</v>
      </c>
    </row>
    <row r="225" spans="2:65" s="20" customFormat="1" ht="21.75" customHeight="1" x14ac:dyDescent="0.3">
      <c r="B225" s="21"/>
      <c r="C225" s="42" t="s">
        <v>52</v>
      </c>
      <c r="D225" s="42" t="s">
        <v>16</v>
      </c>
      <c r="E225" s="41" t="s">
        <v>51</v>
      </c>
      <c r="F225" s="40" t="s">
        <v>50</v>
      </c>
      <c r="G225" s="39" t="s">
        <v>49</v>
      </c>
      <c r="H225" s="38"/>
      <c r="I225" s="37"/>
      <c r="J225" s="37">
        <f>ROUND(I225*H225,2)</f>
        <v>0</v>
      </c>
      <c r="K225" s="36"/>
      <c r="L225" s="21"/>
      <c r="M225" s="35" t="s">
        <v>18</v>
      </c>
      <c r="N225" s="34" t="s">
        <v>17</v>
      </c>
      <c r="O225" s="33">
        <v>3.3029999999999999</v>
      </c>
      <c r="P225" s="33">
        <f>O225*H225</f>
        <v>0</v>
      </c>
      <c r="Q225" s="33">
        <v>0</v>
      </c>
      <c r="R225" s="33">
        <f>Q225*H225</f>
        <v>0</v>
      </c>
      <c r="S225" s="33">
        <v>0</v>
      </c>
      <c r="T225" s="32">
        <f>S225*H225</f>
        <v>0</v>
      </c>
      <c r="AR225" s="30" t="s">
        <v>35</v>
      </c>
      <c r="AT225" s="30" t="s">
        <v>16</v>
      </c>
      <c r="AU225" s="30" t="s">
        <v>14</v>
      </c>
      <c r="AY225" s="24" t="s">
        <v>15</v>
      </c>
      <c r="BE225" s="31">
        <f>IF(N225="základná",J225,0)</f>
        <v>0</v>
      </c>
      <c r="BF225" s="31">
        <f>IF(N225="znížená",J225,0)</f>
        <v>0</v>
      </c>
      <c r="BG225" s="31">
        <f>IF(N225="zákl. prenesená",J225,0)</f>
        <v>0</v>
      </c>
      <c r="BH225" s="31">
        <f>IF(N225="zníž. prenesená",J225,0)</f>
        <v>0</v>
      </c>
      <c r="BI225" s="31">
        <f>IF(N225="nulová",J225,0)</f>
        <v>0</v>
      </c>
      <c r="BJ225" s="24" t="s">
        <v>14</v>
      </c>
      <c r="BK225" s="31">
        <f>ROUND(I225*H225,2)</f>
        <v>0</v>
      </c>
      <c r="BL225" s="24" t="s">
        <v>35</v>
      </c>
      <c r="BM225" s="30" t="s">
        <v>48</v>
      </c>
    </row>
    <row r="226" spans="2:65" s="20" customFormat="1" ht="19.2" x14ac:dyDescent="0.3">
      <c r="B226" s="21"/>
      <c r="D226" s="29" t="s">
        <v>10</v>
      </c>
      <c r="F226" s="28" t="s">
        <v>47</v>
      </c>
      <c r="L226" s="21"/>
      <c r="M226" s="44"/>
      <c r="T226" s="43"/>
      <c r="AT226" s="24" t="s">
        <v>10</v>
      </c>
      <c r="AU226" s="24" t="s">
        <v>14</v>
      </c>
    </row>
    <row r="227" spans="2:65" s="45" customFormat="1" ht="22.95" customHeight="1" x14ac:dyDescent="0.25">
      <c r="B227" s="52"/>
      <c r="D227" s="47" t="s">
        <v>29</v>
      </c>
      <c r="E227" s="56" t="s">
        <v>46</v>
      </c>
      <c r="F227" s="56" t="s">
        <v>45</v>
      </c>
      <c r="J227" s="55">
        <f>BK227</f>
        <v>0</v>
      </c>
      <c r="L227" s="52"/>
      <c r="M227" s="51"/>
      <c r="P227" s="50">
        <f>SUM(P228:P231)</f>
        <v>0</v>
      </c>
      <c r="R227" s="50">
        <f>SUM(R228:R231)</f>
        <v>0</v>
      </c>
      <c r="T227" s="49">
        <f>SUM(T228:T231)</f>
        <v>0</v>
      </c>
      <c r="AR227" s="47" t="s">
        <v>14</v>
      </c>
      <c r="AT227" s="48" t="s">
        <v>29</v>
      </c>
      <c r="AU227" s="48" t="s">
        <v>9</v>
      </c>
      <c r="AY227" s="47" t="s">
        <v>15</v>
      </c>
      <c r="BK227" s="46">
        <f>SUM(BK228:BK231)</f>
        <v>0</v>
      </c>
    </row>
    <row r="228" spans="2:65" s="20" customFormat="1" ht="21.75" customHeight="1" x14ac:dyDescent="0.3">
      <c r="B228" s="21"/>
      <c r="C228" s="42" t="s">
        <v>44</v>
      </c>
      <c r="D228" s="42" t="s">
        <v>16</v>
      </c>
      <c r="E228" s="41" t="s">
        <v>43</v>
      </c>
      <c r="F228" s="40" t="s">
        <v>42</v>
      </c>
      <c r="G228" s="39" t="s">
        <v>36</v>
      </c>
      <c r="H228" s="38"/>
      <c r="I228" s="37"/>
      <c r="J228" s="37">
        <f>ROUND(I228*H228,2)</f>
        <v>0</v>
      </c>
      <c r="K228" s="36"/>
      <c r="L228" s="21"/>
      <c r="M228" s="35" t="s">
        <v>18</v>
      </c>
      <c r="N228" s="34" t="s">
        <v>17</v>
      </c>
      <c r="O228" s="33">
        <v>0.38300000000000001</v>
      </c>
      <c r="P228" s="33">
        <f>O228*H228</f>
        <v>0</v>
      </c>
      <c r="Q228" s="33">
        <v>2.7999999999999998E-4</v>
      </c>
      <c r="R228" s="33">
        <f>Q228*H228</f>
        <v>0</v>
      </c>
      <c r="S228" s="33">
        <v>0</v>
      </c>
      <c r="T228" s="32">
        <f>S228*H228</f>
        <v>0</v>
      </c>
      <c r="AR228" s="30" t="s">
        <v>35</v>
      </c>
      <c r="AT228" s="30" t="s">
        <v>16</v>
      </c>
      <c r="AU228" s="30" t="s">
        <v>14</v>
      </c>
      <c r="AY228" s="24" t="s">
        <v>15</v>
      </c>
      <c r="BE228" s="31">
        <f>IF(N228="základná",J228,0)</f>
        <v>0</v>
      </c>
      <c r="BF228" s="31">
        <f>IF(N228="znížená",J228,0)</f>
        <v>0</v>
      </c>
      <c r="BG228" s="31">
        <f>IF(N228="zákl. prenesená",J228,0)</f>
        <v>0</v>
      </c>
      <c r="BH228" s="31">
        <f>IF(N228="zníž. prenesená",J228,0)</f>
        <v>0</v>
      </c>
      <c r="BI228" s="31">
        <f>IF(N228="nulová",J228,0)</f>
        <v>0</v>
      </c>
      <c r="BJ228" s="24" t="s">
        <v>14</v>
      </c>
      <c r="BK228" s="31">
        <f>ROUND(I228*H228,2)</f>
        <v>0</v>
      </c>
      <c r="BL228" s="24" t="s">
        <v>35</v>
      </c>
      <c r="BM228" s="30" t="s">
        <v>41</v>
      </c>
    </row>
    <row r="229" spans="2:65" s="20" customFormat="1" ht="19.2" x14ac:dyDescent="0.3">
      <c r="B229" s="21"/>
      <c r="D229" s="29" t="s">
        <v>10</v>
      </c>
      <c r="F229" s="28" t="s">
        <v>40</v>
      </c>
      <c r="L229" s="21"/>
      <c r="M229" s="44"/>
      <c r="T229" s="43"/>
      <c r="AT229" s="24" t="s">
        <v>10</v>
      </c>
      <c r="AU229" s="24" t="s">
        <v>14</v>
      </c>
    </row>
    <row r="230" spans="2:65" s="20" customFormat="1" ht="21.75" customHeight="1" x14ac:dyDescent="0.3">
      <c r="B230" s="21"/>
      <c r="C230" s="42" t="s">
        <v>39</v>
      </c>
      <c r="D230" s="42" t="s">
        <v>16</v>
      </c>
      <c r="E230" s="41" t="s">
        <v>38</v>
      </c>
      <c r="F230" s="40" t="s">
        <v>37</v>
      </c>
      <c r="G230" s="39" t="s">
        <v>36</v>
      </c>
      <c r="H230" s="38"/>
      <c r="I230" s="37"/>
      <c r="J230" s="37">
        <f>ROUND(I230*H230,2)</f>
        <v>0</v>
      </c>
      <c r="K230" s="36"/>
      <c r="L230" s="21"/>
      <c r="M230" s="35" t="s">
        <v>18</v>
      </c>
      <c r="N230" s="34" t="s">
        <v>17</v>
      </c>
      <c r="O230" s="33">
        <v>0.14799999999999999</v>
      </c>
      <c r="P230" s="33">
        <f>O230*H230</f>
        <v>0</v>
      </c>
      <c r="Q230" s="33">
        <v>8.0000000000000007E-5</v>
      </c>
      <c r="R230" s="33">
        <f>Q230*H230</f>
        <v>0</v>
      </c>
      <c r="S230" s="33">
        <v>0</v>
      </c>
      <c r="T230" s="32">
        <f>S230*H230</f>
        <v>0</v>
      </c>
      <c r="AR230" s="30" t="s">
        <v>35</v>
      </c>
      <c r="AT230" s="30" t="s">
        <v>16</v>
      </c>
      <c r="AU230" s="30" t="s">
        <v>14</v>
      </c>
      <c r="AY230" s="24" t="s">
        <v>15</v>
      </c>
      <c r="BE230" s="31">
        <f>IF(N230="základná",J230,0)</f>
        <v>0</v>
      </c>
      <c r="BF230" s="31">
        <f>IF(N230="znížená",J230,0)</f>
        <v>0</v>
      </c>
      <c r="BG230" s="31">
        <f>IF(N230="zákl. prenesená",J230,0)</f>
        <v>0</v>
      </c>
      <c r="BH230" s="31">
        <f>IF(N230="zníž. prenesená",J230,0)</f>
        <v>0</v>
      </c>
      <c r="BI230" s="31">
        <f>IF(N230="nulová",J230,0)</f>
        <v>0</v>
      </c>
      <c r="BJ230" s="24" t="s">
        <v>14</v>
      </c>
      <c r="BK230" s="31">
        <f>ROUND(I230*H230,2)</f>
        <v>0</v>
      </c>
      <c r="BL230" s="24" t="s">
        <v>35</v>
      </c>
      <c r="BM230" s="30" t="s">
        <v>34</v>
      </c>
    </row>
    <row r="231" spans="2:65" s="20" customFormat="1" ht="19.2" x14ac:dyDescent="0.3">
      <c r="B231" s="21"/>
      <c r="D231" s="29" t="s">
        <v>10</v>
      </c>
      <c r="F231" s="28" t="s">
        <v>33</v>
      </c>
      <c r="L231" s="21"/>
      <c r="M231" s="44"/>
      <c r="T231" s="43"/>
      <c r="AT231" s="24" t="s">
        <v>10</v>
      </c>
      <c r="AU231" s="24" t="s">
        <v>14</v>
      </c>
    </row>
    <row r="232" spans="2:65" s="45" customFormat="1" ht="25.95" customHeight="1" x14ac:dyDescent="0.25">
      <c r="B232" s="52"/>
      <c r="D232" s="47" t="s">
        <v>29</v>
      </c>
      <c r="E232" s="54" t="s">
        <v>32</v>
      </c>
      <c r="F232" s="54" t="s">
        <v>31</v>
      </c>
      <c r="J232" s="53">
        <f>BK232</f>
        <v>0</v>
      </c>
      <c r="L232" s="52"/>
      <c r="M232" s="51"/>
      <c r="P232" s="50">
        <f>SUM(P233:P236)</f>
        <v>0</v>
      </c>
      <c r="R232" s="50">
        <f>SUM(R233:R236)</f>
        <v>0</v>
      </c>
      <c r="T232" s="49">
        <f>SUM(T233:T236)</f>
        <v>0</v>
      </c>
      <c r="AR232" s="47" t="s">
        <v>30</v>
      </c>
      <c r="AT232" s="48" t="s">
        <v>29</v>
      </c>
      <c r="AU232" s="48" t="s">
        <v>28</v>
      </c>
      <c r="AY232" s="47" t="s">
        <v>15</v>
      </c>
      <c r="BK232" s="46">
        <f>SUM(BK233:BK236)</f>
        <v>0</v>
      </c>
    </row>
    <row r="233" spans="2:65" s="20" customFormat="1" ht="16.5" customHeight="1" x14ac:dyDescent="0.3">
      <c r="B233" s="21"/>
      <c r="C233" s="42" t="s">
        <v>27</v>
      </c>
      <c r="D233" s="42" t="s">
        <v>16</v>
      </c>
      <c r="E233" s="41" t="s">
        <v>26</v>
      </c>
      <c r="F233" s="40" t="s">
        <v>25</v>
      </c>
      <c r="G233" s="39" t="s">
        <v>19</v>
      </c>
      <c r="H233" s="38"/>
      <c r="I233" s="37"/>
      <c r="J233" s="37">
        <f>ROUND(I233*H233,2)</f>
        <v>0</v>
      </c>
      <c r="K233" s="36"/>
      <c r="L233" s="21"/>
      <c r="M233" s="35" t="s">
        <v>18</v>
      </c>
      <c r="N233" s="34" t="s">
        <v>17</v>
      </c>
      <c r="O233" s="33">
        <v>1.06</v>
      </c>
      <c r="P233" s="33">
        <f>O233*H233</f>
        <v>0</v>
      </c>
      <c r="Q233" s="33">
        <v>0</v>
      </c>
      <c r="R233" s="33">
        <f>Q233*H233</f>
        <v>0</v>
      </c>
      <c r="S233" s="33">
        <v>0</v>
      </c>
      <c r="T233" s="32">
        <f>S233*H233</f>
        <v>0</v>
      </c>
      <c r="AR233" s="30" t="s">
        <v>13</v>
      </c>
      <c r="AT233" s="30" t="s">
        <v>16</v>
      </c>
      <c r="AU233" s="30" t="s">
        <v>9</v>
      </c>
      <c r="AY233" s="24" t="s">
        <v>15</v>
      </c>
      <c r="BE233" s="31">
        <f>IF(N233="základná",J233,0)</f>
        <v>0</v>
      </c>
      <c r="BF233" s="31">
        <f>IF(N233="znížená",J233,0)</f>
        <v>0</v>
      </c>
      <c r="BG233" s="31">
        <f>IF(N233="zákl. prenesená",J233,0)</f>
        <v>0</v>
      </c>
      <c r="BH233" s="31">
        <f>IF(N233="zníž. prenesená",J233,0)</f>
        <v>0</v>
      </c>
      <c r="BI233" s="31">
        <f>IF(N233="nulová",J233,0)</f>
        <v>0</v>
      </c>
      <c r="BJ233" s="24" t="s">
        <v>14</v>
      </c>
      <c r="BK233" s="31">
        <f>ROUND(I233*H233,2)</f>
        <v>0</v>
      </c>
      <c r="BL233" s="24" t="s">
        <v>13</v>
      </c>
      <c r="BM233" s="30" t="s">
        <v>24</v>
      </c>
    </row>
    <row r="234" spans="2:65" s="20" customFormat="1" ht="19.2" x14ac:dyDescent="0.3">
      <c r="B234" s="21"/>
      <c r="D234" s="29" t="s">
        <v>10</v>
      </c>
      <c r="F234" s="28" t="s">
        <v>23</v>
      </c>
      <c r="L234" s="21"/>
      <c r="M234" s="44"/>
      <c r="T234" s="43"/>
      <c r="AT234" s="24" t="s">
        <v>10</v>
      </c>
      <c r="AU234" s="24" t="s">
        <v>9</v>
      </c>
    </row>
    <row r="235" spans="2:65" s="20" customFormat="1" ht="21.75" customHeight="1" x14ac:dyDescent="0.3">
      <c r="B235" s="21"/>
      <c r="C235" s="42" t="s">
        <v>22</v>
      </c>
      <c r="D235" s="42" t="s">
        <v>16</v>
      </c>
      <c r="E235" s="41" t="s">
        <v>21</v>
      </c>
      <c r="F235" s="40" t="s">
        <v>20</v>
      </c>
      <c r="G235" s="39" t="s">
        <v>19</v>
      </c>
      <c r="H235" s="38"/>
      <c r="I235" s="37"/>
      <c r="J235" s="37">
        <f>ROUND(I235*H235,2)</f>
        <v>0</v>
      </c>
      <c r="K235" s="36"/>
      <c r="L235" s="21"/>
      <c r="M235" s="35" t="s">
        <v>18</v>
      </c>
      <c r="N235" s="34" t="s">
        <v>17</v>
      </c>
      <c r="O235" s="33">
        <v>1.19</v>
      </c>
      <c r="P235" s="33">
        <f>O235*H235</f>
        <v>0</v>
      </c>
      <c r="Q235" s="33">
        <v>0</v>
      </c>
      <c r="R235" s="33">
        <f>Q235*H235</f>
        <v>0</v>
      </c>
      <c r="S235" s="33">
        <v>0</v>
      </c>
      <c r="T235" s="32">
        <f>S235*H235</f>
        <v>0</v>
      </c>
      <c r="AR235" s="30" t="s">
        <v>13</v>
      </c>
      <c r="AT235" s="30" t="s">
        <v>16</v>
      </c>
      <c r="AU235" s="30" t="s">
        <v>9</v>
      </c>
      <c r="AY235" s="24" t="s">
        <v>15</v>
      </c>
      <c r="BE235" s="31">
        <f>IF(N235="základná",J235,0)</f>
        <v>0</v>
      </c>
      <c r="BF235" s="31">
        <f>IF(N235="znížená",J235,0)</f>
        <v>0</v>
      </c>
      <c r="BG235" s="31">
        <f>IF(N235="zákl. prenesená",J235,0)</f>
        <v>0</v>
      </c>
      <c r="BH235" s="31">
        <f>IF(N235="zníž. prenesená",J235,0)</f>
        <v>0</v>
      </c>
      <c r="BI235" s="31">
        <f>IF(N235="nulová",J235,0)</f>
        <v>0</v>
      </c>
      <c r="BJ235" s="24" t="s">
        <v>14</v>
      </c>
      <c r="BK235" s="31">
        <f>ROUND(I235*H235,2)</f>
        <v>0</v>
      </c>
      <c r="BL235" s="24" t="s">
        <v>13</v>
      </c>
      <c r="BM235" s="30" t="s">
        <v>12</v>
      </c>
    </row>
    <row r="236" spans="2:65" s="20" customFormat="1" ht="19.2" x14ac:dyDescent="0.3">
      <c r="B236" s="21"/>
      <c r="D236" s="29" t="s">
        <v>10</v>
      </c>
      <c r="F236" s="28" t="s">
        <v>11</v>
      </c>
      <c r="L236" s="21"/>
      <c r="M236" s="27"/>
      <c r="N236" s="26"/>
      <c r="O236" s="26"/>
      <c r="P236" s="26"/>
      <c r="Q236" s="26"/>
      <c r="R236" s="26"/>
      <c r="S236" s="26"/>
      <c r="T236" s="25"/>
      <c r="AT236" s="24" t="s">
        <v>10</v>
      </c>
      <c r="AU236" s="24" t="s">
        <v>9</v>
      </c>
    </row>
    <row r="237" spans="2:65" s="20" customFormat="1" ht="6.9" customHeight="1" x14ac:dyDescent="0.3">
      <c r="B237" s="23"/>
      <c r="C237" s="22"/>
      <c r="D237" s="22"/>
      <c r="E237" s="22"/>
      <c r="F237" s="22"/>
      <c r="G237" s="22"/>
      <c r="H237" s="22"/>
      <c r="I237" s="22"/>
      <c r="J237" s="22"/>
      <c r="K237" s="22"/>
      <c r="L237" s="21"/>
    </row>
  </sheetData>
  <sheetProtection formatColumns="0" formatRows="0" autoFilter="0"/>
  <autoFilter ref="C131:K236" xr:uid="{BE6DDDCE-8840-4DA6-A69F-A2684276692F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449F-B16E-4FCA-91E8-CF9379D9AE4D}">
  <sheetPr codeName="Hárok3">
    <pageSetUpPr fitToPage="1"/>
  </sheetPr>
  <dimension ref="B2:BM178"/>
  <sheetViews>
    <sheetView showGridLines="0" tabSelected="1" topLeftCell="A153" workbookViewId="0">
      <selection activeCell="Y164" sqref="Y164"/>
    </sheetView>
  </sheetViews>
  <sheetFormatPr defaultRowHeight="10.199999999999999" x14ac:dyDescent="0.2"/>
  <cols>
    <col min="1" max="1" width="6.44140625" style="19" customWidth="1"/>
    <col min="2" max="2" width="1.33203125" style="19" customWidth="1"/>
    <col min="3" max="3" width="3.21875" style="19" customWidth="1"/>
    <col min="4" max="4" width="3.33203125" style="19" customWidth="1"/>
    <col min="5" max="5" width="3" style="19" customWidth="1"/>
    <col min="6" max="6" width="39.5546875" style="19" customWidth="1"/>
    <col min="7" max="7" width="5.44140625" style="19" customWidth="1"/>
    <col min="8" max="8" width="8.88671875" style="19" customWidth="1"/>
    <col min="9" max="10" width="15.6640625" style="19" customWidth="1"/>
    <col min="11" max="11" width="15.6640625" style="19" hidden="1" customWidth="1"/>
    <col min="12" max="12" width="7.21875" style="19" customWidth="1"/>
    <col min="13" max="13" width="8.44140625" style="19" hidden="1" customWidth="1"/>
    <col min="14" max="14" width="7.21875" style="19" hidden="1" customWidth="1"/>
    <col min="15" max="20" width="11" style="19" hidden="1" customWidth="1"/>
    <col min="21" max="21" width="12.6640625" style="19" hidden="1" customWidth="1"/>
    <col min="22" max="22" width="9.5546875" style="19" customWidth="1"/>
    <col min="23" max="23" width="12.6640625" style="19" customWidth="1"/>
    <col min="24" max="24" width="9.5546875" style="19" customWidth="1"/>
    <col min="25" max="25" width="11.6640625" style="19" customWidth="1"/>
    <col min="26" max="26" width="8.5546875" style="19" customWidth="1"/>
    <col min="27" max="27" width="11.6640625" style="19" customWidth="1"/>
    <col min="28" max="28" width="12.6640625" style="19" customWidth="1"/>
    <col min="29" max="29" width="8.5546875" style="19" customWidth="1"/>
    <col min="30" max="30" width="11.6640625" style="19" customWidth="1"/>
    <col min="31" max="31" width="12.6640625" style="19" customWidth="1"/>
    <col min="32" max="43" width="8.88671875" style="19"/>
    <col min="44" max="65" width="7.21875" style="19" hidden="1" customWidth="1"/>
    <col min="66" max="16384" width="8.88671875" style="19"/>
  </cols>
  <sheetData>
    <row r="2" spans="2:46" ht="36.9" customHeight="1" x14ac:dyDescent="0.2"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AT2" s="24" t="s">
        <v>430</v>
      </c>
    </row>
    <row r="3" spans="2:46" ht="6.9" customHeight="1" x14ac:dyDescent="0.2">
      <c r="B3" s="132"/>
      <c r="C3" s="131"/>
      <c r="D3" s="131"/>
      <c r="E3" s="131"/>
      <c r="F3" s="131"/>
      <c r="G3" s="131"/>
      <c r="H3" s="131"/>
      <c r="I3" s="131"/>
      <c r="J3" s="131"/>
      <c r="K3" s="131"/>
      <c r="L3" s="112"/>
      <c r="AT3" s="24" t="s">
        <v>28</v>
      </c>
    </row>
    <row r="4" spans="2:46" ht="24.9" customHeight="1" x14ac:dyDescent="0.2">
      <c r="B4" s="112"/>
      <c r="D4" s="87" t="s">
        <v>304</v>
      </c>
      <c r="L4" s="112"/>
      <c r="M4" s="130" t="s">
        <v>303</v>
      </c>
      <c r="AT4" s="24" t="s">
        <v>302</v>
      </c>
    </row>
    <row r="5" spans="2:46" ht="6.9" customHeight="1" x14ac:dyDescent="0.2">
      <c r="B5" s="112"/>
      <c r="L5" s="112"/>
    </row>
    <row r="6" spans="2:46" s="20" customFormat="1" ht="12" customHeight="1" x14ac:dyDescent="0.3">
      <c r="B6" s="21"/>
      <c r="D6" s="84" t="s">
        <v>258</v>
      </c>
      <c r="L6" s="21"/>
    </row>
    <row r="7" spans="2:46" s="20" customFormat="1" ht="16.5" customHeight="1" x14ac:dyDescent="0.3">
      <c r="B7" s="21"/>
      <c r="E7" s="142" t="s">
        <v>429</v>
      </c>
      <c r="F7" s="143"/>
      <c r="G7" s="143"/>
      <c r="H7" s="143"/>
      <c r="L7" s="21"/>
    </row>
    <row r="8" spans="2:46" s="20" customFormat="1" x14ac:dyDescent="0.3">
      <c r="B8" s="21"/>
      <c r="L8" s="21"/>
    </row>
    <row r="9" spans="2:46" s="20" customFormat="1" ht="12" customHeight="1" x14ac:dyDescent="0.3">
      <c r="B9" s="21"/>
      <c r="D9" s="84" t="s">
        <v>300</v>
      </c>
      <c r="F9" s="85" t="s">
        <v>18</v>
      </c>
      <c r="I9" s="84" t="s">
        <v>299</v>
      </c>
      <c r="J9" s="85" t="s">
        <v>18</v>
      </c>
      <c r="L9" s="21"/>
    </row>
    <row r="10" spans="2:46" s="20" customFormat="1" ht="12" customHeight="1" x14ac:dyDescent="0.3">
      <c r="B10" s="21"/>
      <c r="D10" s="84" t="s">
        <v>256</v>
      </c>
      <c r="F10" s="85" t="s">
        <v>428</v>
      </c>
      <c r="I10" s="84" t="s">
        <v>255</v>
      </c>
      <c r="J10" s="86"/>
      <c r="L10" s="21"/>
    </row>
    <row r="11" spans="2:46" s="20" customFormat="1" ht="10.95" customHeight="1" x14ac:dyDescent="0.3">
      <c r="B11" s="21"/>
      <c r="L11" s="21"/>
    </row>
    <row r="12" spans="2:46" s="20" customFormat="1" ht="12" customHeight="1" x14ac:dyDescent="0.3">
      <c r="B12" s="21"/>
      <c r="D12" s="84" t="s">
        <v>254</v>
      </c>
      <c r="I12" s="84" t="s">
        <v>297</v>
      </c>
      <c r="J12" s="85" t="s">
        <v>18</v>
      </c>
      <c r="L12" s="21"/>
    </row>
    <row r="13" spans="2:46" s="20" customFormat="1" ht="18" customHeight="1" x14ac:dyDescent="0.3">
      <c r="B13" s="21"/>
      <c r="E13" s="85" t="s">
        <v>427</v>
      </c>
      <c r="I13" s="84" t="s">
        <v>296</v>
      </c>
      <c r="J13" s="85" t="s">
        <v>18</v>
      </c>
      <c r="L13" s="21"/>
    </row>
    <row r="14" spans="2:46" s="20" customFormat="1" ht="6.9" customHeight="1" x14ac:dyDescent="0.3">
      <c r="B14" s="21"/>
      <c r="L14" s="21"/>
    </row>
    <row r="15" spans="2:46" s="20" customFormat="1" ht="12" customHeight="1" x14ac:dyDescent="0.3">
      <c r="B15" s="21"/>
      <c r="D15" s="84" t="s">
        <v>252</v>
      </c>
      <c r="I15" s="84" t="s">
        <v>297</v>
      </c>
      <c r="J15" s="85" t="str">
        <f>'[2]Rekapitulácia stavby'!AN13</f>
        <v/>
      </c>
      <c r="L15" s="21"/>
    </row>
    <row r="16" spans="2:46" s="20" customFormat="1" ht="18" customHeight="1" x14ac:dyDescent="0.3">
      <c r="B16" s="21"/>
      <c r="E16" s="147" t="str">
        <f>'[2]Rekapitulácia stavby'!E14</f>
        <v xml:space="preserve"> </v>
      </c>
      <c r="F16" s="147"/>
      <c r="G16" s="147"/>
      <c r="H16" s="147"/>
      <c r="I16" s="84" t="s">
        <v>296</v>
      </c>
      <c r="J16" s="85" t="str">
        <f>'[2]Rekapitulácia stavby'!AN14</f>
        <v/>
      </c>
      <c r="L16" s="21"/>
    </row>
    <row r="17" spans="2:12" s="20" customFormat="1" ht="6.9" customHeight="1" x14ac:dyDescent="0.3">
      <c r="B17" s="21"/>
      <c r="L17" s="21"/>
    </row>
    <row r="18" spans="2:12" s="20" customFormat="1" ht="12" customHeight="1" x14ac:dyDescent="0.3">
      <c r="B18" s="21"/>
      <c r="D18" s="84" t="s">
        <v>253</v>
      </c>
      <c r="I18" s="84" t="s">
        <v>297</v>
      </c>
      <c r="J18" s="85" t="str">
        <f>IF('[2]Rekapitulácia stavby'!AN16="","",'[2]Rekapitulácia stavby'!AN16)</f>
        <v/>
      </c>
      <c r="L18" s="21"/>
    </row>
    <row r="19" spans="2:12" s="20" customFormat="1" ht="18" customHeight="1" x14ac:dyDescent="0.3">
      <c r="B19" s="21"/>
      <c r="E19" s="85" t="str">
        <f>IF('[2]Rekapitulácia stavby'!E17="","",'[2]Rekapitulácia stavby'!E17)</f>
        <v xml:space="preserve"> </v>
      </c>
      <c r="I19" s="84" t="s">
        <v>296</v>
      </c>
      <c r="J19" s="85" t="str">
        <f>IF('[2]Rekapitulácia stavby'!AN17="","",'[2]Rekapitulácia stavby'!AN17)</f>
        <v/>
      </c>
      <c r="L19" s="21"/>
    </row>
    <row r="20" spans="2:12" s="20" customFormat="1" ht="6.9" customHeight="1" x14ac:dyDescent="0.3">
      <c r="B20" s="21"/>
      <c r="L20" s="21"/>
    </row>
    <row r="21" spans="2:12" s="20" customFormat="1" ht="12" customHeight="1" x14ac:dyDescent="0.3">
      <c r="B21" s="21"/>
      <c r="D21" s="84" t="s">
        <v>251</v>
      </c>
      <c r="I21" s="84" t="s">
        <v>297</v>
      </c>
      <c r="J21" s="85" t="s">
        <v>18</v>
      </c>
      <c r="L21" s="21"/>
    </row>
    <row r="22" spans="2:12" s="20" customFormat="1" ht="18" customHeight="1" x14ac:dyDescent="0.3">
      <c r="B22" s="21"/>
      <c r="E22" s="85" t="s">
        <v>426</v>
      </c>
      <c r="I22" s="84" t="s">
        <v>296</v>
      </c>
      <c r="J22" s="85" t="s">
        <v>18</v>
      </c>
      <c r="L22" s="21"/>
    </row>
    <row r="23" spans="2:12" s="20" customFormat="1" ht="6.9" customHeight="1" x14ac:dyDescent="0.3">
      <c r="B23" s="21"/>
      <c r="L23" s="21"/>
    </row>
    <row r="24" spans="2:12" s="20" customFormat="1" ht="12" customHeight="1" x14ac:dyDescent="0.3">
      <c r="B24" s="21"/>
      <c r="D24" s="84" t="s">
        <v>295</v>
      </c>
      <c r="L24" s="21"/>
    </row>
    <row r="25" spans="2:12" s="128" customFormat="1" ht="16.5" customHeight="1" x14ac:dyDescent="0.3">
      <c r="B25" s="129"/>
      <c r="E25" s="148" t="s">
        <v>18</v>
      </c>
      <c r="F25" s="148"/>
      <c r="G25" s="148"/>
      <c r="H25" s="148"/>
      <c r="L25" s="129"/>
    </row>
    <row r="26" spans="2:12" s="20" customFormat="1" ht="6.9" customHeight="1" x14ac:dyDescent="0.3">
      <c r="B26" s="21"/>
      <c r="L26" s="21"/>
    </row>
    <row r="27" spans="2:12" s="20" customFormat="1" ht="6.9" customHeight="1" x14ac:dyDescent="0.3">
      <c r="B27" s="21"/>
      <c r="D27" s="69"/>
      <c r="E27" s="69"/>
      <c r="F27" s="69"/>
      <c r="G27" s="69"/>
      <c r="H27" s="69"/>
      <c r="I27" s="69"/>
      <c r="J27" s="69"/>
      <c r="K27" s="69"/>
      <c r="L27" s="21"/>
    </row>
    <row r="28" spans="2:12" s="20" customFormat="1" ht="25.35" customHeight="1" x14ac:dyDescent="0.3">
      <c r="B28" s="21"/>
      <c r="D28" s="125" t="s">
        <v>293</v>
      </c>
      <c r="J28" s="105">
        <f>ROUND(J125, 2)</f>
        <v>0</v>
      </c>
      <c r="L28" s="21"/>
    </row>
    <row r="29" spans="2:12" s="20" customFormat="1" ht="6.9" customHeight="1" x14ac:dyDescent="0.3">
      <c r="B29" s="21"/>
      <c r="D29" s="69"/>
      <c r="E29" s="69"/>
      <c r="F29" s="69"/>
      <c r="G29" s="69"/>
      <c r="H29" s="69"/>
      <c r="I29" s="69"/>
      <c r="J29" s="69"/>
      <c r="K29" s="69"/>
      <c r="L29" s="21"/>
    </row>
    <row r="30" spans="2:12" s="20" customFormat="1" ht="14.4" customHeight="1" x14ac:dyDescent="0.3">
      <c r="B30" s="21"/>
      <c r="F30" s="124" t="s">
        <v>292</v>
      </c>
      <c r="I30" s="124" t="s">
        <v>291</v>
      </c>
      <c r="J30" s="124" t="s">
        <v>290</v>
      </c>
      <c r="L30" s="21"/>
    </row>
    <row r="31" spans="2:12" s="20" customFormat="1" ht="14.4" customHeight="1" x14ac:dyDescent="0.3">
      <c r="B31" s="21"/>
      <c r="D31" s="123" t="s">
        <v>241</v>
      </c>
      <c r="E31" s="84" t="s">
        <v>289</v>
      </c>
      <c r="F31" s="121">
        <f>ROUND((SUM(BE125:BE177)),  2)</f>
        <v>0</v>
      </c>
      <c r="I31" s="122">
        <v>0.2</v>
      </c>
      <c r="J31" s="121">
        <f>ROUND(((SUM(BE125:BE177))*I31),  2)</f>
        <v>0</v>
      </c>
      <c r="L31" s="21"/>
    </row>
    <row r="32" spans="2:12" s="20" customFormat="1" ht="14.4" customHeight="1" x14ac:dyDescent="0.3">
      <c r="B32" s="21"/>
      <c r="E32" s="84" t="s">
        <v>17</v>
      </c>
      <c r="F32" s="121">
        <f>ROUND((SUM(BF125:BF177)),  2)</f>
        <v>0</v>
      </c>
      <c r="I32" s="122">
        <v>0.2</v>
      </c>
      <c r="J32" s="121">
        <f>ROUND(((SUM(BF125:BF177))*I32),  2)</f>
        <v>0</v>
      </c>
      <c r="L32" s="21"/>
    </row>
    <row r="33" spans="2:12" s="20" customFormat="1" ht="14.4" hidden="1" customHeight="1" x14ac:dyDescent="0.3">
      <c r="B33" s="21"/>
      <c r="E33" s="84" t="s">
        <v>288</v>
      </c>
      <c r="F33" s="121">
        <f>ROUND((SUM(BG125:BG177)),  2)</f>
        <v>0</v>
      </c>
      <c r="I33" s="122">
        <v>0.2</v>
      </c>
      <c r="J33" s="121">
        <f>0</f>
        <v>0</v>
      </c>
      <c r="L33" s="21"/>
    </row>
    <row r="34" spans="2:12" s="20" customFormat="1" ht="14.4" hidden="1" customHeight="1" x14ac:dyDescent="0.3">
      <c r="B34" s="21"/>
      <c r="E34" s="84" t="s">
        <v>287</v>
      </c>
      <c r="F34" s="121">
        <f>ROUND((SUM(BH125:BH177)),  2)</f>
        <v>0</v>
      </c>
      <c r="I34" s="122">
        <v>0.2</v>
      </c>
      <c r="J34" s="121">
        <f>0</f>
        <v>0</v>
      </c>
      <c r="L34" s="21"/>
    </row>
    <row r="35" spans="2:12" s="20" customFormat="1" ht="14.4" hidden="1" customHeight="1" x14ac:dyDescent="0.3">
      <c r="B35" s="21"/>
      <c r="E35" s="84" t="s">
        <v>286</v>
      </c>
      <c r="F35" s="121">
        <f>ROUND((SUM(BI125:BI177)),  2)</f>
        <v>0</v>
      </c>
      <c r="I35" s="122">
        <v>0</v>
      </c>
      <c r="J35" s="121">
        <f>0</f>
        <v>0</v>
      </c>
      <c r="L35" s="21"/>
    </row>
    <row r="36" spans="2:12" s="20" customFormat="1" ht="6.9" customHeight="1" x14ac:dyDescent="0.3">
      <c r="B36" s="21"/>
      <c r="L36" s="21"/>
    </row>
    <row r="37" spans="2:12" s="20" customFormat="1" ht="25.35" customHeight="1" x14ac:dyDescent="0.3">
      <c r="B37" s="21"/>
      <c r="C37" s="90"/>
      <c r="D37" s="120" t="s">
        <v>285</v>
      </c>
      <c r="E37" s="117"/>
      <c r="F37" s="117"/>
      <c r="G37" s="119" t="s">
        <v>284</v>
      </c>
      <c r="H37" s="118" t="s">
        <v>283</v>
      </c>
      <c r="I37" s="117"/>
      <c r="J37" s="116">
        <f>SUM(J28:J35)</f>
        <v>0</v>
      </c>
      <c r="K37" s="115"/>
      <c r="L37" s="21"/>
    </row>
    <row r="38" spans="2:12" s="20" customFormat="1" ht="14.4" customHeight="1" x14ac:dyDescent="0.3">
      <c r="B38" s="21"/>
      <c r="L38" s="21"/>
    </row>
    <row r="39" spans="2:12" ht="14.4" customHeight="1" x14ac:dyDescent="0.2">
      <c r="B39" s="112"/>
      <c r="L39" s="112"/>
    </row>
    <row r="40" spans="2:12" ht="14.4" customHeight="1" x14ac:dyDescent="0.2">
      <c r="B40" s="112"/>
      <c r="L40" s="112"/>
    </row>
    <row r="41" spans="2:12" ht="14.4" customHeight="1" x14ac:dyDescent="0.2">
      <c r="B41" s="112"/>
      <c r="L41" s="112"/>
    </row>
    <row r="42" spans="2:12" ht="14.4" customHeight="1" x14ac:dyDescent="0.2">
      <c r="B42" s="112"/>
      <c r="L42" s="112"/>
    </row>
    <row r="43" spans="2:12" ht="14.4" customHeight="1" x14ac:dyDescent="0.2">
      <c r="B43" s="112"/>
      <c r="L43" s="112"/>
    </row>
    <row r="44" spans="2:12" ht="14.4" customHeight="1" x14ac:dyDescent="0.2">
      <c r="B44" s="112"/>
      <c r="L44" s="112"/>
    </row>
    <row r="45" spans="2:12" ht="14.4" customHeight="1" x14ac:dyDescent="0.2">
      <c r="B45" s="112"/>
      <c r="L45" s="112"/>
    </row>
    <row r="46" spans="2:12" ht="14.4" customHeight="1" x14ac:dyDescent="0.2">
      <c r="B46" s="112"/>
      <c r="L46" s="112"/>
    </row>
    <row r="47" spans="2:12" ht="14.4" customHeight="1" x14ac:dyDescent="0.2">
      <c r="B47" s="112"/>
      <c r="L47" s="112"/>
    </row>
    <row r="48" spans="2:12" ht="14.4" customHeight="1" x14ac:dyDescent="0.2">
      <c r="B48" s="112"/>
      <c r="L48" s="112"/>
    </row>
    <row r="49" spans="2:12" ht="14.4" customHeight="1" x14ac:dyDescent="0.2">
      <c r="B49" s="112"/>
      <c r="L49" s="112"/>
    </row>
    <row r="50" spans="2:12" s="20" customFormat="1" ht="14.4" customHeight="1" x14ac:dyDescent="0.3">
      <c r="B50" s="21"/>
      <c r="D50" s="114" t="s">
        <v>282</v>
      </c>
      <c r="E50" s="113"/>
      <c r="F50" s="113"/>
      <c r="G50" s="114" t="s">
        <v>281</v>
      </c>
      <c r="H50" s="113"/>
      <c r="I50" s="113"/>
      <c r="J50" s="113"/>
      <c r="K50" s="113"/>
      <c r="L50" s="21"/>
    </row>
    <row r="51" spans="2:12" x14ac:dyDescent="0.2">
      <c r="B51" s="112"/>
      <c r="L51" s="112"/>
    </row>
    <row r="52" spans="2:12" x14ac:dyDescent="0.2">
      <c r="B52" s="112"/>
      <c r="L52" s="112"/>
    </row>
    <row r="53" spans="2:12" x14ac:dyDescent="0.2">
      <c r="B53" s="112"/>
      <c r="L53" s="112"/>
    </row>
    <row r="54" spans="2:12" x14ac:dyDescent="0.2">
      <c r="B54" s="112"/>
      <c r="L54" s="112"/>
    </row>
    <row r="55" spans="2:12" x14ac:dyDescent="0.2">
      <c r="B55" s="112"/>
      <c r="L55" s="112"/>
    </row>
    <row r="56" spans="2:12" x14ac:dyDescent="0.2">
      <c r="B56" s="112"/>
      <c r="L56" s="112"/>
    </row>
    <row r="57" spans="2:12" x14ac:dyDescent="0.2">
      <c r="B57" s="112"/>
      <c r="L57" s="112"/>
    </row>
    <row r="58" spans="2:12" x14ac:dyDescent="0.2">
      <c r="B58" s="112"/>
      <c r="L58" s="112"/>
    </row>
    <row r="59" spans="2:12" x14ac:dyDescent="0.2">
      <c r="B59" s="112"/>
      <c r="L59" s="112"/>
    </row>
    <row r="60" spans="2:12" x14ac:dyDescent="0.2">
      <c r="B60" s="112"/>
      <c r="L60" s="112"/>
    </row>
    <row r="61" spans="2:12" s="20" customFormat="1" ht="13.2" x14ac:dyDescent="0.3">
      <c r="B61" s="21"/>
      <c r="D61" s="110" t="s">
        <v>278</v>
      </c>
      <c r="E61" s="108"/>
      <c r="F61" s="111" t="s">
        <v>277</v>
      </c>
      <c r="G61" s="110" t="s">
        <v>278</v>
      </c>
      <c r="H61" s="108"/>
      <c r="I61" s="108"/>
      <c r="J61" s="109" t="s">
        <v>277</v>
      </c>
      <c r="K61" s="108"/>
      <c r="L61" s="21"/>
    </row>
    <row r="62" spans="2:12" x14ac:dyDescent="0.2">
      <c r="B62" s="112"/>
      <c r="L62" s="112"/>
    </row>
    <row r="63" spans="2:12" x14ac:dyDescent="0.2">
      <c r="B63" s="112"/>
      <c r="L63" s="112"/>
    </row>
    <row r="64" spans="2:12" x14ac:dyDescent="0.2">
      <c r="B64" s="112"/>
      <c r="L64" s="112"/>
    </row>
    <row r="65" spans="2:12" s="20" customFormat="1" ht="13.2" x14ac:dyDescent="0.3">
      <c r="B65" s="21"/>
      <c r="D65" s="114" t="s">
        <v>280</v>
      </c>
      <c r="E65" s="113"/>
      <c r="F65" s="113"/>
      <c r="G65" s="114" t="s">
        <v>279</v>
      </c>
      <c r="H65" s="113"/>
      <c r="I65" s="113"/>
      <c r="J65" s="113"/>
      <c r="K65" s="113"/>
      <c r="L65" s="21"/>
    </row>
    <row r="66" spans="2:12" x14ac:dyDescent="0.2">
      <c r="B66" s="112"/>
      <c r="L66" s="112"/>
    </row>
    <row r="67" spans="2:12" x14ac:dyDescent="0.2">
      <c r="B67" s="112"/>
      <c r="L67" s="112"/>
    </row>
    <row r="68" spans="2:12" x14ac:dyDescent="0.2">
      <c r="B68" s="112"/>
      <c r="L68" s="112"/>
    </row>
    <row r="69" spans="2:12" x14ac:dyDescent="0.2">
      <c r="B69" s="112"/>
      <c r="L69" s="112"/>
    </row>
    <row r="70" spans="2:12" x14ac:dyDescent="0.2">
      <c r="B70" s="112"/>
      <c r="L70" s="112"/>
    </row>
    <row r="71" spans="2:12" x14ac:dyDescent="0.2">
      <c r="B71" s="112"/>
      <c r="L71" s="112"/>
    </row>
    <row r="72" spans="2:12" x14ac:dyDescent="0.2">
      <c r="B72" s="112"/>
      <c r="L72" s="112"/>
    </row>
    <row r="73" spans="2:12" x14ac:dyDescent="0.2">
      <c r="B73" s="112"/>
      <c r="L73" s="112"/>
    </row>
    <row r="74" spans="2:12" x14ac:dyDescent="0.2">
      <c r="B74" s="112"/>
      <c r="L74" s="112"/>
    </row>
    <row r="75" spans="2:12" x14ac:dyDescent="0.2">
      <c r="B75" s="112"/>
      <c r="L75" s="112"/>
    </row>
    <row r="76" spans="2:12" s="20" customFormat="1" ht="13.2" x14ac:dyDescent="0.3">
      <c r="B76" s="21"/>
      <c r="D76" s="110" t="s">
        <v>278</v>
      </c>
      <c r="E76" s="108"/>
      <c r="F76" s="111" t="s">
        <v>277</v>
      </c>
      <c r="G76" s="110" t="s">
        <v>278</v>
      </c>
      <c r="H76" s="108"/>
      <c r="I76" s="108"/>
      <c r="J76" s="109" t="s">
        <v>277</v>
      </c>
      <c r="K76" s="108"/>
      <c r="L76" s="21"/>
    </row>
    <row r="77" spans="2:12" s="20" customFormat="1" ht="14.4" customHeight="1" x14ac:dyDescent="0.3">
      <c r="B77" s="23"/>
      <c r="C77" s="22"/>
      <c r="D77" s="22"/>
      <c r="E77" s="22"/>
      <c r="F77" s="22"/>
      <c r="G77" s="22"/>
      <c r="H77" s="22"/>
      <c r="I77" s="22"/>
      <c r="J77" s="22"/>
      <c r="K77" s="22"/>
      <c r="L77" s="21"/>
    </row>
    <row r="81" spans="2:47" s="20" customFormat="1" ht="6.9" customHeight="1" x14ac:dyDescent="0.3">
      <c r="B81" s="89"/>
      <c r="C81" s="88"/>
      <c r="D81" s="88"/>
      <c r="E81" s="88"/>
      <c r="F81" s="88"/>
      <c r="G81" s="88"/>
      <c r="H81" s="88"/>
      <c r="I81" s="88"/>
      <c r="J81" s="88"/>
      <c r="K81" s="88"/>
      <c r="L81" s="21"/>
    </row>
    <row r="82" spans="2:47" s="20" customFormat="1" ht="24.9" customHeight="1" x14ac:dyDescent="0.3">
      <c r="B82" s="21"/>
      <c r="C82" s="87" t="s">
        <v>276</v>
      </c>
      <c r="L82" s="21"/>
    </row>
    <row r="83" spans="2:47" s="20" customFormat="1" ht="6.9" customHeight="1" x14ac:dyDescent="0.3">
      <c r="B83" s="21"/>
      <c r="L83" s="21"/>
    </row>
    <row r="84" spans="2:47" s="20" customFormat="1" ht="12" customHeight="1" x14ac:dyDescent="0.3">
      <c r="B84" s="21"/>
      <c r="C84" s="84" t="s">
        <v>258</v>
      </c>
      <c r="L84" s="21"/>
    </row>
    <row r="85" spans="2:47" s="20" customFormat="1" ht="16.5" customHeight="1" x14ac:dyDescent="0.3">
      <c r="B85" s="21"/>
      <c r="E85" s="142" t="str">
        <f>E7</f>
        <v>Výstavba cyklistických komunikácii-Úsek Lopušná-Lučivná</v>
      </c>
      <c r="F85" s="143"/>
      <c r="G85" s="143"/>
      <c r="H85" s="143"/>
      <c r="L85" s="21"/>
    </row>
    <row r="86" spans="2:47" s="20" customFormat="1" ht="6.9" customHeight="1" x14ac:dyDescent="0.3">
      <c r="B86" s="21"/>
      <c r="L86" s="21"/>
    </row>
    <row r="87" spans="2:47" s="20" customFormat="1" ht="12" customHeight="1" x14ac:dyDescent="0.3">
      <c r="B87" s="21"/>
      <c r="C87" s="84" t="s">
        <v>256</v>
      </c>
      <c r="F87" s="85" t="str">
        <f>F10</f>
        <v>Lučivna</v>
      </c>
      <c r="I87" s="84" t="s">
        <v>255</v>
      </c>
      <c r="J87" s="86" t="str">
        <f>IF(J10="","",J10)</f>
        <v/>
      </c>
      <c r="L87" s="21"/>
    </row>
    <row r="88" spans="2:47" s="20" customFormat="1" ht="6.9" customHeight="1" x14ac:dyDescent="0.3">
      <c r="B88" s="21"/>
      <c r="L88" s="21"/>
    </row>
    <row r="89" spans="2:47" s="20" customFormat="1" ht="15.15" customHeight="1" x14ac:dyDescent="0.3">
      <c r="B89" s="21"/>
      <c r="C89" s="84" t="s">
        <v>254</v>
      </c>
      <c r="F89" s="85" t="str">
        <f>E13</f>
        <v>Obec Lučivná</v>
      </c>
      <c r="I89" s="84" t="s">
        <v>253</v>
      </c>
      <c r="J89" s="83" t="str">
        <f>E19</f>
        <v xml:space="preserve"> </v>
      </c>
      <c r="L89" s="21"/>
    </row>
    <row r="90" spans="2:47" s="20" customFormat="1" ht="25.65" customHeight="1" x14ac:dyDescent="0.3">
      <c r="B90" s="21"/>
      <c r="C90" s="84" t="s">
        <v>252</v>
      </c>
      <c r="F90" s="85" t="str">
        <f>IF(E16="","",E16)</f>
        <v xml:space="preserve"> </v>
      </c>
      <c r="I90" s="84" t="s">
        <v>251</v>
      </c>
      <c r="J90" s="83"/>
      <c r="L90" s="21"/>
    </row>
    <row r="91" spans="2:47" s="20" customFormat="1" ht="10.35" customHeight="1" x14ac:dyDescent="0.3">
      <c r="B91" s="21"/>
      <c r="L91" s="21"/>
    </row>
    <row r="92" spans="2:47" s="20" customFormat="1" ht="29.25" customHeight="1" x14ac:dyDescent="0.3">
      <c r="B92" s="21"/>
      <c r="C92" s="107" t="s">
        <v>275</v>
      </c>
      <c r="D92" s="90"/>
      <c r="E92" s="90"/>
      <c r="F92" s="90"/>
      <c r="G92" s="90"/>
      <c r="H92" s="90"/>
      <c r="I92" s="90"/>
      <c r="J92" s="106" t="s">
        <v>243</v>
      </c>
      <c r="K92" s="90"/>
      <c r="L92" s="21"/>
    </row>
    <row r="93" spans="2:47" s="20" customFormat="1" ht="10.35" customHeight="1" x14ac:dyDescent="0.3">
      <c r="B93" s="21"/>
      <c r="L93" s="21"/>
    </row>
    <row r="94" spans="2:47" s="20" customFormat="1" ht="22.95" customHeight="1" x14ac:dyDescent="0.3">
      <c r="B94" s="21"/>
      <c r="C94" s="94" t="s">
        <v>234</v>
      </c>
      <c r="J94" s="105">
        <f>J125</f>
        <v>0</v>
      </c>
      <c r="L94" s="21"/>
      <c r="AU94" s="24" t="s">
        <v>233</v>
      </c>
    </row>
    <row r="95" spans="2:47" s="95" customFormat="1" ht="24.9" customHeight="1" x14ac:dyDescent="0.3">
      <c r="B95" s="96"/>
      <c r="D95" s="99" t="s">
        <v>273</v>
      </c>
      <c r="E95" s="98"/>
      <c r="F95" s="98"/>
      <c r="G95" s="98"/>
      <c r="H95" s="98"/>
      <c r="I95" s="98"/>
      <c r="J95" s="97">
        <f>J126</f>
        <v>0</v>
      </c>
      <c r="L95" s="96"/>
    </row>
    <row r="96" spans="2:47" s="100" customFormat="1" ht="19.95" customHeight="1" x14ac:dyDescent="0.3">
      <c r="B96" s="101"/>
      <c r="D96" s="104" t="s">
        <v>272</v>
      </c>
      <c r="E96" s="103"/>
      <c r="F96" s="103"/>
      <c r="G96" s="103"/>
      <c r="H96" s="103"/>
      <c r="I96" s="103"/>
      <c r="J96" s="102">
        <f>J127</f>
        <v>0</v>
      </c>
      <c r="L96" s="101"/>
    </row>
    <row r="97" spans="2:12" s="100" customFormat="1" ht="19.95" customHeight="1" x14ac:dyDescent="0.3">
      <c r="B97" s="101"/>
      <c r="D97" s="104" t="s">
        <v>271</v>
      </c>
      <c r="E97" s="103"/>
      <c r="F97" s="103"/>
      <c r="G97" s="103"/>
      <c r="H97" s="103"/>
      <c r="I97" s="103"/>
      <c r="J97" s="102">
        <f>J137</f>
        <v>0</v>
      </c>
      <c r="L97" s="101"/>
    </row>
    <row r="98" spans="2:12" s="100" customFormat="1" ht="19.95" customHeight="1" x14ac:dyDescent="0.3">
      <c r="B98" s="101"/>
      <c r="D98" s="104" t="s">
        <v>269</v>
      </c>
      <c r="E98" s="103"/>
      <c r="F98" s="103"/>
      <c r="G98" s="103"/>
      <c r="H98" s="103"/>
      <c r="I98" s="103"/>
      <c r="J98" s="102">
        <f>J138</f>
        <v>0</v>
      </c>
      <c r="L98" s="101"/>
    </row>
    <row r="99" spans="2:12" s="100" customFormat="1" ht="19.95" customHeight="1" x14ac:dyDescent="0.3">
      <c r="B99" s="101"/>
      <c r="D99" s="104" t="s">
        <v>268</v>
      </c>
      <c r="E99" s="103"/>
      <c r="F99" s="103"/>
      <c r="G99" s="103"/>
      <c r="H99" s="103"/>
      <c r="I99" s="103"/>
      <c r="J99" s="102">
        <f>J139</f>
        <v>0</v>
      </c>
      <c r="L99" s="101"/>
    </row>
    <row r="100" spans="2:12" s="100" customFormat="1" ht="19.95" customHeight="1" x14ac:dyDescent="0.3">
      <c r="B100" s="101"/>
      <c r="D100" s="104" t="s">
        <v>267</v>
      </c>
      <c r="E100" s="103"/>
      <c r="F100" s="103"/>
      <c r="G100" s="103"/>
      <c r="H100" s="103"/>
      <c r="I100" s="103"/>
      <c r="J100" s="102">
        <f>J148</f>
        <v>0</v>
      </c>
      <c r="L100" s="101"/>
    </row>
    <row r="101" spans="2:12" s="100" customFormat="1" ht="19.95" customHeight="1" x14ac:dyDescent="0.3">
      <c r="B101" s="101"/>
      <c r="D101" s="104" t="s">
        <v>425</v>
      </c>
      <c r="E101" s="103"/>
      <c r="F101" s="103"/>
      <c r="G101" s="103"/>
      <c r="H101" s="103"/>
      <c r="I101" s="103"/>
      <c r="J101" s="102">
        <f>J170</f>
        <v>0</v>
      </c>
      <c r="L101" s="101"/>
    </row>
    <row r="102" spans="2:12" s="95" customFormat="1" ht="24.9" customHeight="1" x14ac:dyDescent="0.3">
      <c r="B102" s="96"/>
      <c r="D102" s="99" t="s">
        <v>266</v>
      </c>
      <c r="E102" s="98"/>
      <c r="F102" s="98"/>
      <c r="G102" s="98"/>
      <c r="H102" s="98"/>
      <c r="I102" s="98"/>
      <c r="J102" s="97">
        <f t="shared" ref="J102:J107" si="0">J172</f>
        <v>0</v>
      </c>
      <c r="L102" s="96"/>
    </row>
    <row r="103" spans="2:12" s="95" customFormat="1" ht="24.9" customHeight="1" x14ac:dyDescent="0.3">
      <c r="B103" s="96"/>
      <c r="D103" s="99" t="s">
        <v>424</v>
      </c>
      <c r="E103" s="98"/>
      <c r="F103" s="98"/>
      <c r="G103" s="98"/>
      <c r="H103" s="98"/>
      <c r="I103" s="98"/>
      <c r="J103" s="97">
        <f t="shared" si="0"/>
        <v>0</v>
      </c>
      <c r="L103" s="96"/>
    </row>
    <row r="104" spans="2:12" s="100" customFormat="1" ht="19.95" customHeight="1" x14ac:dyDescent="0.3">
      <c r="B104" s="101"/>
      <c r="D104" s="104" t="s">
        <v>423</v>
      </c>
      <c r="E104" s="103"/>
      <c r="F104" s="103"/>
      <c r="G104" s="103"/>
      <c r="H104" s="103"/>
      <c r="I104" s="103"/>
      <c r="J104" s="102">
        <f t="shared" si="0"/>
        <v>0</v>
      </c>
      <c r="L104" s="101"/>
    </row>
    <row r="105" spans="2:12" s="95" customFormat="1" ht="24.9" customHeight="1" x14ac:dyDescent="0.3">
      <c r="B105" s="96"/>
      <c r="D105" s="99" t="s">
        <v>422</v>
      </c>
      <c r="E105" s="98"/>
      <c r="F105" s="98"/>
      <c r="G105" s="98"/>
      <c r="H105" s="98"/>
      <c r="I105" s="98"/>
      <c r="J105" s="97">
        <f t="shared" si="0"/>
        <v>0</v>
      </c>
      <c r="L105" s="96"/>
    </row>
    <row r="106" spans="2:12" s="100" customFormat="1" ht="19.95" customHeight="1" x14ac:dyDescent="0.3">
      <c r="B106" s="101"/>
      <c r="D106" s="104" t="s">
        <v>421</v>
      </c>
      <c r="E106" s="103"/>
      <c r="F106" s="103"/>
      <c r="G106" s="103"/>
      <c r="H106" s="103"/>
      <c r="I106" s="103"/>
      <c r="J106" s="102">
        <f t="shared" si="0"/>
        <v>0</v>
      </c>
      <c r="L106" s="101"/>
    </row>
    <row r="107" spans="2:12" s="100" customFormat="1" ht="19.95" customHeight="1" x14ac:dyDescent="0.3">
      <c r="B107" s="101"/>
      <c r="D107" s="104" t="s">
        <v>420</v>
      </c>
      <c r="E107" s="103"/>
      <c r="F107" s="103"/>
      <c r="G107" s="103"/>
      <c r="H107" s="103"/>
      <c r="I107" s="103"/>
      <c r="J107" s="102">
        <f t="shared" si="0"/>
        <v>0</v>
      </c>
      <c r="L107" s="101"/>
    </row>
    <row r="108" spans="2:12" s="20" customFormat="1" ht="21.75" customHeight="1" x14ac:dyDescent="0.3">
      <c r="B108" s="21"/>
      <c r="L108" s="21"/>
    </row>
    <row r="109" spans="2:12" s="20" customFormat="1" ht="6.9" customHeight="1" x14ac:dyDescent="0.3">
      <c r="B109" s="23"/>
      <c r="C109" s="22"/>
      <c r="D109" s="22"/>
      <c r="E109" s="22"/>
      <c r="F109" s="22"/>
      <c r="G109" s="22"/>
      <c r="H109" s="22"/>
      <c r="I109" s="22"/>
      <c r="J109" s="22"/>
      <c r="K109" s="22"/>
      <c r="L109" s="21"/>
    </row>
    <row r="113" spans="2:65" s="20" customFormat="1" ht="6.9" customHeight="1" x14ac:dyDescent="0.3">
      <c r="B113" s="89"/>
      <c r="C113" s="88"/>
      <c r="D113" s="88"/>
      <c r="E113" s="88"/>
      <c r="F113" s="88"/>
      <c r="G113" s="88"/>
      <c r="H113" s="88"/>
      <c r="I113" s="88"/>
      <c r="J113" s="88"/>
      <c r="K113" s="88"/>
      <c r="L113" s="21"/>
    </row>
    <row r="114" spans="2:65" s="20" customFormat="1" ht="24.9" customHeight="1" x14ac:dyDescent="0.3">
      <c r="B114" s="21"/>
      <c r="C114" s="87" t="s">
        <v>259</v>
      </c>
      <c r="L114" s="21"/>
    </row>
    <row r="115" spans="2:65" s="20" customFormat="1" ht="6.9" customHeight="1" x14ac:dyDescent="0.3">
      <c r="B115" s="21"/>
      <c r="L115" s="21"/>
    </row>
    <row r="116" spans="2:65" s="20" customFormat="1" ht="12" customHeight="1" x14ac:dyDescent="0.3">
      <c r="B116" s="21"/>
      <c r="C116" s="84" t="s">
        <v>258</v>
      </c>
      <c r="L116" s="21"/>
    </row>
    <row r="117" spans="2:65" s="20" customFormat="1" ht="16.5" customHeight="1" x14ac:dyDescent="0.3">
      <c r="B117" s="21"/>
      <c r="E117" s="142" t="str">
        <f>E7</f>
        <v>Výstavba cyklistických komunikácii-Úsek Lopušná-Lučivná</v>
      </c>
      <c r="F117" s="143"/>
      <c r="G117" s="143"/>
      <c r="H117" s="143"/>
      <c r="L117" s="21"/>
    </row>
    <row r="118" spans="2:65" s="20" customFormat="1" ht="6.9" customHeight="1" x14ac:dyDescent="0.3">
      <c r="B118" s="21"/>
      <c r="L118" s="21"/>
    </row>
    <row r="119" spans="2:65" s="20" customFormat="1" ht="12" customHeight="1" x14ac:dyDescent="0.3">
      <c r="B119" s="21"/>
      <c r="C119" s="84" t="s">
        <v>256</v>
      </c>
      <c r="F119" s="85" t="str">
        <f>F10</f>
        <v>Lučivna</v>
      </c>
      <c r="I119" s="84" t="s">
        <v>255</v>
      </c>
      <c r="J119" s="86" t="str">
        <f>IF(J10="","",J10)</f>
        <v/>
      </c>
      <c r="L119" s="21"/>
    </row>
    <row r="120" spans="2:65" s="20" customFormat="1" ht="6.9" customHeight="1" x14ac:dyDescent="0.3">
      <c r="B120" s="21"/>
      <c r="L120" s="21"/>
    </row>
    <row r="121" spans="2:65" s="20" customFormat="1" ht="15.15" customHeight="1" x14ac:dyDescent="0.3">
      <c r="B121" s="21"/>
      <c r="C121" s="84" t="s">
        <v>254</v>
      </c>
      <c r="F121" s="85" t="str">
        <f>E13</f>
        <v>Obec Lučivná</v>
      </c>
      <c r="I121" s="84" t="s">
        <v>253</v>
      </c>
      <c r="J121" s="83" t="str">
        <f>E19</f>
        <v xml:space="preserve"> </v>
      </c>
      <c r="L121" s="21"/>
    </row>
    <row r="122" spans="2:65" s="20" customFormat="1" ht="25.65" customHeight="1" x14ac:dyDescent="0.3">
      <c r="B122" s="21"/>
      <c r="C122" s="84" t="s">
        <v>252</v>
      </c>
      <c r="F122" s="85" t="str">
        <f>IF(E16="","",E16)</f>
        <v xml:space="preserve"> </v>
      </c>
      <c r="I122" s="84" t="s">
        <v>251</v>
      </c>
      <c r="J122" s="83"/>
      <c r="L122" s="21"/>
    </row>
    <row r="123" spans="2:65" s="20" customFormat="1" ht="10.35" customHeight="1" x14ac:dyDescent="0.3">
      <c r="B123" s="21"/>
      <c r="L123" s="21"/>
    </row>
    <row r="124" spans="2:65" s="74" customFormat="1" ht="29.25" customHeight="1" x14ac:dyDescent="0.3">
      <c r="B124" s="78"/>
      <c r="C124" s="82" t="s">
        <v>250</v>
      </c>
      <c r="D124" s="81" t="s">
        <v>249</v>
      </c>
      <c r="E124" s="81" t="s">
        <v>248</v>
      </c>
      <c r="F124" s="81" t="s">
        <v>247</v>
      </c>
      <c r="G124" s="81" t="s">
        <v>246</v>
      </c>
      <c r="H124" s="81" t="s">
        <v>245</v>
      </c>
      <c r="I124" s="81" t="s">
        <v>244</v>
      </c>
      <c r="J124" s="80" t="s">
        <v>243</v>
      </c>
      <c r="K124" s="79" t="s">
        <v>242</v>
      </c>
      <c r="L124" s="78"/>
      <c r="M124" s="77" t="s">
        <v>18</v>
      </c>
      <c r="N124" s="76" t="s">
        <v>241</v>
      </c>
      <c r="O124" s="76" t="s">
        <v>240</v>
      </c>
      <c r="P124" s="76" t="s">
        <v>239</v>
      </c>
      <c r="Q124" s="76" t="s">
        <v>238</v>
      </c>
      <c r="R124" s="76" t="s">
        <v>237</v>
      </c>
      <c r="S124" s="76" t="s">
        <v>236</v>
      </c>
      <c r="T124" s="75" t="s">
        <v>235</v>
      </c>
    </row>
    <row r="125" spans="2:65" s="20" customFormat="1" ht="22.95" customHeight="1" x14ac:dyDescent="0.3">
      <c r="B125" s="21"/>
      <c r="C125" s="73" t="s">
        <v>234</v>
      </c>
      <c r="J125" s="72">
        <f>BK125</f>
        <v>0</v>
      </c>
      <c r="L125" s="21"/>
      <c r="M125" s="71"/>
      <c r="N125" s="69"/>
      <c r="O125" s="69"/>
      <c r="P125" s="70">
        <f>P126+P172+P173+P175</f>
        <v>0</v>
      </c>
      <c r="Q125" s="69"/>
      <c r="R125" s="70">
        <f>R126+R172+R173+R175</f>
        <v>0</v>
      </c>
      <c r="S125" s="69"/>
      <c r="T125" s="68">
        <f>T126+T172+T173+T175</f>
        <v>0</v>
      </c>
      <c r="AT125" s="24" t="s">
        <v>29</v>
      </c>
      <c r="AU125" s="24" t="s">
        <v>233</v>
      </c>
      <c r="BK125" s="67">
        <f>BK126+BK172+BK173+BK175</f>
        <v>0</v>
      </c>
    </row>
    <row r="126" spans="2:65" s="45" customFormat="1" ht="25.95" customHeight="1" x14ac:dyDescent="0.25">
      <c r="B126" s="52"/>
      <c r="D126" s="47" t="s">
        <v>29</v>
      </c>
      <c r="E126" s="54" t="s">
        <v>232</v>
      </c>
      <c r="F126" s="54" t="s">
        <v>231</v>
      </c>
      <c r="J126" s="53">
        <f>BK126</f>
        <v>0</v>
      </c>
      <c r="L126" s="52"/>
      <c r="M126" s="51"/>
      <c r="P126" s="50">
        <f>P127+SUM(P137:P139)+P148+P170</f>
        <v>0</v>
      </c>
      <c r="R126" s="50">
        <f>R127+SUM(R137:R139)+R148+R170</f>
        <v>0</v>
      </c>
      <c r="T126" s="49">
        <f>T127+SUM(T137:T139)+T148+T170</f>
        <v>0</v>
      </c>
      <c r="AR126" s="47" t="s">
        <v>9</v>
      </c>
      <c r="AT126" s="48" t="s">
        <v>29</v>
      </c>
      <c r="AU126" s="48" t="s">
        <v>28</v>
      </c>
      <c r="AY126" s="47" t="s">
        <v>15</v>
      </c>
      <c r="BK126" s="46">
        <f>BK127+SUM(BK137:BK139)+BK148+BK170</f>
        <v>0</v>
      </c>
    </row>
    <row r="127" spans="2:65" s="45" customFormat="1" ht="22.95" customHeight="1" x14ac:dyDescent="0.25">
      <c r="B127" s="52"/>
      <c r="D127" s="47" t="s">
        <v>29</v>
      </c>
      <c r="E127" s="56" t="s">
        <v>9</v>
      </c>
      <c r="F127" s="56" t="s">
        <v>230</v>
      </c>
      <c r="J127" s="55">
        <f>BK127</f>
        <v>0</v>
      </c>
      <c r="L127" s="52"/>
      <c r="M127" s="51"/>
      <c r="P127" s="50">
        <f>SUM(P128:P136)</f>
        <v>0</v>
      </c>
      <c r="R127" s="50">
        <f>SUM(R128:R136)</f>
        <v>0</v>
      </c>
      <c r="T127" s="49">
        <f>SUM(T128:T136)</f>
        <v>0</v>
      </c>
      <c r="AR127" s="47" t="s">
        <v>9</v>
      </c>
      <c r="AT127" s="48" t="s">
        <v>29</v>
      </c>
      <c r="AU127" s="48" t="s">
        <v>9</v>
      </c>
      <c r="AY127" s="47" t="s">
        <v>15</v>
      </c>
      <c r="BK127" s="46">
        <f>SUM(BK128:BK136)</f>
        <v>0</v>
      </c>
    </row>
    <row r="128" spans="2:65" s="20" customFormat="1" ht="21.75" customHeight="1" x14ac:dyDescent="0.3">
      <c r="B128" s="21"/>
      <c r="C128" s="42" t="s">
        <v>419</v>
      </c>
      <c r="D128" s="42" t="s">
        <v>16</v>
      </c>
      <c r="E128" s="41"/>
      <c r="F128" s="40" t="s">
        <v>418</v>
      </c>
      <c r="G128" s="39" t="s">
        <v>135</v>
      </c>
      <c r="H128" s="38"/>
      <c r="I128" s="37"/>
      <c r="J128" s="37">
        <f t="shared" ref="J128:J136" si="1">ROUND(I128*H128,2)</f>
        <v>0</v>
      </c>
      <c r="K128" s="36"/>
      <c r="L128" s="21"/>
      <c r="M128" s="35" t="s">
        <v>18</v>
      </c>
      <c r="N128" s="34" t="s">
        <v>17</v>
      </c>
      <c r="O128" s="33">
        <v>1.0999999999999999E-2</v>
      </c>
      <c r="P128" s="33">
        <f t="shared" ref="P128:P136" si="2">O128*H128</f>
        <v>0</v>
      </c>
      <c r="Q128" s="33">
        <v>0</v>
      </c>
      <c r="R128" s="33">
        <f t="shared" ref="R128:R136" si="3">Q128*H128</f>
        <v>0</v>
      </c>
      <c r="S128" s="33">
        <v>0</v>
      </c>
      <c r="T128" s="32">
        <f t="shared" ref="T128:T136" si="4">S128*H128</f>
        <v>0</v>
      </c>
      <c r="AR128" s="30" t="s">
        <v>30</v>
      </c>
      <c r="AT128" s="30" t="s">
        <v>16</v>
      </c>
      <c r="AU128" s="30" t="s">
        <v>14</v>
      </c>
      <c r="AY128" s="24" t="s">
        <v>15</v>
      </c>
      <c r="BE128" s="31">
        <f t="shared" ref="BE128:BE136" si="5">IF(N128="základná",J128,0)</f>
        <v>0</v>
      </c>
      <c r="BF128" s="31">
        <f t="shared" ref="BF128:BF136" si="6">IF(N128="znížená",J128,0)</f>
        <v>0</v>
      </c>
      <c r="BG128" s="31">
        <f t="shared" ref="BG128:BG136" si="7">IF(N128="zákl. prenesená",J128,0)</f>
        <v>0</v>
      </c>
      <c r="BH128" s="31">
        <f t="shared" ref="BH128:BH136" si="8">IF(N128="zníž. prenesená",J128,0)</f>
        <v>0</v>
      </c>
      <c r="BI128" s="31">
        <f t="shared" ref="BI128:BI136" si="9">IF(N128="nulová",J128,0)</f>
        <v>0</v>
      </c>
      <c r="BJ128" s="24" t="s">
        <v>14</v>
      </c>
      <c r="BK128" s="31">
        <f t="shared" ref="BK128:BK136" si="10">ROUND(I128*H128,2)</f>
        <v>0</v>
      </c>
      <c r="BL128" s="24" t="s">
        <v>30</v>
      </c>
      <c r="BM128" s="30" t="s">
        <v>417</v>
      </c>
    </row>
    <row r="129" spans="2:65" s="20" customFormat="1" ht="21.75" customHeight="1" x14ac:dyDescent="0.3">
      <c r="B129" s="21"/>
      <c r="C129" s="42" t="s">
        <v>416</v>
      </c>
      <c r="D129" s="42" t="s">
        <v>16</v>
      </c>
      <c r="E129" s="41"/>
      <c r="F129" s="40" t="s">
        <v>415</v>
      </c>
      <c r="G129" s="39" t="s">
        <v>135</v>
      </c>
      <c r="H129" s="38"/>
      <c r="I129" s="37"/>
      <c r="J129" s="37">
        <f t="shared" si="1"/>
        <v>0</v>
      </c>
      <c r="K129" s="36"/>
      <c r="L129" s="21"/>
      <c r="M129" s="35" t="s">
        <v>18</v>
      </c>
      <c r="N129" s="34" t="s">
        <v>17</v>
      </c>
      <c r="O129" s="33">
        <v>6.2E-2</v>
      </c>
      <c r="P129" s="33">
        <f t="shared" si="2"/>
        <v>0</v>
      </c>
      <c r="Q129" s="33">
        <v>0</v>
      </c>
      <c r="R129" s="33">
        <f t="shared" si="3"/>
        <v>0</v>
      </c>
      <c r="S129" s="33">
        <v>0</v>
      </c>
      <c r="T129" s="32">
        <f t="shared" si="4"/>
        <v>0</v>
      </c>
      <c r="AR129" s="30" t="s">
        <v>30</v>
      </c>
      <c r="AT129" s="30" t="s">
        <v>16</v>
      </c>
      <c r="AU129" s="30" t="s">
        <v>14</v>
      </c>
      <c r="AY129" s="24" t="s">
        <v>15</v>
      </c>
      <c r="BE129" s="31">
        <f t="shared" si="5"/>
        <v>0</v>
      </c>
      <c r="BF129" s="31">
        <f t="shared" si="6"/>
        <v>0</v>
      </c>
      <c r="BG129" s="31">
        <f t="shared" si="7"/>
        <v>0</v>
      </c>
      <c r="BH129" s="31">
        <f t="shared" si="8"/>
        <v>0</v>
      </c>
      <c r="BI129" s="31">
        <f t="shared" si="9"/>
        <v>0</v>
      </c>
      <c r="BJ129" s="24" t="s">
        <v>14</v>
      </c>
      <c r="BK129" s="31">
        <f t="shared" si="10"/>
        <v>0</v>
      </c>
      <c r="BL129" s="24" t="s">
        <v>30</v>
      </c>
      <c r="BM129" s="30" t="s">
        <v>414</v>
      </c>
    </row>
    <row r="130" spans="2:65" s="20" customFormat="1" ht="21.75" customHeight="1" x14ac:dyDescent="0.3">
      <c r="B130" s="21"/>
      <c r="C130" s="42" t="s">
        <v>413</v>
      </c>
      <c r="D130" s="42" t="s">
        <v>16</v>
      </c>
      <c r="E130" s="41"/>
      <c r="F130" s="40" t="s">
        <v>412</v>
      </c>
      <c r="G130" s="39" t="s">
        <v>135</v>
      </c>
      <c r="H130" s="38"/>
      <c r="I130" s="37"/>
      <c r="J130" s="37">
        <f t="shared" si="1"/>
        <v>0</v>
      </c>
      <c r="K130" s="36"/>
      <c r="L130" s="21"/>
      <c r="M130" s="35" t="s">
        <v>18</v>
      </c>
      <c r="N130" s="34" t="s">
        <v>17</v>
      </c>
      <c r="O130" s="33">
        <v>2.3E-2</v>
      </c>
      <c r="P130" s="33">
        <f t="shared" si="2"/>
        <v>0</v>
      </c>
      <c r="Q130" s="33">
        <v>0</v>
      </c>
      <c r="R130" s="33">
        <f t="shared" si="3"/>
        <v>0</v>
      </c>
      <c r="S130" s="33">
        <v>0</v>
      </c>
      <c r="T130" s="32">
        <f t="shared" si="4"/>
        <v>0</v>
      </c>
      <c r="AR130" s="30" t="s">
        <v>30</v>
      </c>
      <c r="AT130" s="30" t="s">
        <v>16</v>
      </c>
      <c r="AU130" s="30" t="s">
        <v>14</v>
      </c>
      <c r="AY130" s="24" t="s">
        <v>15</v>
      </c>
      <c r="BE130" s="31">
        <f t="shared" si="5"/>
        <v>0</v>
      </c>
      <c r="BF130" s="31">
        <f t="shared" si="6"/>
        <v>0</v>
      </c>
      <c r="BG130" s="31">
        <f t="shared" si="7"/>
        <v>0</v>
      </c>
      <c r="BH130" s="31">
        <f t="shared" si="8"/>
        <v>0</v>
      </c>
      <c r="BI130" s="31">
        <f t="shared" si="9"/>
        <v>0</v>
      </c>
      <c r="BJ130" s="24" t="s">
        <v>14</v>
      </c>
      <c r="BK130" s="31">
        <f t="shared" si="10"/>
        <v>0</v>
      </c>
      <c r="BL130" s="24" t="s">
        <v>30</v>
      </c>
      <c r="BM130" s="30" t="s">
        <v>411</v>
      </c>
    </row>
    <row r="131" spans="2:65" s="20" customFormat="1" ht="21.75" customHeight="1" x14ac:dyDescent="0.3">
      <c r="B131" s="21"/>
      <c r="C131" s="42" t="s">
        <v>132</v>
      </c>
      <c r="D131" s="42" t="s">
        <v>16</v>
      </c>
      <c r="E131" s="41"/>
      <c r="F131" s="40" t="s">
        <v>410</v>
      </c>
      <c r="G131" s="39" t="s">
        <v>135</v>
      </c>
      <c r="H131" s="38"/>
      <c r="I131" s="37"/>
      <c r="J131" s="37">
        <f t="shared" si="1"/>
        <v>0</v>
      </c>
      <c r="K131" s="36"/>
      <c r="L131" s="21"/>
      <c r="M131" s="35" t="s">
        <v>18</v>
      </c>
      <c r="N131" s="34" t="s">
        <v>17</v>
      </c>
      <c r="O131" s="33">
        <v>6.9000000000000006E-2</v>
      </c>
      <c r="P131" s="33">
        <f t="shared" si="2"/>
        <v>0</v>
      </c>
      <c r="Q131" s="33">
        <v>0</v>
      </c>
      <c r="R131" s="33">
        <f t="shared" si="3"/>
        <v>0</v>
      </c>
      <c r="S131" s="33">
        <v>0</v>
      </c>
      <c r="T131" s="32">
        <f t="shared" si="4"/>
        <v>0</v>
      </c>
      <c r="AR131" s="30" t="s">
        <v>30</v>
      </c>
      <c r="AT131" s="30" t="s">
        <v>16</v>
      </c>
      <c r="AU131" s="30" t="s">
        <v>14</v>
      </c>
      <c r="AY131" s="24" t="s">
        <v>15</v>
      </c>
      <c r="BE131" s="31">
        <f t="shared" si="5"/>
        <v>0</v>
      </c>
      <c r="BF131" s="31">
        <f t="shared" si="6"/>
        <v>0</v>
      </c>
      <c r="BG131" s="31">
        <f t="shared" si="7"/>
        <v>0</v>
      </c>
      <c r="BH131" s="31">
        <f t="shared" si="8"/>
        <v>0</v>
      </c>
      <c r="BI131" s="31">
        <f t="shared" si="9"/>
        <v>0</v>
      </c>
      <c r="BJ131" s="24" t="s">
        <v>14</v>
      </c>
      <c r="BK131" s="31">
        <f t="shared" si="10"/>
        <v>0</v>
      </c>
      <c r="BL131" s="24" t="s">
        <v>30</v>
      </c>
      <c r="BM131" s="30" t="s">
        <v>409</v>
      </c>
    </row>
    <row r="132" spans="2:65" s="20" customFormat="1" ht="21.75" customHeight="1" x14ac:dyDescent="0.3">
      <c r="B132" s="21"/>
      <c r="C132" s="42" t="s">
        <v>408</v>
      </c>
      <c r="D132" s="42" t="s">
        <v>16</v>
      </c>
      <c r="E132" s="41"/>
      <c r="F132" s="40" t="s">
        <v>407</v>
      </c>
      <c r="G132" s="39" t="s">
        <v>135</v>
      </c>
      <c r="H132" s="38"/>
      <c r="I132" s="37"/>
      <c r="J132" s="37">
        <f t="shared" si="1"/>
        <v>0</v>
      </c>
      <c r="K132" s="36"/>
      <c r="L132" s="21"/>
      <c r="M132" s="35" t="s">
        <v>18</v>
      </c>
      <c r="N132" s="34" t="s">
        <v>17</v>
      </c>
      <c r="O132" s="33">
        <v>8.6999999999999994E-2</v>
      </c>
      <c r="P132" s="33">
        <f t="shared" si="2"/>
        <v>0</v>
      </c>
      <c r="Q132" s="33">
        <v>0</v>
      </c>
      <c r="R132" s="33">
        <f t="shared" si="3"/>
        <v>0</v>
      </c>
      <c r="S132" s="33">
        <v>0</v>
      </c>
      <c r="T132" s="32">
        <f t="shared" si="4"/>
        <v>0</v>
      </c>
      <c r="AR132" s="30" t="s">
        <v>30</v>
      </c>
      <c r="AT132" s="30" t="s">
        <v>16</v>
      </c>
      <c r="AU132" s="30" t="s">
        <v>14</v>
      </c>
      <c r="AY132" s="24" t="s">
        <v>15</v>
      </c>
      <c r="BE132" s="31">
        <f t="shared" si="5"/>
        <v>0</v>
      </c>
      <c r="BF132" s="31">
        <f t="shared" si="6"/>
        <v>0</v>
      </c>
      <c r="BG132" s="31">
        <f t="shared" si="7"/>
        <v>0</v>
      </c>
      <c r="BH132" s="31">
        <f t="shared" si="8"/>
        <v>0</v>
      </c>
      <c r="BI132" s="31">
        <f t="shared" si="9"/>
        <v>0</v>
      </c>
      <c r="BJ132" s="24" t="s">
        <v>14</v>
      </c>
      <c r="BK132" s="31">
        <f t="shared" si="10"/>
        <v>0</v>
      </c>
      <c r="BL132" s="24" t="s">
        <v>30</v>
      </c>
      <c r="BM132" s="30" t="s">
        <v>406</v>
      </c>
    </row>
    <row r="133" spans="2:65" s="20" customFormat="1" ht="33" customHeight="1" x14ac:dyDescent="0.3">
      <c r="B133" s="21"/>
      <c r="C133" s="42" t="s">
        <v>405</v>
      </c>
      <c r="D133" s="42" t="s">
        <v>16</v>
      </c>
      <c r="E133" s="41"/>
      <c r="F133" s="40" t="s">
        <v>404</v>
      </c>
      <c r="G133" s="39" t="s">
        <v>135</v>
      </c>
      <c r="H133" s="38"/>
      <c r="I133" s="37"/>
      <c r="J133" s="37">
        <f t="shared" si="1"/>
        <v>0</v>
      </c>
      <c r="K133" s="36"/>
      <c r="L133" s="21"/>
      <c r="M133" s="35" t="s">
        <v>18</v>
      </c>
      <c r="N133" s="34" t="s">
        <v>17</v>
      </c>
      <c r="O133" s="33">
        <v>6.8000000000000005E-2</v>
      </c>
      <c r="P133" s="33">
        <f t="shared" si="2"/>
        <v>0</v>
      </c>
      <c r="Q133" s="33">
        <v>0</v>
      </c>
      <c r="R133" s="33">
        <f t="shared" si="3"/>
        <v>0</v>
      </c>
      <c r="S133" s="33">
        <v>0</v>
      </c>
      <c r="T133" s="32">
        <f t="shared" si="4"/>
        <v>0</v>
      </c>
      <c r="AR133" s="30" t="s">
        <v>30</v>
      </c>
      <c r="AT133" s="30" t="s">
        <v>16</v>
      </c>
      <c r="AU133" s="30" t="s">
        <v>14</v>
      </c>
      <c r="AY133" s="24" t="s">
        <v>15</v>
      </c>
      <c r="BE133" s="31">
        <f t="shared" si="5"/>
        <v>0</v>
      </c>
      <c r="BF133" s="31">
        <f t="shared" si="6"/>
        <v>0</v>
      </c>
      <c r="BG133" s="31">
        <f t="shared" si="7"/>
        <v>0</v>
      </c>
      <c r="BH133" s="31">
        <f t="shared" si="8"/>
        <v>0</v>
      </c>
      <c r="BI133" s="31">
        <f t="shared" si="9"/>
        <v>0</v>
      </c>
      <c r="BJ133" s="24" t="s">
        <v>14</v>
      </c>
      <c r="BK133" s="31">
        <f t="shared" si="10"/>
        <v>0</v>
      </c>
      <c r="BL133" s="24" t="s">
        <v>30</v>
      </c>
      <c r="BM133" s="30" t="s">
        <v>403</v>
      </c>
    </row>
    <row r="134" spans="2:65" s="20" customFormat="1" ht="16.5" customHeight="1" x14ac:dyDescent="0.3">
      <c r="B134" s="21"/>
      <c r="C134" s="42" t="s">
        <v>402</v>
      </c>
      <c r="D134" s="42" t="s">
        <v>16</v>
      </c>
      <c r="E134" s="41"/>
      <c r="F134" s="40" t="s">
        <v>401</v>
      </c>
      <c r="G134" s="39" t="s">
        <v>36</v>
      </c>
      <c r="H134" s="38"/>
      <c r="I134" s="37"/>
      <c r="J134" s="37">
        <f t="shared" si="1"/>
        <v>0</v>
      </c>
      <c r="K134" s="36"/>
      <c r="L134" s="21"/>
      <c r="M134" s="35" t="s">
        <v>18</v>
      </c>
      <c r="N134" s="34" t="s">
        <v>17</v>
      </c>
      <c r="O134" s="33">
        <v>1.7000000000000001E-2</v>
      </c>
      <c r="P134" s="33">
        <f t="shared" si="2"/>
        <v>0</v>
      </c>
      <c r="Q134" s="33">
        <v>0</v>
      </c>
      <c r="R134" s="33">
        <f t="shared" si="3"/>
        <v>0</v>
      </c>
      <c r="S134" s="33">
        <v>0</v>
      </c>
      <c r="T134" s="32">
        <f t="shared" si="4"/>
        <v>0</v>
      </c>
      <c r="AR134" s="30" t="s">
        <v>30</v>
      </c>
      <c r="AT134" s="30" t="s">
        <v>16</v>
      </c>
      <c r="AU134" s="30" t="s">
        <v>14</v>
      </c>
      <c r="AY134" s="24" t="s">
        <v>15</v>
      </c>
      <c r="BE134" s="31">
        <f t="shared" si="5"/>
        <v>0</v>
      </c>
      <c r="BF134" s="31">
        <f t="shared" si="6"/>
        <v>0</v>
      </c>
      <c r="BG134" s="31">
        <f t="shared" si="7"/>
        <v>0</v>
      </c>
      <c r="BH134" s="31">
        <f t="shared" si="8"/>
        <v>0</v>
      </c>
      <c r="BI134" s="31">
        <f t="shared" si="9"/>
        <v>0</v>
      </c>
      <c r="BJ134" s="24" t="s">
        <v>14</v>
      </c>
      <c r="BK134" s="31">
        <f t="shared" si="10"/>
        <v>0</v>
      </c>
      <c r="BL134" s="24" t="s">
        <v>30</v>
      </c>
      <c r="BM134" s="30" t="s">
        <v>400</v>
      </c>
    </row>
    <row r="135" spans="2:65" s="20" customFormat="1" ht="21.75" customHeight="1" x14ac:dyDescent="0.3">
      <c r="B135" s="21"/>
      <c r="C135" s="42" t="s">
        <v>399</v>
      </c>
      <c r="D135" s="42" t="s">
        <v>16</v>
      </c>
      <c r="E135" s="41"/>
      <c r="F135" s="40" t="s">
        <v>398</v>
      </c>
      <c r="G135" s="39" t="s">
        <v>36</v>
      </c>
      <c r="H135" s="38"/>
      <c r="I135" s="37"/>
      <c r="J135" s="37">
        <f t="shared" si="1"/>
        <v>0</v>
      </c>
      <c r="K135" s="36"/>
      <c r="L135" s="21"/>
      <c r="M135" s="35" t="s">
        <v>18</v>
      </c>
      <c r="N135" s="34" t="s">
        <v>17</v>
      </c>
      <c r="O135" s="33">
        <v>1.7999999999999999E-2</v>
      </c>
      <c r="P135" s="33">
        <f t="shared" si="2"/>
        <v>0</v>
      </c>
      <c r="Q135" s="33">
        <v>0</v>
      </c>
      <c r="R135" s="33">
        <f t="shared" si="3"/>
        <v>0</v>
      </c>
      <c r="S135" s="33">
        <v>0</v>
      </c>
      <c r="T135" s="32">
        <f t="shared" si="4"/>
        <v>0</v>
      </c>
      <c r="AR135" s="30" t="s">
        <v>30</v>
      </c>
      <c r="AT135" s="30" t="s">
        <v>16</v>
      </c>
      <c r="AU135" s="30" t="s">
        <v>14</v>
      </c>
      <c r="AY135" s="24" t="s">
        <v>15</v>
      </c>
      <c r="BE135" s="31">
        <f t="shared" si="5"/>
        <v>0</v>
      </c>
      <c r="BF135" s="31">
        <f t="shared" si="6"/>
        <v>0</v>
      </c>
      <c r="BG135" s="31">
        <f t="shared" si="7"/>
        <v>0</v>
      </c>
      <c r="BH135" s="31">
        <f t="shared" si="8"/>
        <v>0</v>
      </c>
      <c r="BI135" s="31">
        <f t="shared" si="9"/>
        <v>0</v>
      </c>
      <c r="BJ135" s="24" t="s">
        <v>14</v>
      </c>
      <c r="BK135" s="31">
        <f t="shared" si="10"/>
        <v>0</v>
      </c>
      <c r="BL135" s="24" t="s">
        <v>30</v>
      </c>
      <c r="BM135" s="30" t="s">
        <v>397</v>
      </c>
    </row>
    <row r="136" spans="2:65" s="20" customFormat="1" ht="21.75" customHeight="1" x14ac:dyDescent="0.3">
      <c r="B136" s="21"/>
      <c r="C136" s="42" t="s">
        <v>200</v>
      </c>
      <c r="D136" s="42" t="s">
        <v>16</v>
      </c>
      <c r="E136" s="41"/>
      <c r="F136" s="40" t="s">
        <v>396</v>
      </c>
      <c r="G136" s="39" t="s">
        <v>36</v>
      </c>
      <c r="H136" s="38"/>
      <c r="I136" s="37"/>
      <c r="J136" s="37">
        <f t="shared" si="1"/>
        <v>0</v>
      </c>
      <c r="K136" s="36"/>
      <c r="L136" s="21"/>
      <c r="M136" s="35" t="s">
        <v>18</v>
      </c>
      <c r="N136" s="34" t="s">
        <v>17</v>
      </c>
      <c r="O136" s="33">
        <v>1.4999999999999999E-2</v>
      </c>
      <c r="P136" s="33">
        <f t="shared" si="2"/>
        <v>0</v>
      </c>
      <c r="Q136" s="33">
        <v>0</v>
      </c>
      <c r="R136" s="33">
        <f t="shared" si="3"/>
        <v>0</v>
      </c>
      <c r="S136" s="33">
        <v>0</v>
      </c>
      <c r="T136" s="32">
        <f t="shared" si="4"/>
        <v>0</v>
      </c>
      <c r="AR136" s="30" t="s">
        <v>30</v>
      </c>
      <c r="AT136" s="30" t="s">
        <v>16</v>
      </c>
      <c r="AU136" s="30" t="s">
        <v>14</v>
      </c>
      <c r="AY136" s="24" t="s">
        <v>15</v>
      </c>
      <c r="BE136" s="31">
        <f t="shared" si="5"/>
        <v>0</v>
      </c>
      <c r="BF136" s="31">
        <f t="shared" si="6"/>
        <v>0</v>
      </c>
      <c r="BG136" s="31">
        <f t="shared" si="7"/>
        <v>0</v>
      </c>
      <c r="BH136" s="31">
        <f t="shared" si="8"/>
        <v>0</v>
      </c>
      <c r="BI136" s="31">
        <f t="shared" si="9"/>
        <v>0</v>
      </c>
      <c r="BJ136" s="24" t="s">
        <v>14</v>
      </c>
      <c r="BK136" s="31">
        <f t="shared" si="10"/>
        <v>0</v>
      </c>
      <c r="BL136" s="24" t="s">
        <v>30</v>
      </c>
      <c r="BM136" s="30" t="s">
        <v>395</v>
      </c>
    </row>
    <row r="137" spans="2:65" s="45" customFormat="1" ht="22.95" customHeight="1" x14ac:dyDescent="0.25">
      <c r="B137" s="52"/>
      <c r="D137" s="47" t="s">
        <v>29</v>
      </c>
      <c r="E137" s="56" t="s">
        <v>14</v>
      </c>
      <c r="F137" s="56" t="s">
        <v>177</v>
      </c>
      <c r="J137" s="55">
        <f>BK137</f>
        <v>0</v>
      </c>
      <c r="L137" s="52"/>
      <c r="M137" s="51"/>
      <c r="P137" s="50">
        <v>0</v>
      </c>
      <c r="R137" s="50">
        <v>0</v>
      </c>
      <c r="T137" s="49">
        <v>0</v>
      </c>
      <c r="AR137" s="47" t="s">
        <v>9</v>
      </c>
      <c r="AT137" s="48" t="s">
        <v>29</v>
      </c>
      <c r="AU137" s="48" t="s">
        <v>9</v>
      </c>
      <c r="AY137" s="47" t="s">
        <v>15</v>
      </c>
      <c r="BK137" s="46">
        <v>0</v>
      </c>
    </row>
    <row r="138" spans="2:65" s="45" customFormat="1" ht="22.95" customHeight="1" x14ac:dyDescent="0.25">
      <c r="B138" s="52"/>
      <c r="D138" s="47" t="s">
        <v>29</v>
      </c>
      <c r="E138" s="56" t="s">
        <v>30</v>
      </c>
      <c r="F138" s="56" t="s">
        <v>146</v>
      </c>
      <c r="J138" s="55">
        <f>BK138</f>
        <v>0</v>
      </c>
      <c r="L138" s="52"/>
      <c r="M138" s="51"/>
      <c r="P138" s="50">
        <v>0</v>
      </c>
      <c r="R138" s="50">
        <v>0</v>
      </c>
      <c r="T138" s="49">
        <v>0</v>
      </c>
      <c r="AR138" s="47" t="s">
        <v>9</v>
      </c>
      <c r="AT138" s="48" t="s">
        <v>29</v>
      </c>
      <c r="AU138" s="48" t="s">
        <v>9</v>
      </c>
      <c r="AY138" s="47" t="s">
        <v>15</v>
      </c>
      <c r="BK138" s="46">
        <v>0</v>
      </c>
    </row>
    <row r="139" spans="2:65" s="45" customFormat="1" ht="22.95" customHeight="1" x14ac:dyDescent="0.25">
      <c r="B139" s="52"/>
      <c r="D139" s="47" t="s">
        <v>29</v>
      </c>
      <c r="E139" s="56" t="s">
        <v>132</v>
      </c>
      <c r="F139" s="56" t="s">
        <v>131</v>
      </c>
      <c r="J139" s="55">
        <f>BK139</f>
        <v>0</v>
      </c>
      <c r="L139" s="52"/>
      <c r="M139" s="51"/>
      <c r="P139" s="50">
        <f>SUM(P140:P147)</f>
        <v>0</v>
      </c>
      <c r="R139" s="50">
        <f>SUM(R140:R147)</f>
        <v>0</v>
      </c>
      <c r="T139" s="49">
        <f>SUM(T140:T147)</f>
        <v>0</v>
      </c>
      <c r="AR139" s="47" t="s">
        <v>9</v>
      </c>
      <c r="AT139" s="48" t="s">
        <v>29</v>
      </c>
      <c r="AU139" s="48" t="s">
        <v>9</v>
      </c>
      <c r="AY139" s="47" t="s">
        <v>15</v>
      </c>
      <c r="BK139" s="46">
        <f>SUM(BK140:BK147)</f>
        <v>0</v>
      </c>
    </row>
    <row r="140" spans="2:65" s="20" customFormat="1" ht="33" customHeight="1" x14ac:dyDescent="0.3">
      <c r="B140" s="21"/>
      <c r="C140" s="42" t="s">
        <v>394</v>
      </c>
      <c r="D140" s="42" t="s">
        <v>16</v>
      </c>
      <c r="E140" s="41"/>
      <c r="F140" s="40" t="s">
        <v>393</v>
      </c>
      <c r="G140" s="39" t="s">
        <v>36</v>
      </c>
      <c r="H140" s="38"/>
      <c r="I140" s="37"/>
      <c r="J140" s="37">
        <f t="shared" ref="J140:J147" si="11">ROUND(I140*H140,2)</f>
        <v>0</v>
      </c>
      <c r="K140" s="36"/>
      <c r="L140" s="21"/>
      <c r="M140" s="35" t="s">
        <v>18</v>
      </c>
      <c r="N140" s="34" t="s">
        <v>17</v>
      </c>
      <c r="O140" s="33">
        <v>2.6280000000000001E-2</v>
      </c>
      <c r="P140" s="33">
        <f t="shared" ref="P140:P147" si="12">O140*H140</f>
        <v>0</v>
      </c>
      <c r="Q140" s="33">
        <v>0</v>
      </c>
      <c r="R140" s="33">
        <f t="shared" ref="R140:R147" si="13">Q140*H140</f>
        <v>0</v>
      </c>
      <c r="S140" s="33">
        <v>0</v>
      </c>
      <c r="T140" s="32">
        <f t="shared" ref="T140:T147" si="14">S140*H140</f>
        <v>0</v>
      </c>
      <c r="AR140" s="30" t="s">
        <v>30</v>
      </c>
      <c r="AT140" s="30" t="s">
        <v>16</v>
      </c>
      <c r="AU140" s="30" t="s">
        <v>14</v>
      </c>
      <c r="AY140" s="24" t="s">
        <v>15</v>
      </c>
      <c r="BE140" s="31">
        <f t="shared" ref="BE140:BE147" si="15">IF(N140="základná",J140,0)</f>
        <v>0</v>
      </c>
      <c r="BF140" s="31">
        <f t="shared" ref="BF140:BF147" si="16">IF(N140="znížená",J140,0)</f>
        <v>0</v>
      </c>
      <c r="BG140" s="31">
        <f t="shared" ref="BG140:BG147" si="17">IF(N140="zákl. prenesená",J140,0)</f>
        <v>0</v>
      </c>
      <c r="BH140" s="31">
        <f t="shared" ref="BH140:BH147" si="18">IF(N140="zníž. prenesená",J140,0)</f>
        <v>0</v>
      </c>
      <c r="BI140" s="31">
        <f t="shared" ref="BI140:BI147" si="19">IF(N140="nulová",J140,0)</f>
        <v>0</v>
      </c>
      <c r="BJ140" s="24" t="s">
        <v>14</v>
      </c>
      <c r="BK140" s="31">
        <f t="shared" ref="BK140:BK147" si="20">ROUND(I140*H140,2)</f>
        <v>0</v>
      </c>
      <c r="BL140" s="24" t="s">
        <v>30</v>
      </c>
      <c r="BM140" s="30" t="s">
        <v>392</v>
      </c>
    </row>
    <row r="141" spans="2:65" s="20" customFormat="1" ht="16.5" customHeight="1" x14ac:dyDescent="0.3">
      <c r="B141" s="21"/>
      <c r="C141" s="66" t="s">
        <v>391</v>
      </c>
      <c r="D141" s="66" t="s">
        <v>68</v>
      </c>
      <c r="E141" s="65"/>
      <c r="F141" s="64" t="s">
        <v>390</v>
      </c>
      <c r="G141" s="63" t="s">
        <v>49</v>
      </c>
      <c r="H141" s="62"/>
      <c r="I141" s="61"/>
      <c r="J141" s="61">
        <f t="shared" si="11"/>
        <v>0</v>
      </c>
      <c r="K141" s="60"/>
      <c r="L141" s="59"/>
      <c r="M141" s="58" t="s">
        <v>18</v>
      </c>
      <c r="N141" s="57" t="s">
        <v>17</v>
      </c>
      <c r="O141" s="33">
        <v>0</v>
      </c>
      <c r="P141" s="33">
        <f t="shared" si="12"/>
        <v>0</v>
      </c>
      <c r="Q141" s="33">
        <v>1</v>
      </c>
      <c r="R141" s="33">
        <f t="shared" si="13"/>
        <v>0</v>
      </c>
      <c r="S141" s="33">
        <v>0</v>
      </c>
      <c r="T141" s="32">
        <f t="shared" si="14"/>
        <v>0</v>
      </c>
      <c r="AR141" s="30" t="s">
        <v>110</v>
      </c>
      <c r="AT141" s="30" t="s">
        <v>68</v>
      </c>
      <c r="AU141" s="30" t="s">
        <v>14</v>
      </c>
      <c r="AY141" s="24" t="s">
        <v>15</v>
      </c>
      <c r="BE141" s="31">
        <f t="shared" si="15"/>
        <v>0</v>
      </c>
      <c r="BF141" s="31">
        <f t="shared" si="16"/>
        <v>0</v>
      </c>
      <c r="BG141" s="31">
        <f t="shared" si="17"/>
        <v>0</v>
      </c>
      <c r="BH141" s="31">
        <f t="shared" si="18"/>
        <v>0</v>
      </c>
      <c r="BI141" s="31">
        <f t="shared" si="19"/>
        <v>0</v>
      </c>
      <c r="BJ141" s="24" t="s">
        <v>14</v>
      </c>
      <c r="BK141" s="31">
        <f t="shared" si="20"/>
        <v>0</v>
      </c>
      <c r="BL141" s="24" t="s">
        <v>30</v>
      </c>
      <c r="BM141" s="30" t="s">
        <v>389</v>
      </c>
    </row>
    <row r="142" spans="2:65" s="20" customFormat="1" ht="21.75" customHeight="1" x14ac:dyDescent="0.3">
      <c r="B142" s="21"/>
      <c r="C142" s="42" t="s">
        <v>388</v>
      </c>
      <c r="D142" s="42" t="s">
        <v>16</v>
      </c>
      <c r="E142" s="41"/>
      <c r="F142" s="40" t="s">
        <v>387</v>
      </c>
      <c r="G142" s="39" t="s">
        <v>36</v>
      </c>
      <c r="H142" s="38"/>
      <c r="I142" s="37"/>
      <c r="J142" s="37">
        <f t="shared" si="11"/>
        <v>0</v>
      </c>
      <c r="K142" s="36"/>
      <c r="L142" s="21"/>
      <c r="M142" s="35" t="s">
        <v>18</v>
      </c>
      <c r="N142" s="34" t="s">
        <v>17</v>
      </c>
      <c r="O142" s="33">
        <v>2.4119999999999999E-2</v>
      </c>
      <c r="P142" s="33">
        <f t="shared" si="12"/>
        <v>0</v>
      </c>
      <c r="Q142" s="33">
        <v>0.27994000000000002</v>
      </c>
      <c r="R142" s="33">
        <f t="shared" si="13"/>
        <v>0</v>
      </c>
      <c r="S142" s="33">
        <v>0</v>
      </c>
      <c r="T142" s="32">
        <f t="shared" si="14"/>
        <v>0</v>
      </c>
      <c r="AR142" s="30" t="s">
        <v>30</v>
      </c>
      <c r="AT142" s="30" t="s">
        <v>16</v>
      </c>
      <c r="AU142" s="30" t="s">
        <v>14</v>
      </c>
      <c r="AY142" s="24" t="s">
        <v>15</v>
      </c>
      <c r="BE142" s="31">
        <f t="shared" si="15"/>
        <v>0</v>
      </c>
      <c r="BF142" s="31">
        <f t="shared" si="16"/>
        <v>0</v>
      </c>
      <c r="BG142" s="31">
        <f t="shared" si="17"/>
        <v>0</v>
      </c>
      <c r="BH142" s="31">
        <f t="shared" si="18"/>
        <v>0</v>
      </c>
      <c r="BI142" s="31">
        <f t="shared" si="19"/>
        <v>0</v>
      </c>
      <c r="BJ142" s="24" t="s">
        <v>14</v>
      </c>
      <c r="BK142" s="31">
        <f t="shared" si="20"/>
        <v>0</v>
      </c>
      <c r="BL142" s="24" t="s">
        <v>30</v>
      </c>
      <c r="BM142" s="30" t="s">
        <v>386</v>
      </c>
    </row>
    <row r="143" spans="2:65" s="20" customFormat="1" ht="21.75" customHeight="1" x14ac:dyDescent="0.3">
      <c r="B143" s="21"/>
      <c r="C143" s="42" t="s">
        <v>385</v>
      </c>
      <c r="D143" s="42" t="s">
        <v>16</v>
      </c>
      <c r="E143" s="41"/>
      <c r="F143" s="40" t="s">
        <v>384</v>
      </c>
      <c r="G143" s="39" t="s">
        <v>36</v>
      </c>
      <c r="H143" s="38"/>
      <c r="I143" s="37"/>
      <c r="J143" s="37">
        <f t="shared" si="11"/>
        <v>0</v>
      </c>
      <c r="K143" s="36"/>
      <c r="L143" s="21"/>
      <c r="M143" s="35" t="s">
        <v>18</v>
      </c>
      <c r="N143" s="34" t="s">
        <v>17</v>
      </c>
      <c r="O143" s="33">
        <v>0.16300000000000001</v>
      </c>
      <c r="P143" s="33">
        <f t="shared" si="12"/>
        <v>0</v>
      </c>
      <c r="Q143" s="33">
        <v>0.33590999999999999</v>
      </c>
      <c r="R143" s="33">
        <f t="shared" si="13"/>
        <v>0</v>
      </c>
      <c r="S143" s="33">
        <v>0</v>
      </c>
      <c r="T143" s="32">
        <f t="shared" si="14"/>
        <v>0</v>
      </c>
      <c r="AR143" s="30" t="s">
        <v>30</v>
      </c>
      <c r="AT143" s="30" t="s">
        <v>16</v>
      </c>
      <c r="AU143" s="30" t="s">
        <v>14</v>
      </c>
      <c r="AY143" s="24" t="s">
        <v>15</v>
      </c>
      <c r="BE143" s="31">
        <f t="shared" si="15"/>
        <v>0</v>
      </c>
      <c r="BF143" s="31">
        <f t="shared" si="16"/>
        <v>0</v>
      </c>
      <c r="BG143" s="31">
        <f t="shared" si="17"/>
        <v>0</v>
      </c>
      <c r="BH143" s="31">
        <f t="shared" si="18"/>
        <v>0</v>
      </c>
      <c r="BI143" s="31">
        <f t="shared" si="19"/>
        <v>0</v>
      </c>
      <c r="BJ143" s="24" t="s">
        <v>14</v>
      </c>
      <c r="BK143" s="31">
        <f t="shared" si="20"/>
        <v>0</v>
      </c>
      <c r="BL143" s="24" t="s">
        <v>30</v>
      </c>
      <c r="BM143" s="30" t="s">
        <v>383</v>
      </c>
    </row>
    <row r="144" spans="2:65" s="20" customFormat="1" ht="21.75" customHeight="1" x14ac:dyDescent="0.3">
      <c r="B144" s="21"/>
      <c r="C144" s="42" t="s">
        <v>382</v>
      </c>
      <c r="D144" s="42" t="s">
        <v>16</v>
      </c>
      <c r="E144" s="41"/>
      <c r="F144" s="40" t="s">
        <v>381</v>
      </c>
      <c r="G144" s="39" t="s">
        <v>36</v>
      </c>
      <c r="H144" s="38"/>
      <c r="I144" s="37"/>
      <c r="J144" s="37">
        <f t="shared" si="11"/>
        <v>0</v>
      </c>
      <c r="K144" s="36"/>
      <c r="L144" s="21"/>
      <c r="M144" s="35" t="s">
        <v>18</v>
      </c>
      <c r="N144" s="34" t="s">
        <v>17</v>
      </c>
      <c r="O144" s="33">
        <v>8.2000000000000003E-2</v>
      </c>
      <c r="P144" s="33">
        <f t="shared" si="12"/>
        <v>0</v>
      </c>
      <c r="Q144" s="33">
        <v>0</v>
      </c>
      <c r="R144" s="33">
        <f t="shared" si="13"/>
        <v>0</v>
      </c>
      <c r="S144" s="33">
        <v>0</v>
      </c>
      <c r="T144" s="32">
        <f t="shared" si="14"/>
        <v>0</v>
      </c>
      <c r="AR144" s="30" t="s">
        <v>30</v>
      </c>
      <c r="AT144" s="30" t="s">
        <v>16</v>
      </c>
      <c r="AU144" s="30" t="s">
        <v>14</v>
      </c>
      <c r="AY144" s="24" t="s">
        <v>15</v>
      </c>
      <c r="BE144" s="31">
        <f t="shared" si="15"/>
        <v>0</v>
      </c>
      <c r="BF144" s="31">
        <f t="shared" si="16"/>
        <v>0</v>
      </c>
      <c r="BG144" s="31">
        <f t="shared" si="17"/>
        <v>0</v>
      </c>
      <c r="BH144" s="31">
        <f t="shared" si="18"/>
        <v>0</v>
      </c>
      <c r="BI144" s="31">
        <f t="shared" si="19"/>
        <v>0</v>
      </c>
      <c r="BJ144" s="24" t="s">
        <v>14</v>
      </c>
      <c r="BK144" s="31">
        <f t="shared" si="20"/>
        <v>0</v>
      </c>
      <c r="BL144" s="24" t="s">
        <v>30</v>
      </c>
      <c r="BM144" s="30" t="s">
        <v>380</v>
      </c>
    </row>
    <row r="145" spans="2:65" s="20" customFormat="1" ht="21.75" customHeight="1" x14ac:dyDescent="0.3">
      <c r="B145" s="21"/>
      <c r="C145" s="42" t="s">
        <v>379</v>
      </c>
      <c r="D145" s="42" t="s">
        <v>16</v>
      </c>
      <c r="E145" s="41"/>
      <c r="F145" s="40" t="s">
        <v>378</v>
      </c>
      <c r="G145" s="39" t="s">
        <v>36</v>
      </c>
      <c r="H145" s="38"/>
      <c r="I145" s="37"/>
      <c r="J145" s="37">
        <f t="shared" si="11"/>
        <v>0</v>
      </c>
      <c r="K145" s="36"/>
      <c r="L145" s="21"/>
      <c r="M145" s="35" t="s">
        <v>18</v>
      </c>
      <c r="N145" s="34" t="s">
        <v>17</v>
      </c>
      <c r="O145" s="33">
        <v>2.0200000000000001E-3</v>
      </c>
      <c r="P145" s="33">
        <f t="shared" si="12"/>
        <v>0</v>
      </c>
      <c r="Q145" s="33">
        <v>8.0999999999999996E-4</v>
      </c>
      <c r="R145" s="33">
        <f t="shared" si="13"/>
        <v>0</v>
      </c>
      <c r="S145" s="33">
        <v>0</v>
      </c>
      <c r="T145" s="32">
        <f t="shared" si="14"/>
        <v>0</v>
      </c>
      <c r="AR145" s="30" t="s">
        <v>30</v>
      </c>
      <c r="AT145" s="30" t="s">
        <v>16</v>
      </c>
      <c r="AU145" s="30" t="s">
        <v>14</v>
      </c>
      <c r="AY145" s="24" t="s">
        <v>15</v>
      </c>
      <c r="BE145" s="31">
        <f t="shared" si="15"/>
        <v>0</v>
      </c>
      <c r="BF145" s="31">
        <f t="shared" si="16"/>
        <v>0</v>
      </c>
      <c r="BG145" s="31">
        <f t="shared" si="17"/>
        <v>0</v>
      </c>
      <c r="BH145" s="31">
        <f t="shared" si="18"/>
        <v>0</v>
      </c>
      <c r="BI145" s="31">
        <f t="shared" si="19"/>
        <v>0</v>
      </c>
      <c r="BJ145" s="24" t="s">
        <v>14</v>
      </c>
      <c r="BK145" s="31">
        <f t="shared" si="20"/>
        <v>0</v>
      </c>
      <c r="BL145" s="24" t="s">
        <v>30</v>
      </c>
      <c r="BM145" s="30" t="s">
        <v>377</v>
      </c>
    </row>
    <row r="146" spans="2:65" s="20" customFormat="1" ht="21.75" customHeight="1" x14ac:dyDescent="0.3">
      <c r="B146" s="21"/>
      <c r="C146" s="66" t="s">
        <v>376</v>
      </c>
      <c r="D146" s="66" t="s">
        <v>68</v>
      </c>
      <c r="E146" s="65"/>
      <c r="F146" s="64" t="s">
        <v>375</v>
      </c>
      <c r="G146" s="63" t="s">
        <v>107</v>
      </c>
      <c r="H146" s="62"/>
      <c r="I146" s="61"/>
      <c r="J146" s="61">
        <f t="shared" si="11"/>
        <v>0</v>
      </c>
      <c r="K146" s="60"/>
      <c r="L146" s="59"/>
      <c r="M146" s="58" t="s">
        <v>18</v>
      </c>
      <c r="N146" s="57" t="s">
        <v>17</v>
      </c>
      <c r="O146" s="33">
        <v>0</v>
      </c>
      <c r="P146" s="33">
        <f t="shared" si="12"/>
        <v>0</v>
      </c>
      <c r="Q146" s="33">
        <v>0.127</v>
      </c>
      <c r="R146" s="33">
        <f t="shared" si="13"/>
        <v>0</v>
      </c>
      <c r="S146" s="33">
        <v>0</v>
      </c>
      <c r="T146" s="32">
        <f t="shared" si="14"/>
        <v>0</v>
      </c>
      <c r="AR146" s="30" t="s">
        <v>110</v>
      </c>
      <c r="AT146" s="30" t="s">
        <v>68</v>
      </c>
      <c r="AU146" s="30" t="s">
        <v>14</v>
      </c>
      <c r="AY146" s="24" t="s">
        <v>15</v>
      </c>
      <c r="BE146" s="31">
        <f t="shared" si="15"/>
        <v>0</v>
      </c>
      <c r="BF146" s="31">
        <f t="shared" si="16"/>
        <v>0</v>
      </c>
      <c r="BG146" s="31">
        <f t="shared" si="17"/>
        <v>0</v>
      </c>
      <c r="BH146" s="31">
        <f t="shared" si="18"/>
        <v>0</v>
      </c>
      <c r="BI146" s="31">
        <f t="shared" si="19"/>
        <v>0</v>
      </c>
      <c r="BJ146" s="24" t="s">
        <v>14</v>
      </c>
      <c r="BK146" s="31">
        <f t="shared" si="20"/>
        <v>0</v>
      </c>
      <c r="BL146" s="24" t="s">
        <v>30</v>
      </c>
      <c r="BM146" s="30" t="s">
        <v>374</v>
      </c>
    </row>
    <row r="147" spans="2:65" s="20" customFormat="1" ht="21.75" customHeight="1" x14ac:dyDescent="0.3">
      <c r="B147" s="21"/>
      <c r="C147" s="42" t="s">
        <v>373</v>
      </c>
      <c r="D147" s="42" t="s">
        <v>16</v>
      </c>
      <c r="E147" s="41"/>
      <c r="F147" s="40" t="s">
        <v>372</v>
      </c>
      <c r="G147" s="39" t="s">
        <v>36</v>
      </c>
      <c r="H147" s="38"/>
      <c r="I147" s="37"/>
      <c r="J147" s="37">
        <f t="shared" si="11"/>
        <v>0</v>
      </c>
      <c r="K147" s="36"/>
      <c r="L147" s="21"/>
      <c r="M147" s="35" t="s">
        <v>18</v>
      </c>
      <c r="N147" s="34" t="s">
        <v>17</v>
      </c>
      <c r="O147" s="33">
        <v>8.3000000000000004E-2</v>
      </c>
      <c r="P147" s="33">
        <f t="shared" si="12"/>
        <v>0</v>
      </c>
      <c r="Q147" s="33">
        <v>0.15559000000000001</v>
      </c>
      <c r="R147" s="33">
        <f t="shared" si="13"/>
        <v>0</v>
      </c>
      <c r="S147" s="33">
        <v>0</v>
      </c>
      <c r="T147" s="32">
        <f t="shared" si="14"/>
        <v>0</v>
      </c>
      <c r="AR147" s="30" t="s">
        <v>30</v>
      </c>
      <c r="AT147" s="30" t="s">
        <v>16</v>
      </c>
      <c r="AU147" s="30" t="s">
        <v>14</v>
      </c>
      <c r="AY147" s="24" t="s">
        <v>15</v>
      </c>
      <c r="BE147" s="31">
        <f t="shared" si="15"/>
        <v>0</v>
      </c>
      <c r="BF147" s="31">
        <f t="shared" si="16"/>
        <v>0</v>
      </c>
      <c r="BG147" s="31">
        <f t="shared" si="17"/>
        <v>0</v>
      </c>
      <c r="BH147" s="31">
        <f t="shared" si="18"/>
        <v>0</v>
      </c>
      <c r="BI147" s="31">
        <f t="shared" si="19"/>
        <v>0</v>
      </c>
      <c r="BJ147" s="24" t="s">
        <v>14</v>
      </c>
      <c r="BK147" s="31">
        <f t="shared" si="20"/>
        <v>0</v>
      </c>
      <c r="BL147" s="24" t="s">
        <v>30</v>
      </c>
      <c r="BM147" s="30" t="s">
        <v>371</v>
      </c>
    </row>
    <row r="148" spans="2:65" s="45" customFormat="1" ht="22.95" customHeight="1" x14ac:dyDescent="0.25">
      <c r="B148" s="52"/>
      <c r="D148" s="47" t="s">
        <v>29</v>
      </c>
      <c r="E148" s="56" t="s">
        <v>126</v>
      </c>
      <c r="F148" s="56" t="s">
        <v>125</v>
      </c>
      <c r="J148" s="55">
        <f>BK148</f>
        <v>0</v>
      </c>
      <c r="L148" s="52"/>
      <c r="M148" s="51"/>
      <c r="P148" s="50">
        <f>SUM(P149:P169)</f>
        <v>0</v>
      </c>
      <c r="R148" s="50">
        <f>SUM(R149:R169)</f>
        <v>0</v>
      </c>
      <c r="T148" s="49">
        <f>SUM(T149:T169)</f>
        <v>0</v>
      </c>
      <c r="AR148" s="47" t="s">
        <v>9</v>
      </c>
      <c r="AT148" s="48" t="s">
        <v>29</v>
      </c>
      <c r="AU148" s="48" t="s">
        <v>9</v>
      </c>
      <c r="AY148" s="47" t="s">
        <v>15</v>
      </c>
      <c r="BK148" s="46">
        <f>SUM(BK149:BK169)</f>
        <v>0</v>
      </c>
    </row>
    <row r="149" spans="2:65" s="20" customFormat="1" ht="33" customHeight="1" x14ac:dyDescent="0.3">
      <c r="B149" s="21"/>
      <c r="C149" s="42" t="s">
        <v>370</v>
      </c>
      <c r="D149" s="42" t="s">
        <v>16</v>
      </c>
      <c r="E149" s="41"/>
      <c r="F149" s="40" t="s">
        <v>369</v>
      </c>
      <c r="G149" s="39" t="s">
        <v>75</v>
      </c>
      <c r="H149" s="38"/>
      <c r="I149" s="37"/>
      <c r="J149" s="37">
        <f t="shared" ref="J149:J169" si="21">ROUND(I149*H149,2)</f>
        <v>0</v>
      </c>
      <c r="K149" s="36"/>
      <c r="L149" s="21"/>
      <c r="M149" s="35" t="s">
        <v>18</v>
      </c>
      <c r="N149" s="34" t="s">
        <v>17</v>
      </c>
      <c r="O149" s="33">
        <v>1.44</v>
      </c>
      <c r="P149" s="33">
        <f t="shared" ref="P149:P169" si="22">O149*H149</f>
        <v>0</v>
      </c>
      <c r="Q149" s="33">
        <v>1.25E-3</v>
      </c>
      <c r="R149" s="33">
        <f t="shared" ref="R149:R169" si="23">Q149*H149</f>
        <v>0</v>
      </c>
      <c r="S149" s="33">
        <v>0</v>
      </c>
      <c r="T149" s="32">
        <f t="shared" ref="T149:T169" si="24">S149*H149</f>
        <v>0</v>
      </c>
      <c r="AR149" s="30" t="s">
        <v>30</v>
      </c>
      <c r="AT149" s="30" t="s">
        <v>16</v>
      </c>
      <c r="AU149" s="30" t="s">
        <v>14</v>
      </c>
      <c r="AY149" s="24" t="s">
        <v>15</v>
      </c>
      <c r="BE149" s="31">
        <f t="shared" ref="BE149:BE169" si="25">IF(N149="základná",J149,0)</f>
        <v>0</v>
      </c>
      <c r="BF149" s="31">
        <f t="shared" ref="BF149:BF169" si="26">IF(N149="znížená",J149,0)</f>
        <v>0</v>
      </c>
      <c r="BG149" s="31">
        <f t="shared" ref="BG149:BG169" si="27">IF(N149="zákl. prenesená",J149,0)</f>
        <v>0</v>
      </c>
      <c r="BH149" s="31">
        <f t="shared" ref="BH149:BH169" si="28">IF(N149="zníž. prenesená",J149,0)</f>
        <v>0</v>
      </c>
      <c r="BI149" s="31">
        <f t="shared" ref="BI149:BI169" si="29">IF(N149="nulová",J149,0)</f>
        <v>0</v>
      </c>
      <c r="BJ149" s="24" t="s">
        <v>14</v>
      </c>
      <c r="BK149" s="31">
        <f t="shared" ref="BK149:BK169" si="30">ROUND(I149*H149,2)</f>
        <v>0</v>
      </c>
      <c r="BL149" s="24" t="s">
        <v>30</v>
      </c>
      <c r="BM149" s="30" t="s">
        <v>368</v>
      </c>
    </row>
    <row r="150" spans="2:65" s="20" customFormat="1" ht="21.75" customHeight="1" x14ac:dyDescent="0.3">
      <c r="B150" s="21"/>
      <c r="C150" s="66" t="s">
        <v>367</v>
      </c>
      <c r="D150" s="66" t="s">
        <v>68</v>
      </c>
      <c r="E150" s="65"/>
      <c r="F150" s="64" t="s">
        <v>366</v>
      </c>
      <c r="G150" s="63" t="s">
        <v>107</v>
      </c>
      <c r="H150" s="62"/>
      <c r="I150" s="61"/>
      <c r="J150" s="61">
        <f t="shared" si="21"/>
        <v>0</v>
      </c>
      <c r="K150" s="60"/>
      <c r="L150" s="59"/>
      <c r="M150" s="58" t="s">
        <v>18</v>
      </c>
      <c r="N150" s="57" t="s">
        <v>17</v>
      </c>
      <c r="O150" s="33">
        <v>0</v>
      </c>
      <c r="P150" s="33">
        <f t="shared" si="22"/>
        <v>0</v>
      </c>
      <c r="Q150" s="33">
        <v>1.4570000000000001</v>
      </c>
      <c r="R150" s="33">
        <f t="shared" si="23"/>
        <v>0</v>
      </c>
      <c r="S150" s="33">
        <v>0</v>
      </c>
      <c r="T150" s="32">
        <f t="shared" si="24"/>
        <v>0</v>
      </c>
      <c r="AR150" s="30" t="s">
        <v>110</v>
      </c>
      <c r="AT150" s="30" t="s">
        <v>68</v>
      </c>
      <c r="AU150" s="30" t="s">
        <v>14</v>
      </c>
      <c r="AY150" s="24" t="s">
        <v>15</v>
      </c>
      <c r="BE150" s="31">
        <f t="shared" si="25"/>
        <v>0</v>
      </c>
      <c r="BF150" s="31">
        <f t="shared" si="26"/>
        <v>0</v>
      </c>
      <c r="BG150" s="31">
        <f t="shared" si="27"/>
        <v>0</v>
      </c>
      <c r="BH150" s="31">
        <f t="shared" si="28"/>
        <v>0</v>
      </c>
      <c r="BI150" s="31">
        <f t="shared" si="29"/>
        <v>0</v>
      </c>
      <c r="BJ150" s="24" t="s">
        <v>14</v>
      </c>
      <c r="BK150" s="31">
        <f t="shared" si="30"/>
        <v>0</v>
      </c>
      <c r="BL150" s="24" t="s">
        <v>30</v>
      </c>
      <c r="BM150" s="30" t="s">
        <v>365</v>
      </c>
    </row>
    <row r="151" spans="2:65" s="20" customFormat="1" ht="16.5" customHeight="1" x14ac:dyDescent="0.3">
      <c r="B151" s="21"/>
      <c r="C151" s="42" t="s">
        <v>364</v>
      </c>
      <c r="D151" s="42" t="s">
        <v>16</v>
      </c>
      <c r="E151" s="41"/>
      <c r="F151" s="40" t="s">
        <v>363</v>
      </c>
      <c r="G151" s="39" t="s">
        <v>107</v>
      </c>
      <c r="H151" s="38"/>
      <c r="I151" s="37"/>
      <c r="J151" s="37">
        <f t="shared" si="21"/>
        <v>0</v>
      </c>
      <c r="K151" s="36"/>
      <c r="L151" s="21"/>
      <c r="M151" s="35" t="s">
        <v>18</v>
      </c>
      <c r="N151" s="34" t="s">
        <v>17</v>
      </c>
      <c r="O151" s="33">
        <v>0.81799999999999995</v>
      </c>
      <c r="P151" s="33">
        <f t="shared" si="22"/>
        <v>0</v>
      </c>
      <c r="Q151" s="33">
        <v>0.20089000000000001</v>
      </c>
      <c r="R151" s="33">
        <f t="shared" si="23"/>
        <v>0</v>
      </c>
      <c r="S151" s="33">
        <v>0</v>
      </c>
      <c r="T151" s="32">
        <f t="shared" si="24"/>
        <v>0</v>
      </c>
      <c r="AR151" s="30" t="s">
        <v>30</v>
      </c>
      <c r="AT151" s="30" t="s">
        <v>16</v>
      </c>
      <c r="AU151" s="30" t="s">
        <v>14</v>
      </c>
      <c r="AY151" s="24" t="s">
        <v>15</v>
      </c>
      <c r="BE151" s="31">
        <f t="shared" si="25"/>
        <v>0</v>
      </c>
      <c r="BF151" s="31">
        <f t="shared" si="26"/>
        <v>0</v>
      </c>
      <c r="BG151" s="31">
        <f t="shared" si="27"/>
        <v>0</v>
      </c>
      <c r="BH151" s="31">
        <f t="shared" si="28"/>
        <v>0</v>
      </c>
      <c r="BI151" s="31">
        <f t="shared" si="29"/>
        <v>0</v>
      </c>
      <c r="BJ151" s="24" t="s">
        <v>14</v>
      </c>
      <c r="BK151" s="31">
        <f t="shared" si="30"/>
        <v>0</v>
      </c>
      <c r="BL151" s="24" t="s">
        <v>30</v>
      </c>
      <c r="BM151" s="30" t="s">
        <v>362</v>
      </c>
    </row>
    <row r="152" spans="2:65" s="20" customFormat="1" ht="33" customHeight="1" x14ac:dyDescent="0.3">
      <c r="B152" s="21"/>
      <c r="C152" s="66" t="s">
        <v>361</v>
      </c>
      <c r="D152" s="66" t="s">
        <v>68</v>
      </c>
      <c r="E152" s="65"/>
      <c r="F152" s="64" t="s">
        <v>360</v>
      </c>
      <c r="G152" s="63" t="s">
        <v>107</v>
      </c>
      <c r="H152" s="62"/>
      <c r="I152" s="61"/>
      <c r="J152" s="61">
        <f t="shared" si="21"/>
        <v>0</v>
      </c>
      <c r="K152" s="60"/>
      <c r="L152" s="59"/>
      <c r="M152" s="58" t="s">
        <v>18</v>
      </c>
      <c r="N152" s="57" t="s">
        <v>17</v>
      </c>
      <c r="O152" s="33">
        <v>0</v>
      </c>
      <c r="P152" s="33">
        <f t="shared" si="22"/>
        <v>0</v>
      </c>
      <c r="Q152" s="33">
        <v>3.4000000000000002E-2</v>
      </c>
      <c r="R152" s="33">
        <f t="shared" si="23"/>
        <v>0</v>
      </c>
      <c r="S152" s="33">
        <v>0</v>
      </c>
      <c r="T152" s="32">
        <f t="shared" si="24"/>
        <v>0</v>
      </c>
      <c r="AR152" s="30" t="s">
        <v>110</v>
      </c>
      <c r="AT152" s="30" t="s">
        <v>68</v>
      </c>
      <c r="AU152" s="30" t="s">
        <v>14</v>
      </c>
      <c r="AY152" s="24" t="s">
        <v>15</v>
      </c>
      <c r="BE152" s="31">
        <f t="shared" si="25"/>
        <v>0</v>
      </c>
      <c r="BF152" s="31">
        <f t="shared" si="26"/>
        <v>0</v>
      </c>
      <c r="BG152" s="31">
        <f t="shared" si="27"/>
        <v>0</v>
      </c>
      <c r="BH152" s="31">
        <f t="shared" si="28"/>
        <v>0</v>
      </c>
      <c r="BI152" s="31">
        <f t="shared" si="29"/>
        <v>0</v>
      </c>
      <c r="BJ152" s="24" t="s">
        <v>14</v>
      </c>
      <c r="BK152" s="31">
        <f t="shared" si="30"/>
        <v>0</v>
      </c>
      <c r="BL152" s="24" t="s">
        <v>30</v>
      </c>
      <c r="BM152" s="30" t="s">
        <v>359</v>
      </c>
    </row>
    <row r="153" spans="2:65" s="20" customFormat="1" ht="33" customHeight="1" x14ac:dyDescent="0.3">
      <c r="B153" s="21"/>
      <c r="C153" s="42" t="s">
        <v>358</v>
      </c>
      <c r="D153" s="42" t="s">
        <v>16</v>
      </c>
      <c r="E153" s="41"/>
      <c r="F153" s="40" t="s">
        <v>357</v>
      </c>
      <c r="G153" s="39" t="s">
        <v>36</v>
      </c>
      <c r="H153" s="38"/>
      <c r="I153" s="37"/>
      <c r="J153" s="37">
        <f t="shared" si="21"/>
        <v>0</v>
      </c>
      <c r="K153" s="36"/>
      <c r="L153" s="21"/>
      <c r="M153" s="35" t="s">
        <v>18</v>
      </c>
      <c r="N153" s="34" t="s">
        <v>17</v>
      </c>
      <c r="O153" s="33">
        <v>0.43</v>
      </c>
      <c r="P153" s="33">
        <f t="shared" si="22"/>
        <v>0</v>
      </c>
      <c r="Q153" s="33">
        <v>6.6E-4</v>
      </c>
      <c r="R153" s="33">
        <f t="shared" si="23"/>
        <v>0</v>
      </c>
      <c r="S153" s="33">
        <v>0</v>
      </c>
      <c r="T153" s="32">
        <f t="shared" si="24"/>
        <v>0</v>
      </c>
      <c r="AR153" s="30" t="s">
        <v>30</v>
      </c>
      <c r="AT153" s="30" t="s">
        <v>16</v>
      </c>
      <c r="AU153" s="30" t="s">
        <v>14</v>
      </c>
      <c r="AY153" s="24" t="s">
        <v>15</v>
      </c>
      <c r="BE153" s="31">
        <f t="shared" si="25"/>
        <v>0</v>
      </c>
      <c r="BF153" s="31">
        <f t="shared" si="26"/>
        <v>0</v>
      </c>
      <c r="BG153" s="31">
        <f t="shared" si="27"/>
        <v>0</v>
      </c>
      <c r="BH153" s="31">
        <f t="shared" si="28"/>
        <v>0</v>
      </c>
      <c r="BI153" s="31">
        <f t="shared" si="29"/>
        <v>0</v>
      </c>
      <c r="BJ153" s="24" t="s">
        <v>14</v>
      </c>
      <c r="BK153" s="31">
        <f t="shared" si="30"/>
        <v>0</v>
      </c>
      <c r="BL153" s="24" t="s">
        <v>30</v>
      </c>
      <c r="BM153" s="30" t="s">
        <v>356</v>
      </c>
    </row>
    <row r="154" spans="2:65" s="20" customFormat="1" ht="21.75" customHeight="1" x14ac:dyDescent="0.3">
      <c r="B154" s="21"/>
      <c r="C154" s="42" t="s">
        <v>355</v>
      </c>
      <c r="D154" s="42" t="s">
        <v>16</v>
      </c>
      <c r="E154" s="41"/>
      <c r="F154" s="40" t="s">
        <v>354</v>
      </c>
      <c r="G154" s="39" t="s">
        <v>36</v>
      </c>
      <c r="H154" s="38"/>
      <c r="I154" s="37"/>
      <c r="J154" s="37">
        <f t="shared" si="21"/>
        <v>0</v>
      </c>
      <c r="K154" s="36"/>
      <c r="L154" s="21"/>
      <c r="M154" s="35" t="s">
        <v>18</v>
      </c>
      <c r="N154" s="34" t="s">
        <v>17</v>
      </c>
      <c r="O154" s="33">
        <v>8.0000000000000002E-3</v>
      </c>
      <c r="P154" s="33">
        <f t="shared" si="22"/>
        <v>0</v>
      </c>
      <c r="Q154" s="33">
        <v>3.2000000000000003E-4</v>
      </c>
      <c r="R154" s="33">
        <f t="shared" si="23"/>
        <v>0</v>
      </c>
      <c r="S154" s="33">
        <v>0</v>
      </c>
      <c r="T154" s="32">
        <f t="shared" si="24"/>
        <v>0</v>
      </c>
      <c r="AR154" s="30" t="s">
        <v>30</v>
      </c>
      <c r="AT154" s="30" t="s">
        <v>16</v>
      </c>
      <c r="AU154" s="30" t="s">
        <v>14</v>
      </c>
      <c r="AY154" s="24" t="s">
        <v>15</v>
      </c>
      <c r="BE154" s="31">
        <f t="shared" si="25"/>
        <v>0</v>
      </c>
      <c r="BF154" s="31">
        <f t="shared" si="26"/>
        <v>0</v>
      </c>
      <c r="BG154" s="31">
        <f t="shared" si="27"/>
        <v>0</v>
      </c>
      <c r="BH154" s="31">
        <f t="shared" si="28"/>
        <v>0</v>
      </c>
      <c r="BI154" s="31">
        <f t="shared" si="29"/>
        <v>0</v>
      </c>
      <c r="BJ154" s="24" t="s">
        <v>14</v>
      </c>
      <c r="BK154" s="31">
        <f t="shared" si="30"/>
        <v>0</v>
      </c>
      <c r="BL154" s="24" t="s">
        <v>30</v>
      </c>
      <c r="BM154" s="30" t="s">
        <v>353</v>
      </c>
    </row>
    <row r="155" spans="2:65" s="20" customFormat="1" ht="21.75" customHeight="1" x14ac:dyDescent="0.3">
      <c r="B155" s="21"/>
      <c r="C155" s="42" t="s">
        <v>112</v>
      </c>
      <c r="D155" s="42" t="s">
        <v>16</v>
      </c>
      <c r="E155" s="41"/>
      <c r="F155" s="40" t="s">
        <v>352</v>
      </c>
      <c r="G155" s="39" t="s">
        <v>75</v>
      </c>
      <c r="H155" s="38"/>
      <c r="I155" s="37"/>
      <c r="J155" s="37">
        <f t="shared" si="21"/>
        <v>0</v>
      </c>
      <c r="K155" s="36"/>
      <c r="L155" s="21"/>
      <c r="M155" s="35" t="s">
        <v>18</v>
      </c>
      <c r="N155" s="34" t="s">
        <v>17</v>
      </c>
      <c r="O155" s="33">
        <v>0.221</v>
      </c>
      <c r="P155" s="33">
        <f t="shared" si="22"/>
        <v>0</v>
      </c>
      <c r="Q155" s="33">
        <v>0.13674</v>
      </c>
      <c r="R155" s="33">
        <f t="shared" si="23"/>
        <v>0</v>
      </c>
      <c r="S155" s="33">
        <v>0</v>
      </c>
      <c r="T155" s="32">
        <f t="shared" si="24"/>
        <v>0</v>
      </c>
      <c r="AR155" s="30" t="s">
        <v>30</v>
      </c>
      <c r="AT155" s="30" t="s">
        <v>16</v>
      </c>
      <c r="AU155" s="30" t="s">
        <v>14</v>
      </c>
      <c r="AY155" s="24" t="s">
        <v>15</v>
      </c>
      <c r="BE155" s="31">
        <f t="shared" si="25"/>
        <v>0</v>
      </c>
      <c r="BF155" s="31">
        <f t="shared" si="26"/>
        <v>0</v>
      </c>
      <c r="BG155" s="31">
        <f t="shared" si="27"/>
        <v>0</v>
      </c>
      <c r="BH155" s="31">
        <f t="shared" si="28"/>
        <v>0</v>
      </c>
      <c r="BI155" s="31">
        <f t="shared" si="29"/>
        <v>0</v>
      </c>
      <c r="BJ155" s="24" t="s">
        <v>14</v>
      </c>
      <c r="BK155" s="31">
        <f t="shared" si="30"/>
        <v>0</v>
      </c>
      <c r="BL155" s="24" t="s">
        <v>30</v>
      </c>
      <c r="BM155" s="30" t="s">
        <v>351</v>
      </c>
    </row>
    <row r="156" spans="2:65" s="20" customFormat="1" ht="21.75" customHeight="1" x14ac:dyDescent="0.3">
      <c r="B156" s="21"/>
      <c r="C156" s="66" t="s">
        <v>350</v>
      </c>
      <c r="D156" s="66" t="s">
        <v>68</v>
      </c>
      <c r="E156" s="65"/>
      <c r="F156" s="149" t="s">
        <v>438</v>
      </c>
      <c r="G156" s="63" t="s">
        <v>107</v>
      </c>
      <c r="H156" s="62"/>
      <c r="I156" s="61"/>
      <c r="J156" s="61">
        <f t="shared" si="21"/>
        <v>0</v>
      </c>
      <c r="K156" s="60"/>
      <c r="L156" s="59"/>
      <c r="M156" s="58" t="s">
        <v>18</v>
      </c>
      <c r="N156" s="57" t="s">
        <v>17</v>
      </c>
      <c r="O156" s="33">
        <v>0</v>
      </c>
      <c r="P156" s="33">
        <f t="shared" si="22"/>
        <v>0</v>
      </c>
      <c r="Q156" s="33">
        <v>4.8000000000000001E-2</v>
      </c>
      <c r="R156" s="33">
        <f t="shared" si="23"/>
        <v>0</v>
      </c>
      <c r="S156" s="33">
        <v>0</v>
      </c>
      <c r="T156" s="32">
        <f t="shared" si="24"/>
        <v>0</v>
      </c>
      <c r="AR156" s="30" t="s">
        <v>110</v>
      </c>
      <c r="AT156" s="30" t="s">
        <v>68</v>
      </c>
      <c r="AU156" s="30" t="s">
        <v>14</v>
      </c>
      <c r="AY156" s="24" t="s">
        <v>15</v>
      </c>
      <c r="BE156" s="31">
        <f t="shared" si="25"/>
        <v>0</v>
      </c>
      <c r="BF156" s="31">
        <f t="shared" si="26"/>
        <v>0</v>
      </c>
      <c r="BG156" s="31">
        <f t="shared" si="27"/>
        <v>0</v>
      </c>
      <c r="BH156" s="31">
        <f t="shared" si="28"/>
        <v>0</v>
      </c>
      <c r="BI156" s="31">
        <f t="shared" si="29"/>
        <v>0</v>
      </c>
      <c r="BJ156" s="24" t="s">
        <v>14</v>
      </c>
      <c r="BK156" s="31">
        <f t="shared" si="30"/>
        <v>0</v>
      </c>
      <c r="BL156" s="24" t="s">
        <v>30</v>
      </c>
      <c r="BM156" s="30" t="s">
        <v>349</v>
      </c>
    </row>
    <row r="157" spans="2:65" s="20" customFormat="1" ht="21.75" customHeight="1" x14ac:dyDescent="0.3">
      <c r="B157" s="21"/>
      <c r="C157" s="66" t="s">
        <v>348</v>
      </c>
      <c r="D157" s="66" t="s">
        <v>68</v>
      </c>
      <c r="E157" s="65"/>
      <c r="F157" s="64" t="s">
        <v>347</v>
      </c>
      <c r="G157" s="63" t="s">
        <v>75</v>
      </c>
      <c r="H157" s="62"/>
      <c r="I157" s="61"/>
      <c r="J157" s="61">
        <f t="shared" si="21"/>
        <v>0</v>
      </c>
      <c r="K157" s="60"/>
      <c r="L157" s="59"/>
      <c r="M157" s="58" t="s">
        <v>18</v>
      </c>
      <c r="N157" s="57" t="s">
        <v>17</v>
      </c>
      <c r="O157" s="33">
        <v>0</v>
      </c>
      <c r="P157" s="33">
        <f t="shared" si="22"/>
        <v>0</v>
      </c>
      <c r="Q157" s="33">
        <v>3.3050000000000003E-2</v>
      </c>
      <c r="R157" s="33">
        <f t="shared" si="23"/>
        <v>0</v>
      </c>
      <c r="S157" s="33">
        <v>0</v>
      </c>
      <c r="T157" s="32">
        <f t="shared" si="24"/>
        <v>0</v>
      </c>
      <c r="AR157" s="30" t="s">
        <v>110</v>
      </c>
      <c r="AT157" s="30" t="s">
        <v>68</v>
      </c>
      <c r="AU157" s="30" t="s">
        <v>14</v>
      </c>
      <c r="AY157" s="24" t="s">
        <v>15</v>
      </c>
      <c r="BE157" s="31">
        <f t="shared" si="25"/>
        <v>0</v>
      </c>
      <c r="BF157" s="31">
        <f t="shared" si="26"/>
        <v>0</v>
      </c>
      <c r="BG157" s="31">
        <f t="shared" si="27"/>
        <v>0</v>
      </c>
      <c r="BH157" s="31">
        <f t="shared" si="28"/>
        <v>0</v>
      </c>
      <c r="BI157" s="31">
        <f t="shared" si="29"/>
        <v>0</v>
      </c>
      <c r="BJ157" s="24" t="s">
        <v>14</v>
      </c>
      <c r="BK157" s="31">
        <f t="shared" si="30"/>
        <v>0</v>
      </c>
      <c r="BL157" s="24" t="s">
        <v>30</v>
      </c>
      <c r="BM157" s="30" t="s">
        <v>346</v>
      </c>
    </row>
    <row r="158" spans="2:65" s="20" customFormat="1" ht="21.75" customHeight="1" x14ac:dyDescent="0.3">
      <c r="B158" s="21"/>
      <c r="C158" s="42" t="s">
        <v>141</v>
      </c>
      <c r="D158" s="42" t="s">
        <v>16</v>
      </c>
      <c r="E158" s="41"/>
      <c r="F158" s="40" t="s">
        <v>345</v>
      </c>
      <c r="G158" s="39" t="s">
        <v>107</v>
      </c>
      <c r="H158" s="38"/>
      <c r="I158" s="37"/>
      <c r="J158" s="37">
        <f t="shared" si="21"/>
        <v>0</v>
      </c>
      <c r="K158" s="36"/>
      <c r="L158" s="21"/>
      <c r="M158" s="35" t="s">
        <v>18</v>
      </c>
      <c r="N158" s="34" t="s">
        <v>17</v>
      </c>
      <c r="O158" s="33">
        <v>1.631</v>
      </c>
      <c r="P158" s="33">
        <f t="shared" si="22"/>
        <v>0</v>
      </c>
      <c r="Q158" s="33">
        <v>0.45367000000000002</v>
      </c>
      <c r="R158" s="33">
        <f t="shared" si="23"/>
        <v>0</v>
      </c>
      <c r="S158" s="33">
        <v>0</v>
      </c>
      <c r="T158" s="32">
        <f t="shared" si="24"/>
        <v>0</v>
      </c>
      <c r="AR158" s="30" t="s">
        <v>30</v>
      </c>
      <c r="AT158" s="30" t="s">
        <v>16</v>
      </c>
      <c r="AU158" s="30" t="s">
        <v>14</v>
      </c>
      <c r="AY158" s="24" t="s">
        <v>15</v>
      </c>
      <c r="BE158" s="31">
        <f t="shared" si="25"/>
        <v>0</v>
      </c>
      <c r="BF158" s="31">
        <f t="shared" si="26"/>
        <v>0</v>
      </c>
      <c r="BG158" s="31">
        <f t="shared" si="27"/>
        <v>0</v>
      </c>
      <c r="BH158" s="31">
        <f t="shared" si="28"/>
        <v>0</v>
      </c>
      <c r="BI158" s="31">
        <f t="shared" si="29"/>
        <v>0</v>
      </c>
      <c r="BJ158" s="24" t="s">
        <v>14</v>
      </c>
      <c r="BK158" s="31">
        <f t="shared" si="30"/>
        <v>0</v>
      </c>
      <c r="BL158" s="24" t="s">
        <v>30</v>
      </c>
      <c r="BM158" s="30" t="s">
        <v>344</v>
      </c>
    </row>
    <row r="159" spans="2:65" s="20" customFormat="1" ht="21.75" customHeight="1" x14ac:dyDescent="0.3">
      <c r="B159" s="21"/>
      <c r="C159" s="66" t="s">
        <v>343</v>
      </c>
      <c r="D159" s="66" t="s">
        <v>68</v>
      </c>
      <c r="E159" s="65"/>
      <c r="F159" s="64" t="s">
        <v>342</v>
      </c>
      <c r="G159" s="63" t="s">
        <v>107</v>
      </c>
      <c r="H159" s="62"/>
      <c r="I159" s="61"/>
      <c r="J159" s="61">
        <f t="shared" si="21"/>
        <v>0</v>
      </c>
      <c r="K159" s="60"/>
      <c r="L159" s="59"/>
      <c r="M159" s="58" t="s">
        <v>18</v>
      </c>
      <c r="N159" s="57" t="s">
        <v>17</v>
      </c>
      <c r="O159" s="33">
        <v>0</v>
      </c>
      <c r="P159" s="33">
        <f t="shared" si="22"/>
        <v>0</v>
      </c>
      <c r="Q159" s="33">
        <v>9.3000000000000005E-4</v>
      </c>
      <c r="R159" s="33">
        <f t="shared" si="23"/>
        <v>0</v>
      </c>
      <c r="S159" s="33">
        <v>0</v>
      </c>
      <c r="T159" s="32">
        <f t="shared" si="24"/>
        <v>0</v>
      </c>
      <c r="AR159" s="30" t="s">
        <v>110</v>
      </c>
      <c r="AT159" s="30" t="s">
        <v>68</v>
      </c>
      <c r="AU159" s="30" t="s">
        <v>14</v>
      </c>
      <c r="AY159" s="24" t="s">
        <v>15</v>
      </c>
      <c r="BE159" s="31">
        <f t="shared" si="25"/>
        <v>0</v>
      </c>
      <c r="BF159" s="31">
        <f t="shared" si="26"/>
        <v>0</v>
      </c>
      <c r="BG159" s="31">
        <f t="shared" si="27"/>
        <v>0</v>
      </c>
      <c r="BH159" s="31">
        <f t="shared" si="28"/>
        <v>0</v>
      </c>
      <c r="BI159" s="31">
        <f t="shared" si="29"/>
        <v>0</v>
      </c>
      <c r="BJ159" s="24" t="s">
        <v>14</v>
      </c>
      <c r="BK159" s="31">
        <f t="shared" si="30"/>
        <v>0</v>
      </c>
      <c r="BL159" s="24" t="s">
        <v>30</v>
      </c>
      <c r="BM159" s="30" t="s">
        <v>341</v>
      </c>
    </row>
    <row r="160" spans="2:65" s="20" customFormat="1" ht="21.75" customHeight="1" x14ac:dyDescent="0.3">
      <c r="B160" s="21"/>
      <c r="C160" s="66" t="s">
        <v>340</v>
      </c>
      <c r="D160" s="66" t="s">
        <v>68</v>
      </c>
      <c r="E160" s="65"/>
      <c r="F160" s="64" t="s">
        <v>339</v>
      </c>
      <c r="G160" s="63" t="s">
        <v>107</v>
      </c>
      <c r="H160" s="62"/>
      <c r="I160" s="61"/>
      <c r="J160" s="61">
        <f t="shared" si="21"/>
        <v>0</v>
      </c>
      <c r="K160" s="60"/>
      <c r="L160" s="59"/>
      <c r="M160" s="58" t="s">
        <v>18</v>
      </c>
      <c r="N160" s="57" t="s">
        <v>17</v>
      </c>
      <c r="O160" s="33">
        <v>0</v>
      </c>
      <c r="P160" s="33">
        <f t="shared" si="22"/>
        <v>0</v>
      </c>
      <c r="Q160" s="33">
        <v>9.3000000000000005E-4</v>
      </c>
      <c r="R160" s="33">
        <f t="shared" si="23"/>
        <v>0</v>
      </c>
      <c r="S160" s="33">
        <v>0</v>
      </c>
      <c r="T160" s="32">
        <f t="shared" si="24"/>
        <v>0</v>
      </c>
      <c r="AR160" s="30" t="s">
        <v>110</v>
      </c>
      <c r="AT160" s="30" t="s">
        <v>68</v>
      </c>
      <c r="AU160" s="30" t="s">
        <v>14</v>
      </c>
      <c r="AY160" s="24" t="s">
        <v>15</v>
      </c>
      <c r="BE160" s="31">
        <f t="shared" si="25"/>
        <v>0</v>
      </c>
      <c r="BF160" s="31">
        <f t="shared" si="26"/>
        <v>0</v>
      </c>
      <c r="BG160" s="31">
        <f t="shared" si="27"/>
        <v>0</v>
      </c>
      <c r="BH160" s="31">
        <f t="shared" si="28"/>
        <v>0</v>
      </c>
      <c r="BI160" s="31">
        <f t="shared" si="29"/>
        <v>0</v>
      </c>
      <c r="BJ160" s="24" t="s">
        <v>14</v>
      </c>
      <c r="BK160" s="31">
        <f t="shared" si="30"/>
        <v>0</v>
      </c>
      <c r="BL160" s="24" t="s">
        <v>30</v>
      </c>
      <c r="BM160" s="30" t="s">
        <v>338</v>
      </c>
    </row>
    <row r="161" spans="2:65" s="20" customFormat="1" ht="21.75" customHeight="1" x14ac:dyDescent="0.3">
      <c r="B161" s="21"/>
      <c r="C161" s="66" t="s">
        <v>337</v>
      </c>
      <c r="D161" s="66" t="s">
        <v>68</v>
      </c>
      <c r="E161" s="65"/>
      <c r="F161" s="64" t="s">
        <v>336</v>
      </c>
      <c r="G161" s="63" t="s">
        <v>107</v>
      </c>
      <c r="H161" s="62"/>
      <c r="I161" s="61"/>
      <c r="J161" s="61">
        <f t="shared" si="21"/>
        <v>0</v>
      </c>
      <c r="K161" s="60"/>
      <c r="L161" s="59"/>
      <c r="M161" s="58" t="s">
        <v>18</v>
      </c>
      <c r="N161" s="57" t="s">
        <v>17</v>
      </c>
      <c r="O161" s="33">
        <v>0</v>
      </c>
      <c r="P161" s="33">
        <f t="shared" si="22"/>
        <v>0</v>
      </c>
      <c r="Q161" s="33">
        <v>9.3000000000000005E-4</v>
      </c>
      <c r="R161" s="33">
        <f t="shared" si="23"/>
        <v>0</v>
      </c>
      <c r="S161" s="33">
        <v>0</v>
      </c>
      <c r="T161" s="32">
        <f t="shared" si="24"/>
        <v>0</v>
      </c>
      <c r="AR161" s="30" t="s">
        <v>110</v>
      </c>
      <c r="AT161" s="30" t="s">
        <v>68</v>
      </c>
      <c r="AU161" s="30" t="s">
        <v>14</v>
      </c>
      <c r="AY161" s="24" t="s">
        <v>15</v>
      </c>
      <c r="BE161" s="31">
        <f t="shared" si="25"/>
        <v>0</v>
      </c>
      <c r="BF161" s="31">
        <f t="shared" si="26"/>
        <v>0</v>
      </c>
      <c r="BG161" s="31">
        <f t="shared" si="27"/>
        <v>0</v>
      </c>
      <c r="BH161" s="31">
        <f t="shared" si="28"/>
        <v>0</v>
      </c>
      <c r="BI161" s="31">
        <f t="shared" si="29"/>
        <v>0</v>
      </c>
      <c r="BJ161" s="24" t="s">
        <v>14</v>
      </c>
      <c r="BK161" s="31">
        <f t="shared" si="30"/>
        <v>0</v>
      </c>
      <c r="BL161" s="24" t="s">
        <v>30</v>
      </c>
      <c r="BM161" s="30" t="s">
        <v>335</v>
      </c>
    </row>
    <row r="162" spans="2:65" s="20" customFormat="1" ht="21.75" customHeight="1" x14ac:dyDescent="0.3">
      <c r="B162" s="21"/>
      <c r="C162" s="66" t="s">
        <v>334</v>
      </c>
      <c r="D162" s="66" t="s">
        <v>68</v>
      </c>
      <c r="E162" s="65"/>
      <c r="F162" s="64" t="s">
        <v>333</v>
      </c>
      <c r="G162" s="63" t="s">
        <v>107</v>
      </c>
      <c r="H162" s="62"/>
      <c r="I162" s="61"/>
      <c r="J162" s="61">
        <f t="shared" si="21"/>
        <v>0</v>
      </c>
      <c r="K162" s="60"/>
      <c r="L162" s="59"/>
      <c r="M162" s="58" t="s">
        <v>18</v>
      </c>
      <c r="N162" s="57" t="s">
        <v>17</v>
      </c>
      <c r="O162" s="33">
        <v>0</v>
      </c>
      <c r="P162" s="33">
        <f t="shared" si="22"/>
        <v>0</v>
      </c>
      <c r="Q162" s="33">
        <v>9.3000000000000005E-4</v>
      </c>
      <c r="R162" s="33">
        <f t="shared" si="23"/>
        <v>0</v>
      </c>
      <c r="S162" s="33">
        <v>0</v>
      </c>
      <c r="T162" s="32">
        <f t="shared" si="24"/>
        <v>0</v>
      </c>
      <c r="AR162" s="30" t="s">
        <v>110</v>
      </c>
      <c r="AT162" s="30" t="s">
        <v>68</v>
      </c>
      <c r="AU162" s="30" t="s">
        <v>14</v>
      </c>
      <c r="AY162" s="24" t="s">
        <v>15</v>
      </c>
      <c r="BE162" s="31">
        <f t="shared" si="25"/>
        <v>0</v>
      </c>
      <c r="BF162" s="31">
        <f t="shared" si="26"/>
        <v>0</v>
      </c>
      <c r="BG162" s="31">
        <f t="shared" si="27"/>
        <v>0</v>
      </c>
      <c r="BH162" s="31">
        <f t="shared" si="28"/>
        <v>0</v>
      </c>
      <c r="BI162" s="31">
        <f t="shared" si="29"/>
        <v>0</v>
      </c>
      <c r="BJ162" s="24" t="s">
        <v>14</v>
      </c>
      <c r="BK162" s="31">
        <f t="shared" si="30"/>
        <v>0</v>
      </c>
      <c r="BL162" s="24" t="s">
        <v>30</v>
      </c>
      <c r="BM162" s="30" t="s">
        <v>332</v>
      </c>
    </row>
    <row r="163" spans="2:65" s="20" customFormat="1" ht="33" customHeight="1" x14ac:dyDescent="0.3">
      <c r="B163" s="21"/>
      <c r="C163" s="66" t="s">
        <v>331</v>
      </c>
      <c r="D163" s="66" t="s">
        <v>68</v>
      </c>
      <c r="E163" s="65"/>
      <c r="F163" s="64" t="s">
        <v>330</v>
      </c>
      <c r="G163" s="63" t="s">
        <v>107</v>
      </c>
      <c r="H163" s="62"/>
      <c r="I163" s="61"/>
      <c r="J163" s="61">
        <f t="shared" si="21"/>
        <v>0</v>
      </c>
      <c r="K163" s="60"/>
      <c r="L163" s="59"/>
      <c r="M163" s="58" t="s">
        <v>18</v>
      </c>
      <c r="N163" s="57" t="s">
        <v>17</v>
      </c>
      <c r="O163" s="33">
        <v>0</v>
      </c>
      <c r="P163" s="33">
        <f t="shared" si="22"/>
        <v>0</v>
      </c>
      <c r="Q163" s="33">
        <v>9.3000000000000005E-4</v>
      </c>
      <c r="R163" s="33">
        <f t="shared" si="23"/>
        <v>0</v>
      </c>
      <c r="S163" s="33">
        <v>0</v>
      </c>
      <c r="T163" s="32">
        <f t="shared" si="24"/>
        <v>0</v>
      </c>
      <c r="AR163" s="30" t="s">
        <v>110</v>
      </c>
      <c r="AT163" s="30" t="s">
        <v>68</v>
      </c>
      <c r="AU163" s="30" t="s">
        <v>14</v>
      </c>
      <c r="AY163" s="24" t="s">
        <v>15</v>
      </c>
      <c r="BE163" s="31">
        <f t="shared" si="25"/>
        <v>0</v>
      </c>
      <c r="BF163" s="31">
        <f t="shared" si="26"/>
        <v>0</v>
      </c>
      <c r="BG163" s="31">
        <f t="shared" si="27"/>
        <v>0</v>
      </c>
      <c r="BH163" s="31">
        <f t="shared" si="28"/>
        <v>0</v>
      </c>
      <c r="BI163" s="31">
        <f t="shared" si="29"/>
        <v>0</v>
      </c>
      <c r="BJ163" s="24" t="s">
        <v>14</v>
      </c>
      <c r="BK163" s="31">
        <f t="shared" si="30"/>
        <v>0</v>
      </c>
      <c r="BL163" s="24" t="s">
        <v>30</v>
      </c>
      <c r="BM163" s="30" t="s">
        <v>329</v>
      </c>
    </row>
    <row r="164" spans="2:65" s="20" customFormat="1" ht="21.75" customHeight="1" x14ac:dyDescent="0.3">
      <c r="B164" s="21"/>
      <c r="C164" s="42" t="s">
        <v>328</v>
      </c>
      <c r="D164" s="42" t="s">
        <v>16</v>
      </c>
      <c r="E164" s="41"/>
      <c r="F164" s="40" t="s">
        <v>327</v>
      </c>
      <c r="G164" s="39" t="s">
        <v>75</v>
      </c>
      <c r="H164" s="38"/>
      <c r="I164" s="37"/>
      <c r="J164" s="37">
        <f t="shared" si="21"/>
        <v>0</v>
      </c>
      <c r="K164" s="36"/>
      <c r="L164" s="21"/>
      <c r="M164" s="35" t="s">
        <v>18</v>
      </c>
      <c r="N164" s="34" t="s">
        <v>17</v>
      </c>
      <c r="O164" s="33">
        <v>1.357</v>
      </c>
      <c r="P164" s="33">
        <f t="shared" si="22"/>
        <v>0</v>
      </c>
      <c r="Q164" s="33">
        <v>0.59907999999999995</v>
      </c>
      <c r="R164" s="33">
        <f t="shared" si="23"/>
        <v>0</v>
      </c>
      <c r="S164" s="33">
        <v>0</v>
      </c>
      <c r="T164" s="32">
        <f t="shared" si="24"/>
        <v>0</v>
      </c>
      <c r="AR164" s="30" t="s">
        <v>30</v>
      </c>
      <c r="AT164" s="30" t="s">
        <v>16</v>
      </c>
      <c r="AU164" s="30" t="s">
        <v>14</v>
      </c>
      <c r="AY164" s="24" t="s">
        <v>15</v>
      </c>
      <c r="BE164" s="31">
        <f t="shared" si="25"/>
        <v>0</v>
      </c>
      <c r="BF164" s="31">
        <f t="shared" si="26"/>
        <v>0</v>
      </c>
      <c r="BG164" s="31">
        <f t="shared" si="27"/>
        <v>0</v>
      </c>
      <c r="BH164" s="31">
        <f t="shared" si="28"/>
        <v>0</v>
      </c>
      <c r="BI164" s="31">
        <f t="shared" si="29"/>
        <v>0</v>
      </c>
      <c r="BJ164" s="24" t="s">
        <v>14</v>
      </c>
      <c r="BK164" s="31">
        <f t="shared" si="30"/>
        <v>0</v>
      </c>
      <c r="BL164" s="24" t="s">
        <v>30</v>
      </c>
      <c r="BM164" s="30" t="s">
        <v>326</v>
      </c>
    </row>
    <row r="165" spans="2:65" s="20" customFormat="1" ht="21.75" customHeight="1" x14ac:dyDescent="0.3">
      <c r="B165" s="21"/>
      <c r="C165" s="42" t="s">
        <v>325</v>
      </c>
      <c r="D165" s="42" t="s">
        <v>16</v>
      </c>
      <c r="E165" s="41"/>
      <c r="F165" s="40" t="s">
        <v>324</v>
      </c>
      <c r="G165" s="39" t="s">
        <v>135</v>
      </c>
      <c r="H165" s="38"/>
      <c r="I165" s="37"/>
      <c r="J165" s="37">
        <f t="shared" si="21"/>
        <v>0</v>
      </c>
      <c r="K165" s="36"/>
      <c r="L165" s="21"/>
      <c r="M165" s="35" t="s">
        <v>18</v>
      </c>
      <c r="N165" s="34" t="s">
        <v>17</v>
      </c>
      <c r="O165" s="33">
        <v>3.6380499999999998</v>
      </c>
      <c r="P165" s="33">
        <f t="shared" si="22"/>
        <v>0</v>
      </c>
      <c r="Q165" s="33">
        <v>2.2034600000000002</v>
      </c>
      <c r="R165" s="33">
        <f t="shared" si="23"/>
        <v>0</v>
      </c>
      <c r="S165" s="33">
        <v>0</v>
      </c>
      <c r="T165" s="32">
        <f t="shared" si="24"/>
        <v>0</v>
      </c>
      <c r="AR165" s="30" t="s">
        <v>30</v>
      </c>
      <c r="AT165" s="30" t="s">
        <v>16</v>
      </c>
      <c r="AU165" s="30" t="s">
        <v>14</v>
      </c>
      <c r="AY165" s="24" t="s">
        <v>15</v>
      </c>
      <c r="BE165" s="31">
        <f t="shared" si="25"/>
        <v>0</v>
      </c>
      <c r="BF165" s="31">
        <f t="shared" si="26"/>
        <v>0</v>
      </c>
      <c r="BG165" s="31">
        <f t="shared" si="27"/>
        <v>0</v>
      </c>
      <c r="BH165" s="31">
        <f t="shared" si="28"/>
        <v>0</v>
      </c>
      <c r="BI165" s="31">
        <f t="shared" si="29"/>
        <v>0</v>
      </c>
      <c r="BJ165" s="24" t="s">
        <v>14</v>
      </c>
      <c r="BK165" s="31">
        <f t="shared" si="30"/>
        <v>0</v>
      </c>
      <c r="BL165" s="24" t="s">
        <v>30</v>
      </c>
      <c r="BM165" s="30" t="s">
        <v>323</v>
      </c>
    </row>
    <row r="166" spans="2:65" s="20" customFormat="1" ht="33" customHeight="1" x14ac:dyDescent="0.3">
      <c r="B166" s="21"/>
      <c r="C166" s="42" t="s">
        <v>322</v>
      </c>
      <c r="D166" s="42" t="s">
        <v>16</v>
      </c>
      <c r="E166" s="41"/>
      <c r="F166" s="40" t="s">
        <v>321</v>
      </c>
      <c r="G166" s="39" t="s">
        <v>75</v>
      </c>
      <c r="H166" s="38"/>
      <c r="I166" s="37"/>
      <c r="J166" s="37">
        <f t="shared" si="21"/>
        <v>0</v>
      </c>
      <c r="K166" s="36"/>
      <c r="L166" s="21"/>
      <c r="M166" s="35" t="s">
        <v>18</v>
      </c>
      <c r="N166" s="34" t="s">
        <v>17</v>
      </c>
      <c r="O166" s="33">
        <v>0.33</v>
      </c>
      <c r="P166" s="33">
        <f t="shared" si="22"/>
        <v>0</v>
      </c>
      <c r="Q166" s="33">
        <v>0</v>
      </c>
      <c r="R166" s="33">
        <f t="shared" si="23"/>
        <v>0</v>
      </c>
      <c r="S166" s="33">
        <v>0</v>
      </c>
      <c r="T166" s="32">
        <f t="shared" si="24"/>
        <v>0</v>
      </c>
      <c r="AR166" s="30" t="s">
        <v>30</v>
      </c>
      <c r="AT166" s="30" t="s">
        <v>16</v>
      </c>
      <c r="AU166" s="30" t="s">
        <v>14</v>
      </c>
      <c r="AY166" s="24" t="s">
        <v>15</v>
      </c>
      <c r="BE166" s="31">
        <f t="shared" si="25"/>
        <v>0</v>
      </c>
      <c r="BF166" s="31">
        <f t="shared" si="26"/>
        <v>0</v>
      </c>
      <c r="BG166" s="31">
        <f t="shared" si="27"/>
        <v>0</v>
      </c>
      <c r="BH166" s="31">
        <f t="shared" si="28"/>
        <v>0</v>
      </c>
      <c r="BI166" s="31">
        <f t="shared" si="29"/>
        <v>0</v>
      </c>
      <c r="BJ166" s="24" t="s">
        <v>14</v>
      </c>
      <c r="BK166" s="31">
        <f t="shared" si="30"/>
        <v>0</v>
      </c>
      <c r="BL166" s="24" t="s">
        <v>30</v>
      </c>
      <c r="BM166" s="30" t="s">
        <v>320</v>
      </c>
    </row>
    <row r="167" spans="2:65" s="20" customFormat="1" ht="21.75" customHeight="1" x14ac:dyDescent="0.3">
      <c r="B167" s="21"/>
      <c r="C167" s="42" t="s">
        <v>319</v>
      </c>
      <c r="D167" s="42" t="s">
        <v>16</v>
      </c>
      <c r="E167" s="41"/>
      <c r="F167" s="40" t="s">
        <v>318</v>
      </c>
      <c r="G167" s="39" t="s">
        <v>49</v>
      </c>
      <c r="H167" s="38"/>
      <c r="I167" s="37"/>
      <c r="J167" s="37">
        <f t="shared" si="21"/>
        <v>0</v>
      </c>
      <c r="K167" s="36"/>
      <c r="L167" s="21"/>
      <c r="M167" s="35" t="s">
        <v>18</v>
      </c>
      <c r="N167" s="34" t="s">
        <v>17</v>
      </c>
      <c r="O167" s="33">
        <v>0</v>
      </c>
      <c r="P167" s="33">
        <f t="shared" si="22"/>
        <v>0</v>
      </c>
      <c r="Q167" s="33">
        <v>0</v>
      </c>
      <c r="R167" s="33">
        <f t="shared" si="23"/>
        <v>0</v>
      </c>
      <c r="S167" s="33">
        <v>0</v>
      </c>
      <c r="T167" s="32">
        <f t="shared" si="24"/>
        <v>0</v>
      </c>
      <c r="AR167" s="30" t="s">
        <v>30</v>
      </c>
      <c r="AT167" s="30" t="s">
        <v>16</v>
      </c>
      <c r="AU167" s="30" t="s">
        <v>14</v>
      </c>
      <c r="AY167" s="24" t="s">
        <v>15</v>
      </c>
      <c r="BE167" s="31">
        <f t="shared" si="25"/>
        <v>0</v>
      </c>
      <c r="BF167" s="31">
        <f t="shared" si="26"/>
        <v>0</v>
      </c>
      <c r="BG167" s="31">
        <f t="shared" si="27"/>
        <v>0</v>
      </c>
      <c r="BH167" s="31">
        <f t="shared" si="28"/>
        <v>0</v>
      </c>
      <c r="BI167" s="31">
        <f t="shared" si="29"/>
        <v>0</v>
      </c>
      <c r="BJ167" s="24" t="s">
        <v>14</v>
      </c>
      <c r="BK167" s="31">
        <f t="shared" si="30"/>
        <v>0</v>
      </c>
      <c r="BL167" s="24" t="s">
        <v>30</v>
      </c>
      <c r="BM167" s="30" t="s">
        <v>317</v>
      </c>
    </row>
    <row r="168" spans="2:65" s="20" customFormat="1" ht="21.75" customHeight="1" x14ac:dyDescent="0.3">
      <c r="B168" s="21"/>
      <c r="C168" s="42" t="s">
        <v>316</v>
      </c>
      <c r="D168" s="42" t="s">
        <v>16</v>
      </c>
      <c r="E168" s="41"/>
      <c r="F168" s="40" t="s">
        <v>315</v>
      </c>
      <c r="G168" s="39" t="s">
        <v>49</v>
      </c>
      <c r="H168" s="38"/>
      <c r="I168" s="37"/>
      <c r="J168" s="37">
        <f t="shared" si="21"/>
        <v>0</v>
      </c>
      <c r="K168" s="36"/>
      <c r="L168" s="21"/>
      <c r="M168" s="35" t="s">
        <v>18</v>
      </c>
      <c r="N168" s="34" t="s">
        <v>17</v>
      </c>
      <c r="O168" s="33">
        <v>0</v>
      </c>
      <c r="P168" s="33">
        <f t="shared" si="22"/>
        <v>0</v>
      </c>
      <c r="Q168" s="33">
        <v>0</v>
      </c>
      <c r="R168" s="33">
        <f t="shared" si="23"/>
        <v>0</v>
      </c>
      <c r="S168" s="33">
        <v>0</v>
      </c>
      <c r="T168" s="32">
        <f t="shared" si="24"/>
        <v>0</v>
      </c>
      <c r="AR168" s="30" t="s">
        <v>30</v>
      </c>
      <c r="AT168" s="30" t="s">
        <v>16</v>
      </c>
      <c r="AU168" s="30" t="s">
        <v>14</v>
      </c>
      <c r="AY168" s="24" t="s">
        <v>15</v>
      </c>
      <c r="BE168" s="31">
        <f t="shared" si="25"/>
        <v>0</v>
      </c>
      <c r="BF168" s="31">
        <f t="shared" si="26"/>
        <v>0</v>
      </c>
      <c r="BG168" s="31">
        <f t="shared" si="27"/>
        <v>0</v>
      </c>
      <c r="BH168" s="31">
        <f t="shared" si="28"/>
        <v>0</v>
      </c>
      <c r="BI168" s="31">
        <f t="shared" si="29"/>
        <v>0</v>
      </c>
      <c r="BJ168" s="24" t="s">
        <v>14</v>
      </c>
      <c r="BK168" s="31">
        <f t="shared" si="30"/>
        <v>0</v>
      </c>
      <c r="BL168" s="24" t="s">
        <v>30</v>
      </c>
      <c r="BM168" s="30" t="s">
        <v>314</v>
      </c>
    </row>
    <row r="169" spans="2:65" s="20" customFormat="1" ht="21.75" customHeight="1" x14ac:dyDescent="0.3">
      <c r="B169" s="21"/>
      <c r="C169" s="66" t="s">
        <v>313</v>
      </c>
      <c r="D169" s="66" t="s">
        <v>68</v>
      </c>
      <c r="E169" s="65"/>
      <c r="F169" s="64" t="s">
        <v>312</v>
      </c>
      <c r="G169" s="63" t="s">
        <v>107</v>
      </c>
      <c r="H169" s="62"/>
      <c r="I169" s="61"/>
      <c r="J169" s="61">
        <f t="shared" si="21"/>
        <v>0</v>
      </c>
      <c r="K169" s="60"/>
      <c r="L169" s="59"/>
      <c r="M169" s="58" t="s">
        <v>18</v>
      </c>
      <c r="N169" s="57" t="s">
        <v>17</v>
      </c>
      <c r="O169" s="33">
        <v>0</v>
      </c>
      <c r="P169" s="33">
        <f t="shared" si="22"/>
        <v>0</v>
      </c>
      <c r="Q169" s="33">
        <v>1.089E-2</v>
      </c>
      <c r="R169" s="33">
        <f t="shared" si="23"/>
        <v>0</v>
      </c>
      <c r="S169" s="33">
        <v>0</v>
      </c>
      <c r="T169" s="32">
        <f t="shared" si="24"/>
        <v>0</v>
      </c>
      <c r="AR169" s="30" t="s">
        <v>110</v>
      </c>
      <c r="AT169" s="30" t="s">
        <v>68</v>
      </c>
      <c r="AU169" s="30" t="s">
        <v>14</v>
      </c>
      <c r="AY169" s="24" t="s">
        <v>15</v>
      </c>
      <c r="BE169" s="31">
        <f t="shared" si="25"/>
        <v>0</v>
      </c>
      <c r="BF169" s="31">
        <f t="shared" si="26"/>
        <v>0</v>
      </c>
      <c r="BG169" s="31">
        <f t="shared" si="27"/>
        <v>0</v>
      </c>
      <c r="BH169" s="31">
        <f t="shared" si="28"/>
        <v>0</v>
      </c>
      <c r="BI169" s="31">
        <f t="shared" si="29"/>
        <v>0</v>
      </c>
      <c r="BJ169" s="24" t="s">
        <v>14</v>
      </c>
      <c r="BK169" s="31">
        <f t="shared" si="30"/>
        <v>0</v>
      </c>
      <c r="BL169" s="24" t="s">
        <v>30</v>
      </c>
      <c r="BM169" s="30" t="s">
        <v>311</v>
      </c>
    </row>
    <row r="170" spans="2:65" s="45" customFormat="1" ht="22.95" customHeight="1" x14ac:dyDescent="0.25">
      <c r="B170" s="52"/>
      <c r="D170" s="47" t="s">
        <v>29</v>
      </c>
      <c r="E170" s="56" t="s">
        <v>310</v>
      </c>
      <c r="F170" s="56" t="s">
        <v>309</v>
      </c>
      <c r="J170" s="55">
        <f>BK170</f>
        <v>0</v>
      </c>
      <c r="L170" s="52"/>
      <c r="M170" s="51"/>
      <c r="P170" s="50">
        <f>P171</f>
        <v>0</v>
      </c>
      <c r="R170" s="50">
        <f>R171</f>
        <v>0</v>
      </c>
      <c r="T170" s="49">
        <f>T171</f>
        <v>0</v>
      </c>
      <c r="AR170" s="47" t="s">
        <v>9</v>
      </c>
      <c r="AT170" s="48" t="s">
        <v>29</v>
      </c>
      <c r="AU170" s="48" t="s">
        <v>9</v>
      </c>
      <c r="AY170" s="47" t="s">
        <v>15</v>
      </c>
      <c r="BK170" s="46">
        <f>BK171</f>
        <v>0</v>
      </c>
    </row>
    <row r="171" spans="2:65" s="20" customFormat="1" ht="21.75" customHeight="1" x14ac:dyDescent="0.3">
      <c r="B171" s="21"/>
      <c r="C171" s="42" t="s">
        <v>308</v>
      </c>
      <c r="D171" s="42" t="s">
        <v>16</v>
      </c>
      <c r="E171" s="41"/>
      <c r="F171" s="40" t="s">
        <v>307</v>
      </c>
      <c r="G171" s="39" t="s">
        <v>49</v>
      </c>
      <c r="H171" s="38"/>
      <c r="I171" s="37"/>
      <c r="J171" s="37">
        <f>ROUND(I171*H171,2)</f>
        <v>0</v>
      </c>
      <c r="K171" s="36"/>
      <c r="L171" s="21"/>
      <c r="M171" s="35" t="s">
        <v>18</v>
      </c>
      <c r="N171" s="34" t="s">
        <v>17</v>
      </c>
      <c r="O171" s="33">
        <v>0.04</v>
      </c>
      <c r="P171" s="33">
        <f>O171*H171</f>
        <v>0</v>
      </c>
      <c r="Q171" s="33">
        <v>0</v>
      </c>
      <c r="R171" s="33">
        <f>Q171*H171</f>
        <v>0</v>
      </c>
      <c r="S171" s="33">
        <v>0</v>
      </c>
      <c r="T171" s="32">
        <f>S171*H171</f>
        <v>0</v>
      </c>
      <c r="AR171" s="30" t="s">
        <v>30</v>
      </c>
      <c r="AT171" s="30" t="s">
        <v>16</v>
      </c>
      <c r="AU171" s="30" t="s">
        <v>14</v>
      </c>
      <c r="AY171" s="24" t="s">
        <v>15</v>
      </c>
      <c r="BE171" s="31">
        <f>IF(N171="základná",J171,0)</f>
        <v>0</v>
      </c>
      <c r="BF171" s="31">
        <f>IF(N171="znížená",J171,0)</f>
        <v>0</v>
      </c>
      <c r="BG171" s="31">
        <f>IF(N171="zákl. prenesená",J171,0)</f>
        <v>0</v>
      </c>
      <c r="BH171" s="31">
        <f>IF(N171="zníž. prenesená",J171,0)</f>
        <v>0</v>
      </c>
      <c r="BI171" s="31">
        <f>IF(N171="nulová",J171,0)</f>
        <v>0</v>
      </c>
      <c r="BJ171" s="24" t="s">
        <v>14</v>
      </c>
      <c r="BK171" s="31">
        <f>ROUND(I171*H171,2)</f>
        <v>0</v>
      </c>
      <c r="BL171" s="24" t="s">
        <v>30</v>
      </c>
      <c r="BM171" s="30" t="s">
        <v>306</v>
      </c>
    </row>
    <row r="172" spans="2:65" s="45" customFormat="1" ht="25.95" customHeight="1" x14ac:dyDescent="0.25">
      <c r="B172" s="52"/>
      <c r="D172" s="47"/>
      <c r="E172" s="54"/>
      <c r="F172" s="54"/>
      <c r="J172" s="53"/>
      <c r="L172" s="52"/>
      <c r="M172" s="51"/>
      <c r="P172" s="50">
        <v>0</v>
      </c>
      <c r="R172" s="50">
        <v>0</v>
      </c>
      <c r="T172" s="49">
        <v>0</v>
      </c>
      <c r="AR172" s="47" t="s">
        <v>14</v>
      </c>
      <c r="AT172" s="48" t="s">
        <v>29</v>
      </c>
      <c r="AU172" s="48" t="s">
        <v>28</v>
      </c>
      <c r="AY172" s="47" t="s">
        <v>15</v>
      </c>
      <c r="BK172" s="46">
        <v>0</v>
      </c>
    </row>
    <row r="173" spans="2:65" s="45" customFormat="1" ht="25.95" customHeight="1" x14ac:dyDescent="0.25">
      <c r="B173" s="52"/>
      <c r="D173" s="47"/>
      <c r="E173" s="54"/>
      <c r="F173" s="54"/>
      <c r="J173" s="53"/>
      <c r="L173" s="52"/>
      <c r="M173" s="51"/>
      <c r="P173" s="50">
        <f>P174</f>
        <v>0</v>
      </c>
      <c r="R173" s="50">
        <f>R174</f>
        <v>0</v>
      </c>
      <c r="T173" s="49">
        <f>T174</f>
        <v>0</v>
      </c>
      <c r="AR173" s="47" t="s">
        <v>151</v>
      </c>
      <c r="AT173" s="48" t="s">
        <v>29</v>
      </c>
      <c r="AU173" s="48" t="s">
        <v>28</v>
      </c>
      <c r="AY173" s="47" t="s">
        <v>15</v>
      </c>
      <c r="BK173" s="46">
        <f>BK174</f>
        <v>0</v>
      </c>
    </row>
    <row r="174" spans="2:65" s="45" customFormat="1" ht="22.95" customHeight="1" x14ac:dyDescent="0.25">
      <c r="B174" s="52"/>
      <c r="D174" s="47"/>
      <c r="E174" s="56"/>
      <c r="F174" s="56"/>
      <c r="J174" s="55"/>
      <c r="L174" s="52"/>
      <c r="M174" s="51"/>
      <c r="P174" s="50">
        <v>0</v>
      </c>
      <c r="R174" s="50">
        <v>0</v>
      </c>
      <c r="T174" s="49">
        <v>0</v>
      </c>
      <c r="AR174" s="47" t="s">
        <v>151</v>
      </c>
      <c r="AT174" s="48" t="s">
        <v>29</v>
      </c>
      <c r="AU174" s="48" t="s">
        <v>9</v>
      </c>
      <c r="AY174" s="47" t="s">
        <v>15</v>
      </c>
      <c r="BK174" s="46">
        <v>0</v>
      </c>
    </row>
    <row r="175" spans="2:65" s="45" customFormat="1" ht="25.95" customHeight="1" x14ac:dyDescent="0.25">
      <c r="B175" s="52"/>
      <c r="D175" s="47"/>
      <c r="E175" s="54"/>
      <c r="F175" s="54"/>
      <c r="J175" s="53"/>
      <c r="L175" s="52"/>
      <c r="M175" s="51"/>
      <c r="P175" s="50">
        <f>SUM(P176:P177)</f>
        <v>0</v>
      </c>
      <c r="R175" s="50">
        <f>SUM(R176:R177)</f>
        <v>0</v>
      </c>
      <c r="T175" s="49">
        <f>SUM(T176:T177)</f>
        <v>0</v>
      </c>
      <c r="AR175" s="47" t="s">
        <v>132</v>
      </c>
      <c r="AT175" s="48" t="s">
        <v>29</v>
      </c>
      <c r="AU175" s="48" t="s">
        <v>28</v>
      </c>
      <c r="AY175" s="47" t="s">
        <v>15</v>
      </c>
      <c r="BK175" s="46">
        <f>SUM(BK176:BK177)</f>
        <v>0</v>
      </c>
    </row>
    <row r="176" spans="2:65" s="45" customFormat="1" ht="22.95" customHeight="1" x14ac:dyDescent="0.25">
      <c r="B176" s="52"/>
      <c r="D176" s="47"/>
      <c r="E176" s="56"/>
      <c r="F176" s="56"/>
      <c r="J176" s="55"/>
      <c r="L176" s="52"/>
      <c r="M176" s="51"/>
      <c r="P176" s="50">
        <v>0</v>
      </c>
      <c r="R176" s="50">
        <v>0</v>
      </c>
      <c r="T176" s="49">
        <v>0</v>
      </c>
      <c r="AR176" s="47" t="s">
        <v>132</v>
      </c>
      <c r="AT176" s="48" t="s">
        <v>29</v>
      </c>
      <c r="AU176" s="48" t="s">
        <v>9</v>
      </c>
      <c r="AY176" s="47" t="s">
        <v>15</v>
      </c>
      <c r="BK176" s="46">
        <v>0</v>
      </c>
    </row>
    <row r="177" spans="2:63" s="45" customFormat="1" ht="22.95" customHeight="1" x14ac:dyDescent="0.25">
      <c r="B177" s="52"/>
      <c r="D177" s="47"/>
      <c r="E177" s="56"/>
      <c r="F177" s="56"/>
      <c r="J177" s="55"/>
      <c r="L177" s="52"/>
      <c r="M177" s="136"/>
      <c r="N177" s="134"/>
      <c r="O177" s="134"/>
      <c r="P177" s="135">
        <v>0</v>
      </c>
      <c r="Q177" s="134"/>
      <c r="R177" s="135">
        <v>0</v>
      </c>
      <c r="S177" s="134"/>
      <c r="T177" s="133">
        <v>0</v>
      </c>
      <c r="AR177" s="47" t="s">
        <v>132</v>
      </c>
      <c r="AT177" s="48" t="s">
        <v>29</v>
      </c>
      <c r="AU177" s="48" t="s">
        <v>9</v>
      </c>
      <c r="AY177" s="47" t="s">
        <v>15</v>
      </c>
      <c r="BK177" s="46">
        <v>0</v>
      </c>
    </row>
    <row r="178" spans="2:63" s="20" customFormat="1" ht="6.9" customHeight="1" x14ac:dyDescent="0.3">
      <c r="B178" s="23"/>
      <c r="C178" s="22"/>
      <c r="D178" s="22"/>
      <c r="E178" s="22"/>
      <c r="F178" s="22"/>
      <c r="G178" s="22"/>
      <c r="H178" s="22"/>
      <c r="I178" s="22"/>
      <c r="J178" s="22"/>
      <c r="K178" s="22"/>
      <c r="L178" s="21"/>
    </row>
  </sheetData>
  <sheetProtection formatColumns="0" formatRows="0" autoFilter="0"/>
  <autoFilter ref="C124:K177" xr:uid="{344384E7-84F9-4FCB-9599-1F942DB27BB4}"/>
  <mergeCells count="6">
    <mergeCell ref="E117:H117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 Rekapitulácia stavby</vt:lpstr>
      <vt:lpstr>Lávka cez potok Lopušná</vt:lpstr>
      <vt:lpstr>Cyklochodník Lopušná-Lučivná</vt:lpstr>
      <vt:lpstr>'Cyklochodník Lopušná-Lučivná'!Názvy_tlače</vt:lpstr>
      <vt:lpstr>'Lávka cez potok Lopušná'!Názvy_tlače</vt:lpstr>
      <vt:lpstr>'Cyklochodník Lopušná-Lučivná'!Oblasť_tlače</vt:lpstr>
      <vt:lpstr>'Lávka cez potok Lopušná'!Oblasť_tlače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2020-05-19T18:41:22Z</dcterms:created>
  <dcterms:modified xsi:type="dcterms:W3CDTF">2020-06-22T12:31:32Z</dcterms:modified>
</cp:coreProperties>
</file>