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magistratba-my.sharepoint.com/personal/petra_hritzova_bratislava_sk/Documents/Pracovná plocha/USB new/DNS_Služby poistenia/Výzvy na predloženie ponuky/Výzva č. 1-Poistenie cyklotrás/"/>
    </mc:Choice>
  </mc:AlternateContent>
  <xr:revisionPtr revIDLastSave="1" documentId="8_{78066282-3FA1-4D9E-8B63-9123B93958D2}" xr6:coauthVersionLast="47" xr6:coauthVersionMax="47" xr10:uidLastSave="{F3CB79AB-AF62-4E9C-A2AF-33709E5DD3B1}"/>
  <bookViews>
    <workbookView xWindow="-110" yWindow="-110" windowWidth="19420" windowHeight="10300" xr2:uid="{4AFE87B6-C22B-4E26-9440-08E015590FD0}"/>
  </bookViews>
  <sheets>
    <sheet name="SVP_Hradská" sheetId="4" r:id="rId1"/>
    <sheet name="SVP_Jarovce-Rusovce" sheetId="3" r:id="rId2"/>
    <sheet name="SVP_Ostružinový chodník" sheetId="2" r:id="rId3"/>
    <sheet name="SVP_Podkarpatská radiála" sheetId="1" r:id="rId4"/>
  </sheets>
  <definedNames>
    <definedName name="_xlnm._FilterDatabase" localSheetId="2" hidden="1">'SVP_Ostružinový chodník'!$A$8:$I$170</definedName>
    <definedName name="_xlnm._FilterDatabase" localSheetId="3" hidden="1">'SVP_Podkarpatská radiála'!$B$14:$I$103</definedName>
    <definedName name="_xlnm.Print_Titles" localSheetId="0">SVP_Hradská!$8:$10</definedName>
    <definedName name="_xlnm.Print_Titles" localSheetId="2">'SVP_Ostružinový chodník'!$8:$10</definedName>
    <definedName name="_xlnm.Print_Titles" localSheetId="3">'SVP_Podkarpatská radiála'!$14:$16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I124" i="4" l="1"/>
  <c r="K124" i="4"/>
  <c r="K110" i="4"/>
  <c r="K109" i="4" s="1"/>
  <c r="H123" i="4"/>
  <c r="L123" i="4" s="1"/>
  <c r="G123" i="4"/>
  <c r="L122" i="4"/>
  <c r="H122" i="4"/>
  <c r="I122" i="4" s="1"/>
  <c r="K122" i="4" s="1"/>
  <c r="J122" i="4" s="1"/>
  <c r="G122" i="4"/>
  <c r="H121" i="4"/>
  <c r="I121" i="4" s="1"/>
  <c r="K121" i="4" s="1"/>
  <c r="J121" i="4" s="1"/>
  <c r="G121" i="4"/>
  <c r="K120" i="4"/>
  <c r="J120" i="4" s="1"/>
  <c r="I120" i="4"/>
  <c r="H120" i="4"/>
  <c r="L120" i="4" s="1"/>
  <c r="G120" i="4"/>
  <c r="L119" i="4"/>
  <c r="I119" i="4"/>
  <c r="H119" i="4"/>
  <c r="G119" i="4"/>
  <c r="L118" i="4"/>
  <c r="K118" i="4"/>
  <c r="J118" i="4" s="1"/>
  <c r="I118" i="4"/>
  <c r="H118" i="4"/>
  <c r="G118" i="4"/>
  <c r="G117" i="4" s="1"/>
  <c r="L116" i="4"/>
  <c r="H116" i="4"/>
  <c r="I116" i="4" s="1"/>
  <c r="K116" i="4" s="1"/>
  <c r="J116" i="4" s="1"/>
  <c r="G116" i="4"/>
  <c r="I115" i="4"/>
  <c r="K115" i="4" s="1"/>
  <c r="J115" i="4" s="1"/>
  <c r="G115" i="4"/>
  <c r="G110" i="4" s="1"/>
  <c r="G109" i="4" s="1"/>
  <c r="L114" i="4"/>
  <c r="I114" i="4"/>
  <c r="K114" i="4" s="1"/>
  <c r="J114" i="4" s="1"/>
  <c r="G114" i="4"/>
  <c r="L113" i="4"/>
  <c r="K113" i="4"/>
  <c r="J113" i="4"/>
  <c r="I113" i="4"/>
  <c r="G113" i="4"/>
  <c r="L112" i="4"/>
  <c r="I112" i="4"/>
  <c r="K112" i="4" s="1"/>
  <c r="J112" i="4" s="1"/>
  <c r="G112" i="4"/>
  <c r="L111" i="4"/>
  <c r="I111" i="4"/>
  <c r="I110" i="4" s="1"/>
  <c r="I109" i="4" s="1"/>
  <c r="G111" i="4"/>
  <c r="L108" i="4"/>
  <c r="I108" i="4"/>
  <c r="K108" i="4" s="1"/>
  <c r="J108" i="4" s="1"/>
  <c r="G108" i="4"/>
  <c r="L107" i="4"/>
  <c r="I107" i="4"/>
  <c r="K107" i="4" s="1"/>
  <c r="H107" i="4"/>
  <c r="G107" i="4"/>
  <c r="I106" i="4"/>
  <c r="G106" i="4"/>
  <c r="H105" i="4"/>
  <c r="L105" i="4" s="1"/>
  <c r="G105" i="4"/>
  <c r="L104" i="4"/>
  <c r="H104" i="4"/>
  <c r="I104" i="4" s="1"/>
  <c r="K104" i="4" s="1"/>
  <c r="J104" i="4" s="1"/>
  <c r="G104" i="4"/>
  <c r="L103" i="4"/>
  <c r="I103" i="4"/>
  <c r="K103" i="4" s="1"/>
  <c r="J103" i="4" s="1"/>
  <c r="H103" i="4"/>
  <c r="G103" i="4"/>
  <c r="H102" i="4"/>
  <c r="I102" i="4" s="1"/>
  <c r="K102" i="4" s="1"/>
  <c r="J102" i="4" s="1"/>
  <c r="G102" i="4"/>
  <c r="H101" i="4"/>
  <c r="L101" i="4" s="1"/>
  <c r="G101" i="4"/>
  <c r="L100" i="4"/>
  <c r="H100" i="4"/>
  <c r="I100" i="4" s="1"/>
  <c r="K100" i="4" s="1"/>
  <c r="J100" i="4" s="1"/>
  <c r="G100" i="4"/>
  <c r="L99" i="4"/>
  <c r="I99" i="4"/>
  <c r="K99" i="4" s="1"/>
  <c r="J99" i="4" s="1"/>
  <c r="H99" i="4"/>
  <c r="G99" i="4"/>
  <c r="H98" i="4"/>
  <c r="I98" i="4" s="1"/>
  <c r="K98" i="4" s="1"/>
  <c r="J98" i="4" s="1"/>
  <c r="G98" i="4"/>
  <c r="H97" i="4"/>
  <c r="L97" i="4" s="1"/>
  <c r="G97" i="4"/>
  <c r="L96" i="4"/>
  <c r="H96" i="4"/>
  <c r="I96" i="4" s="1"/>
  <c r="K96" i="4" s="1"/>
  <c r="J96" i="4" s="1"/>
  <c r="G96" i="4"/>
  <c r="L95" i="4"/>
  <c r="I95" i="4"/>
  <c r="K95" i="4" s="1"/>
  <c r="J95" i="4" s="1"/>
  <c r="H95" i="4"/>
  <c r="G95" i="4"/>
  <c r="H94" i="4"/>
  <c r="I94" i="4" s="1"/>
  <c r="K94" i="4" s="1"/>
  <c r="J94" i="4" s="1"/>
  <c r="G94" i="4"/>
  <c r="H93" i="4"/>
  <c r="L93" i="4" s="1"/>
  <c r="G93" i="4"/>
  <c r="L92" i="4"/>
  <c r="H92" i="4"/>
  <c r="I92" i="4" s="1"/>
  <c r="K92" i="4" s="1"/>
  <c r="J92" i="4" s="1"/>
  <c r="G92" i="4"/>
  <c r="L91" i="4"/>
  <c r="I91" i="4"/>
  <c r="K91" i="4" s="1"/>
  <c r="J91" i="4" s="1"/>
  <c r="H91" i="4"/>
  <c r="G91" i="4"/>
  <c r="H90" i="4"/>
  <c r="I90" i="4" s="1"/>
  <c r="K90" i="4" s="1"/>
  <c r="J90" i="4" s="1"/>
  <c r="G90" i="4"/>
  <c r="H89" i="4"/>
  <c r="L89" i="4" s="1"/>
  <c r="G89" i="4"/>
  <c r="L88" i="4"/>
  <c r="H88" i="4"/>
  <c r="I88" i="4" s="1"/>
  <c r="K88" i="4" s="1"/>
  <c r="J88" i="4" s="1"/>
  <c r="G88" i="4"/>
  <c r="I87" i="4"/>
  <c r="K87" i="4" s="1"/>
  <c r="J87" i="4" s="1"/>
  <c r="G87" i="4"/>
  <c r="I86" i="4"/>
  <c r="K86" i="4" s="1"/>
  <c r="J86" i="4" s="1"/>
  <c r="G86" i="4"/>
  <c r="L85" i="4"/>
  <c r="I85" i="4"/>
  <c r="K85" i="4" s="1"/>
  <c r="J85" i="4" s="1"/>
  <c r="H85" i="4"/>
  <c r="G85" i="4"/>
  <c r="H84" i="4"/>
  <c r="I84" i="4" s="1"/>
  <c r="K84" i="4" s="1"/>
  <c r="J84" i="4" s="1"/>
  <c r="G84" i="4"/>
  <c r="H83" i="4"/>
  <c r="L83" i="4" s="1"/>
  <c r="G83" i="4"/>
  <c r="L82" i="4"/>
  <c r="H82" i="4"/>
  <c r="I82" i="4" s="1"/>
  <c r="K82" i="4" s="1"/>
  <c r="J82" i="4" s="1"/>
  <c r="G82" i="4"/>
  <c r="L81" i="4"/>
  <c r="I81" i="4"/>
  <c r="K81" i="4" s="1"/>
  <c r="J81" i="4" s="1"/>
  <c r="H81" i="4"/>
  <c r="G81" i="4"/>
  <c r="H80" i="4"/>
  <c r="I80" i="4" s="1"/>
  <c r="K80" i="4" s="1"/>
  <c r="J80" i="4" s="1"/>
  <c r="G80" i="4"/>
  <c r="H79" i="4"/>
  <c r="L79" i="4" s="1"/>
  <c r="G79" i="4"/>
  <c r="L78" i="4"/>
  <c r="H78" i="4"/>
  <c r="I78" i="4" s="1"/>
  <c r="K78" i="4" s="1"/>
  <c r="J78" i="4" s="1"/>
  <c r="G78" i="4"/>
  <c r="L77" i="4"/>
  <c r="I77" i="4"/>
  <c r="K77" i="4" s="1"/>
  <c r="J77" i="4" s="1"/>
  <c r="H77" i="4"/>
  <c r="G77" i="4"/>
  <c r="H76" i="4"/>
  <c r="I76" i="4" s="1"/>
  <c r="K76" i="4" s="1"/>
  <c r="J76" i="4" s="1"/>
  <c r="G76" i="4"/>
  <c r="H75" i="4"/>
  <c r="L75" i="4" s="1"/>
  <c r="G75" i="4"/>
  <c r="L74" i="4"/>
  <c r="H74" i="4"/>
  <c r="I74" i="4" s="1"/>
  <c r="K74" i="4" s="1"/>
  <c r="J74" i="4" s="1"/>
  <c r="G74" i="4"/>
  <c r="L73" i="4"/>
  <c r="I73" i="4"/>
  <c r="K73" i="4" s="1"/>
  <c r="J73" i="4" s="1"/>
  <c r="H73" i="4"/>
  <c r="G73" i="4"/>
  <c r="H72" i="4"/>
  <c r="I72" i="4" s="1"/>
  <c r="G72" i="4"/>
  <c r="G71" i="4" s="1"/>
  <c r="H70" i="4"/>
  <c r="I70" i="4" s="1"/>
  <c r="G70" i="4"/>
  <c r="G69" i="4"/>
  <c r="L68" i="4"/>
  <c r="I68" i="4"/>
  <c r="K68" i="4" s="1"/>
  <c r="J68" i="4" s="1"/>
  <c r="G68" i="4"/>
  <c r="L67" i="4"/>
  <c r="K67" i="4"/>
  <c r="J67" i="4" s="1"/>
  <c r="I67" i="4"/>
  <c r="G67" i="4"/>
  <c r="L66" i="4"/>
  <c r="K66" i="4"/>
  <c r="J66" i="4" s="1"/>
  <c r="I66" i="4"/>
  <c r="G66" i="4"/>
  <c r="L65" i="4"/>
  <c r="I65" i="4"/>
  <c r="K65" i="4" s="1"/>
  <c r="J65" i="4" s="1"/>
  <c r="G65" i="4"/>
  <c r="L64" i="4"/>
  <c r="I64" i="4"/>
  <c r="K64" i="4" s="1"/>
  <c r="J64" i="4" s="1"/>
  <c r="G64" i="4"/>
  <c r="L63" i="4"/>
  <c r="K63" i="4"/>
  <c r="J63" i="4"/>
  <c r="I63" i="4"/>
  <c r="G63" i="4"/>
  <c r="L62" i="4"/>
  <c r="I62" i="4"/>
  <c r="K62" i="4" s="1"/>
  <c r="J62" i="4" s="1"/>
  <c r="G62" i="4"/>
  <c r="L61" i="4"/>
  <c r="I61" i="4"/>
  <c r="K61" i="4" s="1"/>
  <c r="J61" i="4" s="1"/>
  <c r="G61" i="4"/>
  <c r="L60" i="4"/>
  <c r="I60" i="4"/>
  <c r="K60" i="4" s="1"/>
  <c r="J60" i="4" s="1"/>
  <c r="G60" i="4"/>
  <c r="L59" i="4"/>
  <c r="K59" i="4"/>
  <c r="J59" i="4" s="1"/>
  <c r="I59" i="4"/>
  <c r="G59" i="4"/>
  <c r="L58" i="4"/>
  <c r="K58" i="4"/>
  <c r="J58" i="4" s="1"/>
  <c r="I58" i="4"/>
  <c r="G58" i="4"/>
  <c r="L57" i="4"/>
  <c r="I57" i="4"/>
  <c r="K57" i="4" s="1"/>
  <c r="J57" i="4" s="1"/>
  <c r="G57" i="4"/>
  <c r="I56" i="4"/>
  <c r="K56" i="4" s="1"/>
  <c r="J56" i="4" s="1"/>
  <c r="G56" i="4"/>
  <c r="I55" i="4"/>
  <c r="K55" i="4" s="1"/>
  <c r="J55" i="4" s="1"/>
  <c r="G55" i="4"/>
  <c r="L54" i="4"/>
  <c r="I54" i="4"/>
  <c r="K54" i="4" s="1"/>
  <c r="J54" i="4" s="1"/>
  <c r="G54" i="4"/>
  <c r="K53" i="4"/>
  <c r="J53" i="4"/>
  <c r="I53" i="4"/>
  <c r="G53" i="4"/>
  <c r="I52" i="4"/>
  <c r="K52" i="4" s="1"/>
  <c r="J52" i="4" s="1"/>
  <c r="G52" i="4"/>
  <c r="L51" i="4"/>
  <c r="K51" i="4"/>
  <c r="J51" i="4" s="1"/>
  <c r="I51" i="4"/>
  <c r="H51" i="4"/>
  <c r="G51" i="4"/>
  <c r="L50" i="4"/>
  <c r="I50" i="4"/>
  <c r="K50" i="4" s="1"/>
  <c r="J50" i="4" s="1"/>
  <c r="H50" i="4"/>
  <c r="G50" i="4"/>
  <c r="H49" i="4"/>
  <c r="L49" i="4" s="1"/>
  <c r="G49" i="4"/>
  <c r="H48" i="4"/>
  <c r="L48" i="4" s="1"/>
  <c r="G48" i="4"/>
  <c r="L47" i="4"/>
  <c r="K47" i="4"/>
  <c r="J47" i="4" s="1"/>
  <c r="I47" i="4"/>
  <c r="H47" i="4"/>
  <c r="G47" i="4"/>
  <c r="L46" i="4"/>
  <c r="I46" i="4"/>
  <c r="K46" i="4" s="1"/>
  <c r="J46" i="4" s="1"/>
  <c r="H46" i="4"/>
  <c r="G46" i="4"/>
  <c r="H45" i="4"/>
  <c r="I45" i="4" s="1"/>
  <c r="K45" i="4" s="1"/>
  <c r="J45" i="4" s="1"/>
  <c r="G45" i="4"/>
  <c r="H44" i="4"/>
  <c r="L44" i="4" s="1"/>
  <c r="G44" i="4"/>
  <c r="G43" i="4" s="1"/>
  <c r="L42" i="4"/>
  <c r="I42" i="4"/>
  <c r="K42" i="4" s="1"/>
  <c r="J42" i="4" s="1"/>
  <c r="G42" i="4"/>
  <c r="L41" i="4"/>
  <c r="K41" i="4"/>
  <c r="J41" i="4" s="1"/>
  <c r="I41" i="4"/>
  <c r="G41" i="4"/>
  <c r="L40" i="4"/>
  <c r="I40" i="4"/>
  <c r="K40" i="4" s="1"/>
  <c r="J40" i="4" s="1"/>
  <c r="G40" i="4"/>
  <c r="L39" i="4"/>
  <c r="K39" i="4"/>
  <c r="J39" i="4" s="1"/>
  <c r="I39" i="4"/>
  <c r="G39" i="4"/>
  <c r="L38" i="4"/>
  <c r="H38" i="4"/>
  <c r="I38" i="4" s="1"/>
  <c r="K38" i="4" s="1"/>
  <c r="J38" i="4" s="1"/>
  <c r="G38" i="4"/>
  <c r="H37" i="4"/>
  <c r="L37" i="4" s="1"/>
  <c r="G37" i="4"/>
  <c r="H36" i="4"/>
  <c r="I36" i="4" s="1"/>
  <c r="K36" i="4" s="1"/>
  <c r="J36" i="4" s="1"/>
  <c r="G36" i="4"/>
  <c r="G33" i="4" s="1"/>
  <c r="L35" i="4"/>
  <c r="H35" i="4"/>
  <c r="I35" i="4" s="1"/>
  <c r="K35" i="4" s="1"/>
  <c r="J35" i="4" s="1"/>
  <c r="G35" i="4"/>
  <c r="L34" i="4"/>
  <c r="H34" i="4"/>
  <c r="I34" i="4" s="1"/>
  <c r="G34" i="4"/>
  <c r="L32" i="4"/>
  <c r="K32" i="4"/>
  <c r="J32" i="4" s="1"/>
  <c r="I32" i="4"/>
  <c r="G32" i="4"/>
  <c r="L31" i="4"/>
  <c r="I31" i="4"/>
  <c r="K31" i="4" s="1"/>
  <c r="J31" i="4" s="1"/>
  <c r="G31" i="4"/>
  <c r="L30" i="4"/>
  <c r="K30" i="4"/>
  <c r="J30" i="4" s="1"/>
  <c r="I30" i="4"/>
  <c r="G30" i="4"/>
  <c r="L29" i="4"/>
  <c r="K29" i="4"/>
  <c r="J29" i="4"/>
  <c r="I29" i="4"/>
  <c r="G29" i="4"/>
  <c r="H28" i="4"/>
  <c r="L28" i="4" s="1"/>
  <c r="G28" i="4"/>
  <c r="H27" i="4"/>
  <c r="I27" i="4" s="1"/>
  <c r="K27" i="4" s="1"/>
  <c r="J27" i="4" s="1"/>
  <c r="G27" i="4"/>
  <c r="L26" i="4"/>
  <c r="K26" i="4"/>
  <c r="J26" i="4" s="1"/>
  <c r="I26" i="4"/>
  <c r="H26" i="4"/>
  <c r="G26" i="4"/>
  <c r="L25" i="4"/>
  <c r="I25" i="4"/>
  <c r="K25" i="4" s="1"/>
  <c r="J25" i="4" s="1"/>
  <c r="H25" i="4"/>
  <c r="G25" i="4"/>
  <c r="H24" i="4"/>
  <c r="L24" i="4" s="1"/>
  <c r="G24" i="4"/>
  <c r="H23" i="4"/>
  <c r="I23" i="4" s="1"/>
  <c r="K23" i="4" s="1"/>
  <c r="J23" i="4" s="1"/>
  <c r="G23" i="4"/>
  <c r="L22" i="4"/>
  <c r="K22" i="4"/>
  <c r="J22" i="4" s="1"/>
  <c r="I22" i="4"/>
  <c r="H22" i="4"/>
  <c r="G22" i="4"/>
  <c r="L21" i="4"/>
  <c r="I21" i="4"/>
  <c r="K21" i="4" s="1"/>
  <c r="J21" i="4" s="1"/>
  <c r="H21" i="4"/>
  <c r="G21" i="4"/>
  <c r="H20" i="4"/>
  <c r="I20" i="4" s="1"/>
  <c r="K20" i="4" s="1"/>
  <c r="J20" i="4" s="1"/>
  <c r="G20" i="4"/>
  <c r="H19" i="4"/>
  <c r="I19" i="4" s="1"/>
  <c r="K19" i="4" s="1"/>
  <c r="J19" i="4" s="1"/>
  <c r="G19" i="4"/>
  <c r="L18" i="4"/>
  <c r="K18" i="4"/>
  <c r="J18" i="4" s="1"/>
  <c r="I18" i="4"/>
  <c r="H18" i="4"/>
  <c r="G18" i="4"/>
  <c r="L17" i="4"/>
  <c r="I17" i="4"/>
  <c r="K17" i="4" s="1"/>
  <c r="J17" i="4" s="1"/>
  <c r="H17" i="4"/>
  <c r="G17" i="4"/>
  <c r="H16" i="4"/>
  <c r="I16" i="4" s="1"/>
  <c r="K16" i="4" s="1"/>
  <c r="J16" i="4" s="1"/>
  <c r="G16" i="4"/>
  <c r="H15" i="4"/>
  <c r="I15" i="4" s="1"/>
  <c r="K15" i="4" s="1"/>
  <c r="J15" i="4" s="1"/>
  <c r="G15" i="4"/>
  <c r="L14" i="4"/>
  <c r="K14" i="4"/>
  <c r="J14" i="4" s="1"/>
  <c r="I14" i="4"/>
  <c r="H14" i="4"/>
  <c r="G14" i="4"/>
  <c r="L13" i="4"/>
  <c r="I13" i="4"/>
  <c r="H13" i="4"/>
  <c r="G13" i="4"/>
  <c r="G12" i="4" s="1"/>
  <c r="L111" i="3"/>
  <c r="M111" i="3" s="1"/>
  <c r="M110" i="3" s="1"/>
  <c r="L108" i="3"/>
  <c r="M108" i="3" s="1"/>
  <c r="M107" i="3" s="1"/>
  <c r="L107" i="3"/>
  <c r="M106" i="3"/>
  <c r="L106" i="3"/>
  <c r="L105" i="3"/>
  <c r="M105" i="3" s="1"/>
  <c r="M104" i="3"/>
  <c r="L104" i="3"/>
  <c r="L103" i="3"/>
  <c r="M103" i="3" s="1"/>
  <c r="L102" i="3"/>
  <c r="M102" i="3" s="1"/>
  <c r="L101" i="3"/>
  <c r="M101" i="3" s="1"/>
  <c r="L100" i="3"/>
  <c r="M100" i="3" s="1"/>
  <c r="L99" i="3"/>
  <c r="M99" i="3" s="1"/>
  <c r="L98" i="3"/>
  <c r="M98" i="3" s="1"/>
  <c r="L97" i="3"/>
  <c r="M97" i="3" s="1"/>
  <c r="L96" i="3"/>
  <c r="M96" i="3" s="1"/>
  <c r="L95" i="3"/>
  <c r="M95" i="3" s="1"/>
  <c r="L94" i="3"/>
  <c r="M94" i="3" s="1"/>
  <c r="L93" i="3"/>
  <c r="M93" i="3" s="1"/>
  <c r="M92" i="3"/>
  <c r="L92" i="3"/>
  <c r="L91" i="3"/>
  <c r="M91" i="3" s="1"/>
  <c r="L90" i="3"/>
  <c r="M90" i="3" s="1"/>
  <c r="L89" i="3"/>
  <c r="M89" i="3" s="1"/>
  <c r="L88" i="3"/>
  <c r="M88" i="3" s="1"/>
  <c r="L87" i="3"/>
  <c r="M87" i="3" s="1"/>
  <c r="L86" i="3"/>
  <c r="M86" i="3" s="1"/>
  <c r="L85" i="3"/>
  <c r="M85" i="3" s="1"/>
  <c r="L84" i="3"/>
  <c r="M84" i="3" s="1"/>
  <c r="L83" i="3"/>
  <c r="M83" i="3" s="1"/>
  <c r="L82" i="3"/>
  <c r="M82" i="3" s="1"/>
  <c r="L81" i="3"/>
  <c r="M81" i="3" s="1"/>
  <c r="L80" i="3"/>
  <c r="M80" i="3" s="1"/>
  <c r="L79" i="3"/>
  <c r="M79" i="3" s="1"/>
  <c r="L78" i="3"/>
  <c r="M78" i="3" s="1"/>
  <c r="L77" i="3"/>
  <c r="M77" i="3" s="1"/>
  <c r="M76" i="3"/>
  <c r="L76" i="3"/>
  <c r="L75" i="3"/>
  <c r="K74" i="3"/>
  <c r="H74" i="3"/>
  <c r="L73" i="3"/>
  <c r="M73" i="3" s="1"/>
  <c r="L72" i="3"/>
  <c r="M72" i="3" s="1"/>
  <c r="L71" i="3"/>
  <c r="M71" i="3" s="1"/>
  <c r="L70" i="3"/>
  <c r="M70" i="3" s="1"/>
  <c r="L69" i="3"/>
  <c r="M69" i="3" s="1"/>
  <c r="L68" i="3"/>
  <c r="M68" i="3" s="1"/>
  <c r="L67" i="3"/>
  <c r="M67" i="3" s="1"/>
  <c r="M66" i="3"/>
  <c r="L66" i="3"/>
  <c r="K65" i="3"/>
  <c r="H65" i="3"/>
  <c r="L64" i="3"/>
  <c r="M64" i="3" s="1"/>
  <c r="L63" i="3"/>
  <c r="L62" i="3" s="1"/>
  <c r="K62" i="3"/>
  <c r="H62" i="3"/>
  <c r="L61" i="3"/>
  <c r="M61" i="3" s="1"/>
  <c r="L60" i="3"/>
  <c r="M60" i="3" s="1"/>
  <c r="L59" i="3"/>
  <c r="M59" i="3" s="1"/>
  <c r="L58" i="3"/>
  <c r="M58" i="3" s="1"/>
  <c r="L57" i="3"/>
  <c r="M57" i="3" s="1"/>
  <c r="L56" i="3"/>
  <c r="M56" i="3" s="1"/>
  <c r="L55" i="3"/>
  <c r="M55" i="3" s="1"/>
  <c r="L54" i="3"/>
  <c r="M54" i="3" s="1"/>
  <c r="L53" i="3"/>
  <c r="M53" i="3" s="1"/>
  <c r="L52" i="3"/>
  <c r="M52" i="3" s="1"/>
  <c r="L51" i="3"/>
  <c r="M51" i="3" s="1"/>
  <c r="L50" i="3"/>
  <c r="M50" i="3" s="1"/>
  <c r="L49" i="3"/>
  <c r="M49" i="3" s="1"/>
  <c r="L48" i="3"/>
  <c r="M48" i="3" s="1"/>
  <c r="L47" i="3"/>
  <c r="M47" i="3" s="1"/>
  <c r="L46" i="3"/>
  <c r="K45" i="3"/>
  <c r="H45" i="3"/>
  <c r="L44" i="3"/>
  <c r="M44" i="3" s="1"/>
  <c r="L43" i="3"/>
  <c r="M43" i="3" s="1"/>
  <c r="L42" i="3"/>
  <c r="M42" i="3" s="1"/>
  <c r="L41" i="3"/>
  <c r="M41" i="3" s="1"/>
  <c r="L40" i="3"/>
  <c r="M40" i="3" s="1"/>
  <c r="L39" i="3"/>
  <c r="M39" i="3" s="1"/>
  <c r="L38" i="3"/>
  <c r="M38" i="3" s="1"/>
  <c r="L37" i="3"/>
  <c r="M37" i="3" s="1"/>
  <c r="L36" i="3"/>
  <c r="M36" i="3" s="1"/>
  <c r="L35" i="3"/>
  <c r="M35" i="3" s="1"/>
  <c r="L34" i="3"/>
  <c r="M34" i="3" s="1"/>
  <c r="L33" i="3"/>
  <c r="M33" i="3" s="1"/>
  <c r="L32" i="3"/>
  <c r="M32" i="3" s="1"/>
  <c r="L31" i="3"/>
  <c r="M31" i="3" s="1"/>
  <c r="L30" i="3"/>
  <c r="M30" i="3" s="1"/>
  <c r="L29" i="3"/>
  <c r="M29" i="3" s="1"/>
  <c r="L28" i="3"/>
  <c r="M28" i="3" s="1"/>
  <c r="L27" i="3"/>
  <c r="M27" i="3" s="1"/>
  <c r="L26" i="3"/>
  <c r="M26" i="3" s="1"/>
  <c r="L25" i="3"/>
  <c r="M25" i="3" s="1"/>
  <c r="L24" i="3"/>
  <c r="M24" i="3" s="1"/>
  <c r="L23" i="3"/>
  <c r="M23" i="3" s="1"/>
  <c r="L22" i="3"/>
  <c r="M22" i="3" s="1"/>
  <c r="L21" i="3"/>
  <c r="M21" i="3" s="1"/>
  <c r="L20" i="3"/>
  <c r="M20" i="3" s="1"/>
  <c r="L19" i="3"/>
  <c r="M19" i="3" s="1"/>
  <c r="L18" i="3"/>
  <c r="M18" i="3" s="1"/>
  <c r="L17" i="3"/>
  <c r="M17" i="3" s="1"/>
  <c r="K16" i="3"/>
  <c r="H16" i="3"/>
  <c r="G11" i="4" l="1"/>
  <c r="G124" i="4" s="1"/>
  <c r="I117" i="4"/>
  <c r="K70" i="4"/>
  <c r="I69" i="4"/>
  <c r="I33" i="4"/>
  <c r="K34" i="4"/>
  <c r="K106" i="4"/>
  <c r="J107" i="4"/>
  <c r="K72" i="4"/>
  <c r="I37" i="4"/>
  <c r="K37" i="4" s="1"/>
  <c r="J37" i="4" s="1"/>
  <c r="I24" i="4"/>
  <c r="K24" i="4" s="1"/>
  <c r="J24" i="4" s="1"/>
  <c r="I28" i="4"/>
  <c r="K28" i="4" s="1"/>
  <c r="J28" i="4" s="1"/>
  <c r="I49" i="4"/>
  <c r="K49" i="4" s="1"/>
  <c r="J49" i="4" s="1"/>
  <c r="I44" i="4"/>
  <c r="I48" i="4"/>
  <c r="K48" i="4" s="1"/>
  <c r="J48" i="4" s="1"/>
  <c r="L16" i="4"/>
  <c r="L20" i="4"/>
  <c r="L45" i="4"/>
  <c r="L70" i="4"/>
  <c r="I75" i="4"/>
  <c r="K75" i="4" s="1"/>
  <c r="J75" i="4" s="1"/>
  <c r="I79" i="4"/>
  <c r="K79" i="4" s="1"/>
  <c r="J79" i="4" s="1"/>
  <c r="I83" i="4"/>
  <c r="K83" i="4" s="1"/>
  <c r="J83" i="4" s="1"/>
  <c r="I89" i="4"/>
  <c r="K89" i="4" s="1"/>
  <c r="J89" i="4" s="1"/>
  <c r="I93" i="4"/>
  <c r="K93" i="4" s="1"/>
  <c r="J93" i="4" s="1"/>
  <c r="I97" i="4"/>
  <c r="K97" i="4" s="1"/>
  <c r="J97" i="4" s="1"/>
  <c r="I101" i="4"/>
  <c r="K101" i="4" s="1"/>
  <c r="J101" i="4" s="1"/>
  <c r="I105" i="4"/>
  <c r="K105" i="4" s="1"/>
  <c r="J105" i="4" s="1"/>
  <c r="L121" i="4"/>
  <c r="K13" i="4"/>
  <c r="L72" i="4"/>
  <c r="I123" i="4"/>
  <c r="K123" i="4" s="1"/>
  <c r="J123" i="4" s="1"/>
  <c r="L36" i="4"/>
  <c r="L76" i="4"/>
  <c r="L80" i="4"/>
  <c r="L84" i="4"/>
  <c r="L90" i="4"/>
  <c r="L94" i="4"/>
  <c r="L98" i="4"/>
  <c r="L102" i="4"/>
  <c r="L15" i="4"/>
  <c r="L19" i="4"/>
  <c r="L23" i="4"/>
  <c r="L27" i="4"/>
  <c r="K111" i="4"/>
  <c r="K119" i="4"/>
  <c r="J119" i="4" s="1"/>
  <c r="H15" i="3"/>
  <c r="L74" i="3"/>
  <c r="M65" i="3"/>
  <c r="L65" i="3"/>
  <c r="M63" i="3"/>
  <c r="M62" i="3" s="1"/>
  <c r="K15" i="3"/>
  <c r="L45" i="3"/>
  <c r="M16" i="3"/>
  <c r="L16" i="3"/>
  <c r="M46" i="3"/>
  <c r="M45" i="3" s="1"/>
  <c r="L110" i="3"/>
  <c r="M75" i="3"/>
  <c r="M74" i="3" s="1"/>
  <c r="J13" i="4" l="1"/>
  <c r="K12" i="4"/>
  <c r="J34" i="4"/>
  <c r="K33" i="4"/>
  <c r="I43" i="4"/>
  <c r="K44" i="4"/>
  <c r="J111" i="4"/>
  <c r="J70" i="4"/>
  <c r="K69" i="4"/>
  <c r="K117" i="4"/>
  <c r="J72" i="4"/>
  <c r="K71" i="4"/>
  <c r="I71" i="4"/>
  <c r="I12" i="4"/>
  <c r="I11" i="4" s="1"/>
  <c r="L15" i="3"/>
  <c r="M15" i="3"/>
  <c r="K168" i="2"/>
  <c r="J168" i="2"/>
  <c r="J167" i="2"/>
  <c r="K167" i="2" s="1"/>
  <c r="K166" i="2"/>
  <c r="J166" i="2"/>
  <c r="J165" i="2"/>
  <c r="K165" i="2" s="1"/>
  <c r="K164" i="2"/>
  <c r="J164" i="2"/>
  <c r="J163" i="2"/>
  <c r="J162" i="2" s="1"/>
  <c r="I162" i="2"/>
  <c r="I170" i="2" s="1"/>
  <c r="G162" i="2"/>
  <c r="K161" i="2"/>
  <c r="J161" i="2"/>
  <c r="J160" i="2"/>
  <c r="J159" i="2" s="1"/>
  <c r="I159" i="2"/>
  <c r="G159" i="2"/>
  <c r="K157" i="2"/>
  <c r="J157" i="2"/>
  <c r="K156" i="2"/>
  <c r="J156" i="2"/>
  <c r="I156" i="2"/>
  <c r="G156" i="2"/>
  <c r="K155" i="2"/>
  <c r="J155" i="2"/>
  <c r="K154" i="2"/>
  <c r="J154" i="2"/>
  <c r="J153" i="2"/>
  <c r="K153" i="2" s="1"/>
  <c r="J152" i="2"/>
  <c r="K152" i="2" s="1"/>
  <c r="K151" i="2"/>
  <c r="J151" i="2"/>
  <c r="K150" i="2"/>
  <c r="J150" i="2"/>
  <c r="J149" i="2"/>
  <c r="K149" i="2" s="1"/>
  <c r="J148" i="2"/>
  <c r="K148" i="2" s="1"/>
  <c r="K147" i="2"/>
  <c r="J147" i="2"/>
  <c r="K146" i="2"/>
  <c r="J146" i="2"/>
  <c r="J145" i="2"/>
  <c r="K145" i="2" s="1"/>
  <c r="J144" i="2"/>
  <c r="K144" i="2" s="1"/>
  <c r="K143" i="2"/>
  <c r="J143" i="2"/>
  <c r="K142" i="2"/>
  <c r="J142" i="2"/>
  <c r="J141" i="2"/>
  <c r="K141" i="2" s="1"/>
  <c r="J140" i="2"/>
  <c r="K140" i="2" s="1"/>
  <c r="K139" i="2"/>
  <c r="J139" i="2"/>
  <c r="K138" i="2"/>
  <c r="J138" i="2"/>
  <c r="J137" i="2"/>
  <c r="K137" i="2" s="1"/>
  <c r="J136" i="2"/>
  <c r="K136" i="2" s="1"/>
  <c r="K135" i="2"/>
  <c r="J135" i="2"/>
  <c r="K134" i="2"/>
  <c r="J134" i="2"/>
  <c r="J133" i="2"/>
  <c r="K133" i="2" s="1"/>
  <c r="J132" i="2"/>
  <c r="K132" i="2" s="1"/>
  <c r="K131" i="2"/>
  <c r="J131" i="2"/>
  <c r="K130" i="2"/>
  <c r="J130" i="2"/>
  <c r="J129" i="2"/>
  <c r="K129" i="2" s="1"/>
  <c r="J128" i="2"/>
  <c r="K128" i="2" s="1"/>
  <c r="K127" i="2"/>
  <c r="J127" i="2"/>
  <c r="K126" i="2"/>
  <c r="J126" i="2"/>
  <c r="J125" i="2"/>
  <c r="K125" i="2" s="1"/>
  <c r="J124" i="2"/>
  <c r="K124" i="2" s="1"/>
  <c r="K123" i="2"/>
  <c r="J123" i="2"/>
  <c r="K122" i="2"/>
  <c r="J122" i="2"/>
  <c r="J121" i="2"/>
  <c r="K121" i="2" s="1"/>
  <c r="J120" i="2"/>
  <c r="K120" i="2" s="1"/>
  <c r="K119" i="2"/>
  <c r="J119" i="2"/>
  <c r="K118" i="2"/>
  <c r="J118" i="2"/>
  <c r="J117" i="2"/>
  <c r="K117" i="2" s="1"/>
  <c r="J116" i="2"/>
  <c r="K116" i="2" s="1"/>
  <c r="K115" i="2"/>
  <c r="J115" i="2"/>
  <c r="K114" i="2"/>
  <c r="J114" i="2"/>
  <c r="J113" i="2"/>
  <c r="K113" i="2" s="1"/>
  <c r="J112" i="2"/>
  <c r="K112" i="2" s="1"/>
  <c r="K111" i="2"/>
  <c r="J111" i="2"/>
  <c r="K110" i="2"/>
  <c r="J110" i="2"/>
  <c r="J109" i="2"/>
  <c r="K109" i="2" s="1"/>
  <c r="J108" i="2"/>
  <c r="K108" i="2" s="1"/>
  <c r="K107" i="2"/>
  <c r="J107" i="2"/>
  <c r="K106" i="2"/>
  <c r="J106" i="2"/>
  <c r="J105" i="2"/>
  <c r="I105" i="2"/>
  <c r="G105" i="2"/>
  <c r="K104" i="2"/>
  <c r="J104" i="2"/>
  <c r="J103" i="2" s="1"/>
  <c r="K103" i="2"/>
  <c r="I103" i="2"/>
  <c r="G103" i="2"/>
  <c r="J102" i="2"/>
  <c r="K102" i="2" s="1"/>
  <c r="K101" i="2"/>
  <c r="J101" i="2"/>
  <c r="K100" i="2"/>
  <c r="J100" i="2"/>
  <c r="J99" i="2"/>
  <c r="K99" i="2" s="1"/>
  <c r="J98" i="2"/>
  <c r="K98" i="2" s="1"/>
  <c r="K97" i="2"/>
  <c r="J97" i="2"/>
  <c r="K96" i="2"/>
  <c r="J96" i="2"/>
  <c r="J95" i="2"/>
  <c r="K95" i="2" s="1"/>
  <c r="J94" i="2"/>
  <c r="K94" i="2" s="1"/>
  <c r="K93" i="2"/>
  <c r="J93" i="2"/>
  <c r="K92" i="2"/>
  <c r="J92" i="2"/>
  <c r="J91" i="2"/>
  <c r="K91" i="2" s="1"/>
  <c r="J90" i="2"/>
  <c r="K90" i="2" s="1"/>
  <c r="K89" i="2"/>
  <c r="J89" i="2"/>
  <c r="K88" i="2"/>
  <c r="J88" i="2"/>
  <c r="J87" i="2"/>
  <c r="K87" i="2" s="1"/>
  <c r="J86" i="2"/>
  <c r="K86" i="2" s="1"/>
  <c r="K85" i="2"/>
  <c r="J85" i="2"/>
  <c r="K84" i="2"/>
  <c r="J84" i="2"/>
  <c r="J83" i="2"/>
  <c r="K83" i="2" s="1"/>
  <c r="J82" i="2"/>
  <c r="K82" i="2" s="1"/>
  <c r="I81" i="2"/>
  <c r="G81" i="2"/>
  <c r="J80" i="2"/>
  <c r="K80" i="2" s="1"/>
  <c r="J79" i="2"/>
  <c r="K79" i="2" s="1"/>
  <c r="K78" i="2"/>
  <c r="J78" i="2"/>
  <c r="K77" i="2"/>
  <c r="J77" i="2"/>
  <c r="J76" i="2"/>
  <c r="K76" i="2" s="1"/>
  <c r="J75" i="2"/>
  <c r="K75" i="2" s="1"/>
  <c r="K74" i="2"/>
  <c r="J74" i="2"/>
  <c r="K73" i="2"/>
  <c r="J73" i="2"/>
  <c r="J72" i="2"/>
  <c r="K72" i="2" s="1"/>
  <c r="J71" i="2"/>
  <c r="K71" i="2" s="1"/>
  <c r="K70" i="2"/>
  <c r="J70" i="2"/>
  <c r="K69" i="2"/>
  <c r="J69" i="2"/>
  <c r="J68" i="2"/>
  <c r="K68" i="2" s="1"/>
  <c r="J67" i="2"/>
  <c r="K67" i="2" s="1"/>
  <c r="K66" i="2"/>
  <c r="J66" i="2"/>
  <c r="K65" i="2"/>
  <c r="J65" i="2"/>
  <c r="J64" i="2"/>
  <c r="I64" i="2"/>
  <c r="G64" i="2"/>
  <c r="K63" i="2"/>
  <c r="J63" i="2"/>
  <c r="K62" i="2"/>
  <c r="J62" i="2"/>
  <c r="J61" i="2"/>
  <c r="K61" i="2" s="1"/>
  <c r="J60" i="2"/>
  <c r="K60" i="2" s="1"/>
  <c r="K59" i="2"/>
  <c r="J59" i="2"/>
  <c r="K58" i="2"/>
  <c r="J58" i="2"/>
  <c r="J57" i="2"/>
  <c r="K57" i="2" s="1"/>
  <c r="J56" i="2"/>
  <c r="K56" i="2" s="1"/>
  <c r="K55" i="2"/>
  <c r="J55" i="2"/>
  <c r="K54" i="2"/>
  <c r="J54" i="2"/>
  <c r="J53" i="2"/>
  <c r="K53" i="2" s="1"/>
  <c r="J52" i="2"/>
  <c r="K52" i="2" s="1"/>
  <c r="K51" i="2"/>
  <c r="J51" i="2"/>
  <c r="K50" i="2"/>
  <c r="J50" i="2"/>
  <c r="J49" i="2"/>
  <c r="K49" i="2" s="1"/>
  <c r="J48" i="2"/>
  <c r="K48" i="2" s="1"/>
  <c r="K47" i="2"/>
  <c r="J47" i="2"/>
  <c r="K46" i="2"/>
  <c r="J46" i="2"/>
  <c r="J45" i="2"/>
  <c r="K45" i="2" s="1"/>
  <c r="J44" i="2"/>
  <c r="K44" i="2" s="1"/>
  <c r="K43" i="2"/>
  <c r="J43" i="2"/>
  <c r="K42" i="2"/>
  <c r="J42" i="2"/>
  <c r="J41" i="2"/>
  <c r="K41" i="2" s="1"/>
  <c r="J40" i="2"/>
  <c r="K40" i="2" s="1"/>
  <c r="K39" i="2"/>
  <c r="J39" i="2"/>
  <c r="K38" i="2"/>
  <c r="J38" i="2"/>
  <c r="J37" i="2"/>
  <c r="K37" i="2" s="1"/>
  <c r="J36" i="2"/>
  <c r="K36" i="2" s="1"/>
  <c r="K35" i="2"/>
  <c r="J35" i="2"/>
  <c r="K34" i="2"/>
  <c r="J34" i="2"/>
  <c r="J33" i="2"/>
  <c r="K33" i="2" s="1"/>
  <c r="J32" i="2"/>
  <c r="K32" i="2" s="1"/>
  <c r="K31" i="2"/>
  <c r="J31" i="2"/>
  <c r="K30" i="2"/>
  <c r="J30" i="2"/>
  <c r="J29" i="2"/>
  <c r="K29" i="2" s="1"/>
  <c r="J28" i="2"/>
  <c r="K28" i="2" s="1"/>
  <c r="K27" i="2"/>
  <c r="J27" i="2"/>
  <c r="K26" i="2"/>
  <c r="J26" i="2"/>
  <c r="J25" i="2"/>
  <c r="K25" i="2" s="1"/>
  <c r="J24" i="2"/>
  <c r="K24" i="2" s="1"/>
  <c r="K23" i="2"/>
  <c r="J23" i="2"/>
  <c r="K22" i="2"/>
  <c r="J22" i="2"/>
  <c r="J21" i="2"/>
  <c r="K21" i="2" s="1"/>
  <c r="J20" i="2"/>
  <c r="K20" i="2" s="1"/>
  <c r="K19" i="2"/>
  <c r="J19" i="2"/>
  <c r="K18" i="2"/>
  <c r="J18" i="2"/>
  <c r="J17" i="2"/>
  <c r="K17" i="2" s="1"/>
  <c r="J16" i="2"/>
  <c r="K16" i="2" s="1"/>
  <c r="K15" i="2"/>
  <c r="J15" i="2"/>
  <c r="K14" i="2"/>
  <c r="J14" i="2"/>
  <c r="J13" i="2"/>
  <c r="J12" i="2" s="1"/>
  <c r="I12" i="2"/>
  <c r="G12" i="2"/>
  <c r="I11" i="2"/>
  <c r="G11" i="2"/>
  <c r="K11" i="4" l="1"/>
  <c r="K43" i="4"/>
  <c r="J44" i="4"/>
  <c r="K64" i="2"/>
  <c r="K105" i="2"/>
  <c r="K81" i="2"/>
  <c r="J170" i="2"/>
  <c r="K13" i="2"/>
  <c r="K12" i="2" s="1"/>
  <c r="K160" i="2"/>
  <c r="K159" i="2" s="1"/>
  <c r="K163" i="2"/>
  <c r="K162" i="2" s="1"/>
  <c r="K170" i="2" s="1"/>
  <c r="J81" i="2"/>
  <c r="J11" i="2" s="1"/>
  <c r="K11" i="2" l="1"/>
  <c r="L104" i="1"/>
  <c r="M103" i="1"/>
  <c r="L103" i="1"/>
  <c r="N103" i="1" s="1"/>
  <c r="N102" i="1"/>
  <c r="M102" i="1"/>
  <c r="L102" i="1"/>
  <c r="M101" i="1"/>
  <c r="L101" i="1"/>
  <c r="N101" i="1" s="1"/>
  <c r="L100" i="1"/>
  <c r="N99" i="1"/>
  <c r="M99" i="1"/>
  <c r="L99" i="1"/>
  <c r="L98" i="1"/>
  <c r="M98" i="1" s="1"/>
  <c r="N98" i="1" s="1"/>
  <c r="M97" i="1"/>
  <c r="L97" i="1"/>
  <c r="N97" i="1" s="1"/>
  <c r="L96" i="1"/>
  <c r="M95" i="1"/>
  <c r="L95" i="1"/>
  <c r="N95" i="1" s="1"/>
  <c r="N94" i="1"/>
  <c r="M94" i="1"/>
  <c r="L94" i="1"/>
  <c r="M93" i="1"/>
  <c r="L93" i="1"/>
  <c r="N93" i="1" s="1"/>
  <c r="L92" i="1"/>
  <c r="N91" i="1"/>
  <c r="M91" i="1"/>
  <c r="L91" i="1"/>
  <c r="L90" i="1"/>
  <c r="M90" i="1" s="1"/>
  <c r="N90" i="1" s="1"/>
  <c r="M89" i="1"/>
  <c r="L89" i="1"/>
  <c r="N89" i="1" s="1"/>
  <c r="L88" i="1"/>
  <c r="M87" i="1"/>
  <c r="L87" i="1"/>
  <c r="N87" i="1" s="1"/>
  <c r="N86" i="1"/>
  <c r="M86" i="1"/>
  <c r="L86" i="1"/>
  <c r="M85" i="1"/>
  <c r="L85" i="1"/>
  <c r="N85" i="1" s="1"/>
  <c r="L84" i="1"/>
  <c r="N83" i="1"/>
  <c r="M83" i="1"/>
  <c r="L83" i="1"/>
  <c r="L82" i="1"/>
  <c r="M82" i="1" s="1"/>
  <c r="N82" i="1" s="1"/>
  <c r="M81" i="1"/>
  <c r="L81" i="1"/>
  <c r="N81" i="1" s="1"/>
  <c r="L80" i="1"/>
  <c r="M79" i="1"/>
  <c r="L79" i="1"/>
  <c r="N79" i="1" s="1"/>
  <c r="N78" i="1"/>
  <c r="M78" i="1"/>
  <c r="L78" i="1"/>
  <c r="M77" i="1"/>
  <c r="L77" i="1"/>
  <c r="N77" i="1" s="1"/>
  <c r="L76" i="1"/>
  <c r="N75" i="1"/>
  <c r="M75" i="1"/>
  <c r="L75" i="1"/>
  <c r="L74" i="1"/>
  <c r="M74" i="1" s="1"/>
  <c r="N74" i="1" s="1"/>
  <c r="M73" i="1"/>
  <c r="L73" i="1"/>
  <c r="N73" i="1" s="1"/>
  <c r="L72" i="1"/>
  <c r="M71" i="1"/>
  <c r="L71" i="1"/>
  <c r="N71" i="1" s="1"/>
  <c r="N70" i="1"/>
  <c r="M70" i="1"/>
  <c r="L70" i="1"/>
  <c r="M69" i="1"/>
  <c r="L69" i="1"/>
  <c r="N69" i="1" s="1"/>
  <c r="L68" i="1"/>
  <c r="N67" i="1"/>
  <c r="M67" i="1"/>
  <c r="L67" i="1"/>
  <c r="L66" i="1"/>
  <c r="M66" i="1" s="1"/>
  <c r="N66" i="1" s="1"/>
  <c r="M65" i="1"/>
  <c r="L65" i="1"/>
  <c r="N65" i="1" s="1"/>
  <c r="L64" i="1"/>
  <c r="M63" i="1"/>
  <c r="L63" i="1"/>
  <c r="N63" i="1" s="1"/>
  <c r="N62" i="1"/>
  <c r="M62" i="1"/>
  <c r="L62" i="1"/>
  <c r="M61" i="1"/>
  <c r="L61" i="1"/>
  <c r="N61" i="1" s="1"/>
  <c r="L60" i="1"/>
  <c r="L59" i="1"/>
  <c r="M59" i="1" s="1"/>
  <c r="N59" i="1" s="1"/>
  <c r="L58" i="1"/>
  <c r="M58" i="1" s="1"/>
  <c r="N58" i="1" s="1"/>
  <c r="M57" i="1"/>
  <c r="L57" i="1"/>
  <c r="N57" i="1" s="1"/>
  <c r="L56" i="1"/>
  <c r="M55" i="1"/>
  <c r="N55" i="1" s="1"/>
  <c r="L55" i="1"/>
  <c r="I54" i="1"/>
  <c r="L53" i="1"/>
  <c r="M53" i="1" s="1"/>
  <c r="N53" i="1" s="1"/>
  <c r="M52" i="1"/>
  <c r="L52" i="1"/>
  <c r="N52" i="1" s="1"/>
  <c r="L51" i="1"/>
  <c r="M50" i="1"/>
  <c r="L50" i="1"/>
  <c r="N50" i="1" s="1"/>
  <c r="L49" i="1"/>
  <c r="M49" i="1" s="1"/>
  <c r="N49" i="1" s="1"/>
  <c r="M48" i="1"/>
  <c r="N48" i="1" s="1"/>
  <c r="L48" i="1"/>
  <c r="L47" i="1"/>
  <c r="L46" i="1"/>
  <c r="M46" i="1" s="1"/>
  <c r="L45" i="1"/>
  <c r="M44" i="1"/>
  <c r="L44" i="1"/>
  <c r="N44" i="1" s="1"/>
  <c r="L43" i="1"/>
  <c r="M42" i="1"/>
  <c r="L42" i="1"/>
  <c r="N42" i="1" s="1"/>
  <c r="L41" i="1"/>
  <c r="M41" i="1" s="1"/>
  <c r="N41" i="1" s="1"/>
  <c r="M40" i="1"/>
  <c r="N40" i="1" s="1"/>
  <c r="L40" i="1"/>
  <c r="L39" i="1"/>
  <c r="M39" i="1" s="1"/>
  <c r="N39" i="1" s="1"/>
  <c r="L38" i="1"/>
  <c r="M38" i="1" s="1"/>
  <c r="I37" i="1"/>
  <c r="L36" i="1"/>
  <c r="M36" i="1" s="1"/>
  <c r="N36" i="1" s="1"/>
  <c r="M35" i="1"/>
  <c r="N35" i="1" s="1"/>
  <c r="L35" i="1"/>
  <c r="L34" i="1"/>
  <c r="M34" i="1" s="1"/>
  <c r="L33" i="1"/>
  <c r="M33" i="1" s="1"/>
  <c r="L32" i="1"/>
  <c r="L31" i="1"/>
  <c r="L30" i="1"/>
  <c r="M29" i="1"/>
  <c r="L29" i="1"/>
  <c r="N29" i="1" s="1"/>
  <c r="I28" i="1"/>
  <c r="L27" i="1"/>
  <c r="L26" i="1"/>
  <c r="L25" i="1"/>
  <c r="M24" i="1"/>
  <c r="L24" i="1"/>
  <c r="N24" i="1" s="1"/>
  <c r="M23" i="1"/>
  <c r="N23" i="1" s="1"/>
  <c r="L23" i="1"/>
  <c r="M22" i="1"/>
  <c r="N22" i="1" s="1"/>
  <c r="L22" i="1"/>
  <c r="L21" i="1"/>
  <c r="M21" i="1" s="1"/>
  <c r="N21" i="1" s="1"/>
  <c r="L20" i="1"/>
  <c r="M20" i="1" s="1"/>
  <c r="N20" i="1" s="1"/>
  <c r="L19" i="1"/>
  <c r="I18" i="1"/>
  <c r="I17" i="1"/>
  <c r="N47" i="1" l="1"/>
  <c r="N72" i="1"/>
  <c r="N51" i="1"/>
  <c r="N27" i="1"/>
  <c r="N30" i="1"/>
  <c r="N92" i="1"/>
  <c r="N19" i="1"/>
  <c r="N25" i="1"/>
  <c r="N33" i="1"/>
  <c r="N38" i="1"/>
  <c r="N46" i="1"/>
  <c r="N34" i="1"/>
  <c r="L18" i="1"/>
  <c r="M26" i="1"/>
  <c r="N26" i="1" s="1"/>
  <c r="M31" i="1"/>
  <c r="N31" i="1" s="1"/>
  <c r="M47" i="1"/>
  <c r="M60" i="1"/>
  <c r="N60" i="1" s="1"/>
  <c r="M68" i="1"/>
  <c r="N68" i="1" s="1"/>
  <c r="M76" i="1"/>
  <c r="N76" i="1" s="1"/>
  <c r="M84" i="1"/>
  <c r="N84" i="1" s="1"/>
  <c r="M92" i="1"/>
  <c r="M100" i="1"/>
  <c r="N100" i="1" s="1"/>
  <c r="M19" i="1"/>
  <c r="M27" i="1"/>
  <c r="M32" i="1"/>
  <c r="N32" i="1" s="1"/>
  <c r="M45" i="1"/>
  <c r="M37" i="1" s="1"/>
  <c r="L37" i="1"/>
  <c r="M43" i="1"/>
  <c r="N43" i="1" s="1"/>
  <c r="M51" i="1"/>
  <c r="M56" i="1"/>
  <c r="N56" i="1" s="1"/>
  <c r="M64" i="1"/>
  <c r="N64" i="1" s="1"/>
  <c r="M72" i="1"/>
  <c r="M80" i="1"/>
  <c r="N80" i="1" s="1"/>
  <c r="M88" i="1"/>
  <c r="N88" i="1" s="1"/>
  <c r="M96" i="1"/>
  <c r="N96" i="1" s="1"/>
  <c r="M104" i="1"/>
  <c r="N104" i="1" s="1"/>
  <c r="M25" i="1"/>
  <c r="M30" i="1"/>
  <c r="M28" i="1" s="1"/>
  <c r="L28" i="1"/>
  <c r="L54" i="1"/>
  <c r="N54" i="1" l="1"/>
  <c r="N28" i="1"/>
  <c r="M54" i="1"/>
  <c r="N18" i="1"/>
  <c r="M18" i="1"/>
  <c r="M17" i="1" s="1"/>
  <c r="N45" i="1"/>
  <c r="N37" i="1"/>
  <c r="L17" i="1"/>
  <c r="N17" i="1" l="1"/>
</calcChain>
</file>

<file path=xl/sharedStrings.xml><?xml version="1.0" encoding="utf-8"?>
<sst xmlns="http://schemas.openxmlformats.org/spreadsheetml/2006/main" count="1655" uniqueCount="900">
  <si>
    <t>Súpis vykonaných prác</t>
  </si>
  <si>
    <t>Stavba:   102 Cyklotrasa Hradská ulica</t>
  </si>
  <si>
    <t xml:space="preserve">Objekt:   </t>
  </si>
  <si>
    <t>Objednávateľ:   HMSR Bratislava</t>
  </si>
  <si>
    <t>Zhotoviteľ:   CS, s.r.o. Trnava</t>
  </si>
  <si>
    <t xml:space="preserve">Spracoval:   </t>
  </si>
  <si>
    <t xml:space="preserve">Miesto:  </t>
  </si>
  <si>
    <t xml:space="preserve">Dátum: </t>
  </si>
  <si>
    <t xml:space="preserve">Čerpanie skutočnosť </t>
  </si>
  <si>
    <t>Prestavanosť</t>
  </si>
  <si>
    <t>Č.</t>
  </si>
  <si>
    <t>Kód položky</t>
  </si>
  <si>
    <t>Popis</t>
  </si>
  <si>
    <t>MJ</t>
  </si>
  <si>
    <t>Množstvo celkom</t>
  </si>
  <si>
    <t>Cena jednotková</t>
  </si>
  <si>
    <t>Cena celkom</t>
  </si>
  <si>
    <t>Množstvo</t>
  </si>
  <si>
    <t>Cena
bez DPH</t>
  </si>
  <si>
    <t>DPH</t>
  </si>
  <si>
    <t>Cena CELKOM
s DPH</t>
  </si>
  <si>
    <t>%</t>
  </si>
  <si>
    <t>1</t>
  </si>
  <si>
    <t>2</t>
  </si>
  <si>
    <t>3</t>
  </si>
  <si>
    <t>4</t>
  </si>
  <si>
    <t>5</t>
  </si>
  <si>
    <t>6</t>
  </si>
  <si>
    <t>7</t>
  </si>
  <si>
    <t>HSV</t>
  </si>
  <si>
    <t xml:space="preserve">Práce a dodávky HSV   </t>
  </si>
  <si>
    <t xml:space="preserve">Zemné práce   </t>
  </si>
  <si>
    <t>111201102.R</t>
  </si>
  <si>
    <t xml:space="preserve">Odstránenie skryvky zemin a náletových krovín   </t>
  </si>
  <si>
    <t>m2</t>
  </si>
  <si>
    <t>112101102.S</t>
  </si>
  <si>
    <t xml:space="preserve">Odstránenie listnatých stromov do priemeru 500 mm   </t>
  </si>
  <si>
    <t>ks</t>
  </si>
  <si>
    <t>113107132.S</t>
  </si>
  <si>
    <t xml:space="preserve">Odstránenie krytu v ploche do 200 m2 z betónu prostého, hr. vrstvy 150 do 300 mm,  -0,50000t   </t>
  </si>
  <si>
    <t>113152320.S</t>
  </si>
  <si>
    <t xml:space="preserve">Frézovanie asf. podkladu alebo krytu bez prek., plochy cez 500 do 1000 m2, pruh š. cez 0,5 m do 1 m, hr. 40 mm  0,100 t   </t>
  </si>
  <si>
    <t>113152530.S</t>
  </si>
  <si>
    <t xml:space="preserve">Frézovanie asf. podkladu alebo krytu bez prek., plochy cez 1000 do 10000 m2, pruh š. do 1 m, hr. 50 mm  0,125 t   </t>
  </si>
  <si>
    <t>122101103.S</t>
  </si>
  <si>
    <t xml:space="preserve">Odkopávka a prekopávka nezapažená v horninách 1 a 2 nad 1000 do 10000 m3   </t>
  </si>
  <si>
    <t>m3</t>
  </si>
  <si>
    <t>132101101.S</t>
  </si>
  <si>
    <t xml:space="preserve">Výkop ryhy do šírky 600 mm v horn.1a2 do 100 m3   </t>
  </si>
  <si>
    <t>132201109.S</t>
  </si>
  <si>
    <t xml:space="preserve">Príplatok k cene za lepivosť pri hĺbení rýh šírky do 600 mm zapažených i nezapažených s urovnaním dna v hornine 3   </t>
  </si>
  <si>
    <t>162301122.S</t>
  </si>
  <si>
    <t xml:space="preserve">Vodorovné premiestnenie výkopku po spevnenej ceste z  horniny tr.1-4, nad 100 do 1000 m3 na vzdialenosť do 1000 m   </t>
  </si>
  <si>
    <t>162501143.S</t>
  </si>
  <si>
    <t xml:space="preserve">Vodorovné premiestnenie výkopku po spevnenej ceste z horniny tr.1-4, nad 1000 do 10000 m3, príplatok k cene za každých ďalšich a začatých 1000 m   </t>
  </si>
  <si>
    <t>167101102.S</t>
  </si>
  <si>
    <t xml:space="preserve">Nakladanie neuľahnutého výkopku z hornín tr.1-4 nad 100 do 1000 m3   </t>
  </si>
  <si>
    <t>171101102.S</t>
  </si>
  <si>
    <t xml:space="preserve">Uloženie sypaniny do násypu súdržnej horniny s mierou zhutnenia na 96 % podľa Proctor-Standard   </t>
  </si>
  <si>
    <t>171201202.S</t>
  </si>
  <si>
    <t xml:space="preserve">Uloženie sypaniny na skládky nad 100 do 1000 m3   </t>
  </si>
  <si>
    <t>171209002.S</t>
  </si>
  <si>
    <t xml:space="preserve">Poplatok za skládku - zemina a kamenivo (17 05) ostatné   </t>
  </si>
  <si>
    <t>t</t>
  </si>
  <si>
    <t>181101102.S</t>
  </si>
  <si>
    <t xml:space="preserve">Úprava pláne v zárezoch v hornine 1-4 so zhutnením   </t>
  </si>
  <si>
    <t>182301122.S</t>
  </si>
  <si>
    <t xml:space="preserve">Rozprestretie ornice so zahumusovaním a zatrávnením - hydroosevom   </t>
  </si>
  <si>
    <t>132201101.S</t>
  </si>
  <si>
    <t>Výkop ryhy do šírky 600 mm v horn.3 do 100 m3</t>
  </si>
  <si>
    <t>Z2</t>
  </si>
  <si>
    <t>Príplatok k cene za lepivosť pri hĺbení rýh šírky do 600 mm zapažených i nezapažených s urovnaním dna v hornine 3</t>
  </si>
  <si>
    <t>162501102.S</t>
  </si>
  <si>
    <t>Vodorovné premiestnenie výkopku po spevnenej ceste z horniny tr.1-4, do 100 m3 na vzdialenosť do 3000 m</t>
  </si>
  <si>
    <t>171201101.S</t>
  </si>
  <si>
    <t>Uloženie sypaniny do násypov s rozprestretím sypaniny vo vrstvách a s hrubým urovnaním nezhutnených</t>
  </si>
  <si>
    <t xml:space="preserve">Zakladanie   </t>
  </si>
  <si>
    <t>211561111.S</t>
  </si>
  <si>
    <t xml:space="preserve">Výplň odvodňovacieho rebra alebo trativodu do rýh kamenivom hrubým drveným frakcie 8-16 mm   </t>
  </si>
  <si>
    <t>211971110.S</t>
  </si>
  <si>
    <t xml:space="preserve">Zhotovenie opláštenia výplne z geotextílie, v ryhe alebo v záreze so stenami šikmými o skl. do 1:2,5   </t>
  </si>
  <si>
    <t>693110004500.S</t>
  </si>
  <si>
    <t xml:space="preserve">Geotextília v drene   </t>
  </si>
  <si>
    <t>693110001700</t>
  </si>
  <si>
    <t xml:space="preserve">Geomreža výstužná   </t>
  </si>
  <si>
    <t>693110003770</t>
  </si>
  <si>
    <t xml:space="preserve">Geotextília  pod výmenou podložia   </t>
  </si>
  <si>
    <t>274313611.S</t>
  </si>
  <si>
    <t>Betón základových pásov, prostý tr. C 16/20</t>
  </si>
  <si>
    <t>274351217.S</t>
  </si>
  <si>
    <t>Debnenie stien základových pásov, zhotovenie-tradičné</t>
  </si>
  <si>
    <t>274351218.S</t>
  </si>
  <si>
    <t>Debnenie stien základových pásov, odstránenie-tradičné</t>
  </si>
  <si>
    <t>592460013500</t>
  </si>
  <si>
    <t>Dlažba betónová PREMAC VEGA zatrávňovacia, rozmer 610x405x80 mm, sivá</t>
  </si>
  <si>
    <t xml:space="preserve">Komunikácie   </t>
  </si>
  <si>
    <t>564752114.S</t>
  </si>
  <si>
    <t xml:space="preserve">Podklad alebo kryt z kameniva hrubého drveného veľ. 0-63 mm (vibr.štrk) po zhut.hr. 180 mm   </t>
  </si>
  <si>
    <t>564760211.S</t>
  </si>
  <si>
    <t xml:space="preserve">Podklad alebo kryt z kameniva hrubého drveného veľ. 16-32 mm s rozprestretím a zhutnením hr. 200 mm   </t>
  </si>
  <si>
    <t>564831111.S</t>
  </si>
  <si>
    <t xml:space="preserve">Podklad zo štrkodrviny s rozprestretím a zhutnením,0-32 mm, po zhutnení hr. 100 mm   </t>
  </si>
  <si>
    <t>567122111.S</t>
  </si>
  <si>
    <t xml:space="preserve">Podklad z kameniva stmeleného cementom, s rozprestretím a zhutnením CBGM C 5/6  po zhutnení hr. 120 mm   </t>
  </si>
  <si>
    <t>573111113.S</t>
  </si>
  <si>
    <t xml:space="preserve">Postrek asfaltový infiltračný  s kamenivom z asfaltu cestného v množstve 1,50 kg/m2   </t>
  </si>
  <si>
    <t>573211108.S</t>
  </si>
  <si>
    <t xml:space="preserve">Postrek asfaltový spojovací bez posypu kamenivom z asfaltu cestného v množstve 0,50 kg/m2 modifikovaný   </t>
  </si>
  <si>
    <t>577134251.S</t>
  </si>
  <si>
    <t xml:space="preserve">Asfaltový betón vrstva obrusná AC 11 O v pruhu š. do 3 m z modifik. asfaltu tr. I, po zhutnení hr. 40 mm   </t>
  </si>
  <si>
    <t>577154471.S</t>
  </si>
  <si>
    <t xml:space="preserve">Asfaltový betón vrstva ložná AC 22 L v pruhu š. do 3 m z nemodifik. asfaltu tr. II, po zhutnení hr. 60 mm   </t>
  </si>
  <si>
    <t>596911331.S</t>
  </si>
  <si>
    <t xml:space="preserve">Kladenie dlažby pre nevidiacich hr. 60 mm do lôžka z kameniva ťaženého s vyplnením škár   </t>
  </si>
  <si>
    <t>592460007300.S</t>
  </si>
  <si>
    <t xml:space="preserve">Dlažba betónová pre nevidiacich, rozmer 200x200x60 mm, farebná   </t>
  </si>
  <si>
    <t>Značenie pre nevidiacich a slabozrakých technológiou stierkovania studeným plastom ( Varovný pás 400 mm, signálny pás 800 mm )</t>
  </si>
  <si>
    <t>ZL1</t>
  </si>
  <si>
    <t>917732111.S</t>
  </si>
  <si>
    <t>Osadenie obrubníka betónového ležatého lepením</t>
  </si>
  <si>
    <t xml:space="preserve">m </t>
  </si>
  <si>
    <t>ZL3</t>
  </si>
  <si>
    <t>592170002100.S</t>
  </si>
  <si>
    <t>Obrubník rovný, lxšxv 1000x100x200 mm, prírodný</t>
  </si>
  <si>
    <t>915940015.S</t>
  </si>
  <si>
    <t>Osadenie parkovacej plastovej dorazovej lišty</t>
  </si>
  <si>
    <t>490004400.S</t>
  </si>
  <si>
    <t>Parkovacia dorazová lišta, rozmer 900x150x100 mm</t>
  </si>
  <si>
    <t>569731111.S</t>
  </si>
  <si>
    <t>Spevnenie krajníc alebo komun. pre peších s rozpr. a zhutnením, kamenivom drveným hr. 100 mm</t>
  </si>
  <si>
    <t>ZL4</t>
  </si>
  <si>
    <t>113106241.S</t>
  </si>
  <si>
    <t>Rozoberanie vozovky a plochy z panelov so škárami zaliatymi asfaltovou alebo cementovou maltou,  -0,40800t</t>
  </si>
  <si>
    <t>979087213.S</t>
  </si>
  <si>
    <t>Nakladanie na dopravné prostriedky pre vodorovnú dopravu vybúraných hmôt</t>
  </si>
  <si>
    <t>979084213.S</t>
  </si>
  <si>
    <t>Vodorovná doprava vybúraných hmôt po suchu bez naloženia, ale so zložením na vzdialenosť do 1 km</t>
  </si>
  <si>
    <t>979084219.S</t>
  </si>
  <si>
    <t>Príplatok k cene za každých ďalších aj začatých 5 km nad 5 km</t>
  </si>
  <si>
    <t>979089012.S</t>
  </si>
  <si>
    <t>Poplatok za skládku - betón</t>
  </si>
  <si>
    <t>460050602.S</t>
  </si>
  <si>
    <t xml:space="preserve">Výkop jamy pre pretlak , príp. iné zar.,(vč.čerp.vody), ručný ,v zemine tr. 3 - 4   </t>
  </si>
  <si>
    <t>ZL5</t>
  </si>
  <si>
    <t>460300001.S</t>
  </si>
  <si>
    <t xml:space="preserve">Zahrnutie rýh strojom vrátane urovnania vrstvy, ale bez zhutnenia, v meste   </t>
  </si>
  <si>
    <t>460300212.S</t>
  </si>
  <si>
    <t xml:space="preserve">Pretlačovanie otvorov strojovo do D 220 mm so zatiahnutím chráničky, bez výkopu,zásypu a bez šácht, sypké steny   </t>
  </si>
  <si>
    <t>m</t>
  </si>
  <si>
    <t>Chránička dvojplášťová korugovaná DN 160,, HDPE</t>
  </si>
  <si>
    <t>8</t>
  </si>
  <si>
    <t xml:space="preserve">Rúrové vedenie   </t>
  </si>
  <si>
    <t>899431111.S</t>
  </si>
  <si>
    <t xml:space="preserve">Výšková úprava uličného vstupu alebo vpuste do 200 mm zvýšením krycieho hrnca   </t>
  </si>
  <si>
    <t>9</t>
  </si>
  <si>
    <t xml:space="preserve">Ostatné konštrukcie a práce-búranie   </t>
  </si>
  <si>
    <t>914001211.S</t>
  </si>
  <si>
    <t xml:space="preserve">Montáž cestnej zvislej dopravnej značky základnej veľkosti do 1 m2 objímkami na stĺpiky alebo konzoly   </t>
  </si>
  <si>
    <t>914501121.S</t>
  </si>
  <si>
    <t xml:space="preserve">Montáž stĺpika zvislej dopravnej značky dĺžky do 3,5 m do betónového základu   </t>
  </si>
  <si>
    <t>404490008400.S</t>
  </si>
  <si>
    <t xml:space="preserve">Stĺpik, pre dopravné značky   </t>
  </si>
  <si>
    <t>404410112309</t>
  </si>
  <si>
    <t xml:space="preserve">Informatívna značka   </t>
  </si>
  <si>
    <t>915711711.S</t>
  </si>
  <si>
    <t xml:space="preserve">Vodorovné dopravné značenie dvojzložkovým studeným plastom deliacich čiar prerušovaných šírky 125 mm biela základná   </t>
  </si>
  <si>
    <t>915711811.S</t>
  </si>
  <si>
    <t xml:space="preserve">Vodorovné dopravné značenie dvojzložkovým studeným plastom vodiacich čiar súvislých šírky 250 mm biela základná   </t>
  </si>
  <si>
    <t>915714211.S</t>
  </si>
  <si>
    <t xml:space="preserve">Dočasné vodorovné značenie krytu lepením pásky profilovanej deliacich čiar šírky 120 mm   </t>
  </si>
  <si>
    <t>915714221R</t>
  </si>
  <si>
    <t xml:space="preserve">Dočasné vodorovné značenie odstránenie exist. VDZ   </t>
  </si>
  <si>
    <t>915714222.R</t>
  </si>
  <si>
    <t xml:space="preserve">Dočasné vodorovné značenie obnovenie VDZ   </t>
  </si>
  <si>
    <t>915721412.S</t>
  </si>
  <si>
    <t xml:space="preserve">Vodorovné dopravné značenie striekaným plastom prechodov pre chodcov, šípky, symboly a pod., biela retroreflexná   </t>
  </si>
  <si>
    <t>915791111.S</t>
  </si>
  <si>
    <t xml:space="preserve">Predznačenie pre značenie striekané farbou z náterových hmôt deliace čiary, vodiace prúžky   </t>
  </si>
  <si>
    <t>915911112.R</t>
  </si>
  <si>
    <t xml:space="preserve">Montáž a dodávka  dočasnej dopravnej zábrany  s blikačom   </t>
  </si>
  <si>
    <t>916362111.S</t>
  </si>
  <si>
    <t xml:space="preserve">Osadenie cestného obrubníka betónového stojatého do lôžka z betónu prostého tr. C 12/15 s bočnou oporou   </t>
  </si>
  <si>
    <t xml:space="preserve">Obrubník cestný, lxšxv 1000x100x200 mm, skosenie 15/15 mm   </t>
  </si>
  <si>
    <t xml:space="preserve">Osadenie . obrubníka betónového ležatého  lepením   </t>
  </si>
  <si>
    <t>592170003500.S</t>
  </si>
  <si>
    <t xml:space="preserve">Obrubník rovný, lxšxv 1000x100x200 mm, prírodný   </t>
  </si>
  <si>
    <t>917831501R</t>
  </si>
  <si>
    <t xml:space="preserve">Osadenie obkladu z poloveg. tvárnic do bet. základu so zahumusovaním, zatrávnením   </t>
  </si>
  <si>
    <t>919720222.S</t>
  </si>
  <si>
    <t xml:space="preserve">Geomreža pre vystuženie asfaltových vrstiev existujúceho krytu komunikácií zo sklenných vlákien, pozdĺžna pevnosť v ťahu nad 50 do 100 kN/m   </t>
  </si>
  <si>
    <t>693210003400</t>
  </si>
  <si>
    <t xml:space="preserve">Geomreža sklovláknitá, 100 kN/m, výstužná do asfaltových vrstiev vozoviek,   </t>
  </si>
  <si>
    <t>919724221.S</t>
  </si>
  <si>
    <t xml:space="preserve">Rezanie pozdĺžnych škár v betónovom kryte dialníc vrátane výplne (bez mat.) , š. 5 mm   </t>
  </si>
  <si>
    <t>283550018300.R</t>
  </si>
  <si>
    <t xml:space="preserve">Tesniaci profil priemer 20 mm pre zálievkové hmoty komunikácií so zálievkou   </t>
  </si>
  <si>
    <t>919735111.S</t>
  </si>
  <si>
    <t xml:space="preserve">Rezanie existujúceho asfaltového krytu alebo podkladu hĺbky do 50 mm   </t>
  </si>
  <si>
    <t>919735112.S</t>
  </si>
  <si>
    <t xml:space="preserve">Rezanie existujúceho asfaltového krytu alebo podkladu hĺbky nad 50 do 100 mm   </t>
  </si>
  <si>
    <t>919735124.S</t>
  </si>
  <si>
    <t xml:space="preserve">Rezanie existujúceho betónového krytu alebo podkladu hĺbky nad 150 do 200 mm   </t>
  </si>
  <si>
    <t>965042141.S</t>
  </si>
  <si>
    <t xml:space="preserve">Búranie podkladov pod dlažby, liatych dlažieb a mazanín,betón alebo liaty asfalt hr.do 100 mm, plochy nad 4 m2 -2,20000t   </t>
  </si>
  <si>
    <t>966006211.S</t>
  </si>
  <si>
    <t xml:space="preserve">Odstránenie (demontáž) zvislej dopravnej značky zo stĺpov, stĺpikov alebo konzol,  -0,00400t   </t>
  </si>
  <si>
    <t>979082213.S</t>
  </si>
  <si>
    <t xml:space="preserve">Vodorovná doprava sutiny so zložením a hrubým urovnaním na vzdialenosť do 1 km   </t>
  </si>
  <si>
    <t>979082219.S</t>
  </si>
  <si>
    <t xml:space="preserve">Príplatok k cene za každý ďalší aj začatý 1 km nad 1 km pre vodorovnú dopravu sutiny   </t>
  </si>
  <si>
    <t>979087212.S</t>
  </si>
  <si>
    <t xml:space="preserve">Nakladanie na dopravné prostriedky pre vodorovnú dopravu sutiny   </t>
  </si>
  <si>
    <t>979089012.R</t>
  </si>
  <si>
    <t xml:space="preserve">Poplatok za likvidáciu stavebného odpadu a materiálu / zhromaždenie, separácia, príprava, triedenie, odvoz na recyklačné stredisko - betón (min. 70% objemu daného množstva odpadu)   </t>
  </si>
  <si>
    <t xml:space="preserve">Poplatok za skládku - betón (max. 30% z celkového množstva)   </t>
  </si>
  <si>
    <t>979089212.R</t>
  </si>
  <si>
    <t xml:space="preserve">Poplatok za likvidáciu stavebného odpadu a materiálu / zhromaždenie, separácia, príprava, triedenie, odvoz na recyklačné stredisko - bitúmenové zmesi  (min. 70% objemu daného množstva odpadu)   </t>
  </si>
  <si>
    <t>979089212.S</t>
  </si>
  <si>
    <t xml:space="preserve">Poplatok za skládku - bitúmenové zmesi (max. 30% z celkového množstva)   </t>
  </si>
  <si>
    <t>979089612.S</t>
  </si>
  <si>
    <t xml:space="preserve">Poplatok za skládku - Zemina a kamenivo iné ako uvedené  (17 05 03 )   </t>
  </si>
  <si>
    <t>99</t>
  </si>
  <si>
    <t xml:space="preserve">Presun hmôt HSV   </t>
  </si>
  <si>
    <t>998225111.S</t>
  </si>
  <si>
    <t xml:space="preserve">Presun hmôt pre pozemnú komunikáciu a letisko s krytom asfaltovým akejkoľvek dĺžky objektu   </t>
  </si>
  <si>
    <t>998223011.S</t>
  </si>
  <si>
    <t>Presun hmôt pre pozemné komunikácie s krytom dláždeným (822 2.3, 822 5.3) akejkoľvek dĺžky objektu</t>
  </si>
  <si>
    <t>ZL2</t>
  </si>
  <si>
    <t>M</t>
  </si>
  <si>
    <t xml:space="preserve">Práce a dodávky M   </t>
  </si>
  <si>
    <t>46-M</t>
  </si>
  <si>
    <t xml:space="preserve">Zemné práce vykonávané pri externých montážnych prácach   </t>
  </si>
  <si>
    <t>460510021.R</t>
  </si>
  <si>
    <t xml:space="preserve">Chráničky pre VTL plyn   </t>
  </si>
  <si>
    <t>460510022.R</t>
  </si>
  <si>
    <t xml:space="preserve">Pokládka chráničky z PVC rúr svetlosti DN 40 mm bez  zemných prác   </t>
  </si>
  <si>
    <t>VRN</t>
  </si>
  <si>
    <t xml:space="preserve">Investičné náklady neobsiahnuté v cenách   </t>
  </si>
  <si>
    <t>000300012.S</t>
  </si>
  <si>
    <t xml:space="preserve">Geodetické práce - vykonávané pred výstavbou výškové merania   </t>
  </si>
  <si>
    <t>celkom</t>
  </si>
  <si>
    <t>000300021.S</t>
  </si>
  <si>
    <t xml:space="preserve">Geodetické práce - vykonávané v priebehu výstavby výškové merania   </t>
  </si>
  <si>
    <t>000300031.S</t>
  </si>
  <si>
    <t xml:space="preserve">Geodetické práce - vykonávané po výstavbe zameranie skutočného vyhotovenia stavby   </t>
  </si>
  <si>
    <t>000400022.S</t>
  </si>
  <si>
    <t xml:space="preserve">Projektové práce - stavebná časť (stavebné objekty vrátane ich technického vybavenia). náklady na dokumentáciu skutočného zhotovenia stavby   </t>
  </si>
  <si>
    <t>000600024.S</t>
  </si>
  <si>
    <t xml:space="preserve">Dopravné značenie - dodatok   </t>
  </si>
  <si>
    <t>000600042.S</t>
  </si>
  <si>
    <t xml:space="preserve">Zariadenie staveniska - zriadenie, odstránenie   </t>
  </si>
  <si>
    <t>Celkom   bez DPH:</t>
  </si>
  <si>
    <t>Súpis prác vykonaných prác</t>
  </si>
  <si>
    <t xml:space="preserve">Stavba: </t>
  </si>
  <si>
    <t>Cyklotrasa Jarovce-Rusovce</t>
  </si>
  <si>
    <t xml:space="preserve">Objekt: </t>
  </si>
  <si>
    <t>SO 01 ÚPRAVA CESTNÉHO TELESA PO KM 1,6</t>
  </si>
  <si>
    <t>Objednávateľ:</t>
  </si>
  <si>
    <t>MČ BRATISLAVA - JAROVCE, Palmová ul. 394/1, 851 10</t>
  </si>
  <si>
    <t xml:space="preserve">Zhotoviteľ: </t>
  </si>
  <si>
    <t>CS, s.r.o., Strojárenská 5487, 917 02 Trnava</t>
  </si>
  <si>
    <t xml:space="preserve">Spracoval: </t>
  </si>
  <si>
    <t xml:space="preserve">Miesto: </t>
  </si>
  <si>
    <t xml:space="preserve"> Jarovce, Rusovce</t>
  </si>
  <si>
    <t>ZoD + Dodatky</t>
  </si>
  <si>
    <t>Skutočné čerpanie</t>
  </si>
  <si>
    <t>KCN</t>
  </si>
  <si>
    <t>Cena celkom 
bez DPH</t>
  </si>
  <si>
    <t>množstvo</t>
  </si>
  <si>
    <t>Cena 
bez DPH</t>
  </si>
  <si>
    <t>CELKOM 
s DPH</t>
  </si>
  <si>
    <t>221</t>
  </si>
  <si>
    <t>113107123.S</t>
  </si>
  <si>
    <t xml:space="preserve">Odstránenie krytu v ploche  do 200 m2 z kameniva hrubého drveného, hr.200 do 300 mm,  -0,40000t   </t>
  </si>
  <si>
    <t>113107242.S</t>
  </si>
  <si>
    <t xml:space="preserve">Odstránenie krytu asfaltového v ploche nad 200 m2, hr. nad 50 do 100 mm,  -0,25000t   </t>
  </si>
  <si>
    <t>113202111.S</t>
  </si>
  <si>
    <t xml:space="preserve">Vytrhanie obrúb kamenných, s vybúraním lôžka, z krajníkov alebo obrubníkov stojatých,  -0,14500t   </t>
  </si>
  <si>
    <t>001</t>
  </si>
  <si>
    <t>122202203.S</t>
  </si>
  <si>
    <t xml:space="preserve">Odkopávka a prekopávka nezapažená pre cesty, v hornine 3 od 1000 do 10000m3   </t>
  </si>
  <si>
    <t>122202209.S</t>
  </si>
  <si>
    <t xml:space="preserve">Odkopávky a prekopávky nezapažené pre cesty. Príplatok za lepivosť horniny 3   </t>
  </si>
  <si>
    <t>162501142.S</t>
  </si>
  <si>
    <t xml:space="preserve">Vodorovné premiestnenie výkopku po spevnenej ceste z horniny tr.1-4, nad 1000 do 10000 m3 na vzdialenosť do 3000 m   </t>
  </si>
  <si>
    <t>8-N</t>
  </si>
  <si>
    <t>R</t>
  </si>
  <si>
    <t>Poplatok za likvidáciu stavebného odpadu a materiálu / zhromažďovanie, separácia, príprava, triedenie, odvoz na recyklačné stredisko – výkopová zemina iná ako uvedená v 17 05 05 (štrkopiesok) ( min. 70 % objemu daného množstva odpadu)/možnosť spätného použitia/</t>
  </si>
  <si>
    <t>174101002.S</t>
  </si>
  <si>
    <t xml:space="preserve">Zásyp sypaninou so zhutnením jám, šachiet, rýh, zárezov alebo okolo objektov nad 100 do 1000 m3   </t>
  </si>
  <si>
    <t>583</t>
  </si>
  <si>
    <t>583310003800.S</t>
  </si>
  <si>
    <t xml:space="preserve">Štrkopiesok frakcia 16-32 mm   </t>
  </si>
  <si>
    <t>231</t>
  </si>
  <si>
    <t>180402111.S/p</t>
  </si>
  <si>
    <t xml:space="preserve">Založenie trávnika parkového výsevom v rovine alebo na svahu   </t>
  </si>
  <si>
    <t>005</t>
  </si>
  <si>
    <t>005720001400.S/p</t>
  </si>
  <si>
    <t xml:space="preserve">Osivá tráv - semená parkovej zmesi   </t>
  </si>
  <si>
    <t>kg</t>
  </si>
  <si>
    <t>181301113.S/p</t>
  </si>
  <si>
    <t xml:space="preserve">Rozprestretie ornice v rovine, plocha nad 500 m2, hr. do 200 mm   </t>
  </si>
  <si>
    <t>183101315.S</t>
  </si>
  <si>
    <t xml:space="preserve">Hĺbenie jamiek pre výsadbu v horn. 1-4 s výmenou pôdy do 100% v rovine alebo na svahu do 1:5 objemu nad 0,125 do 0,40 m3   </t>
  </si>
  <si>
    <t>184201112.S</t>
  </si>
  <si>
    <t xml:space="preserve">Výsadba stromu do predom vyhĺbenej jamky v rovine alebo na svahu do 1:5, pri výške kmeňa nad 1,8 do 2,5m   </t>
  </si>
  <si>
    <t>ACER225/p</t>
  </si>
  <si>
    <t>Acer campestre, s obvodom kmeňa min. 20-25 cm</t>
  </si>
  <si>
    <t>184202111.S</t>
  </si>
  <si>
    <t xml:space="preserve">Zakotvenie dreviny troma a viac kolmi pri priemere kolov do 100 mm pri dĺžke kolov do 2 m   </t>
  </si>
  <si>
    <t>052</t>
  </si>
  <si>
    <t>052170000600.S</t>
  </si>
  <si>
    <t xml:space="preserve">Tyč ihličňanová tr. 2, hrúbka 8-9 cm, dĺžky 8 m a viac bez kôry   </t>
  </si>
  <si>
    <t>184801121.S</t>
  </si>
  <si>
    <t xml:space="preserve">Ošetrenie vysadených drevín solitérnych, v rovine alebo na svahu do 1:5   </t>
  </si>
  <si>
    <t>184901111.S/p</t>
  </si>
  <si>
    <t xml:space="preserve">Osadenie zavlažovacích vakov   </t>
  </si>
  <si>
    <t>553</t>
  </si>
  <si>
    <t>553450034200.S/p</t>
  </si>
  <si>
    <t xml:space="preserve">Zavlažovací vak   </t>
  </si>
  <si>
    <t>185851111.S</t>
  </si>
  <si>
    <t xml:space="preserve">Dovoz vody pre zálievku rastlín na vzdialenosť do 6000 m   </t>
  </si>
  <si>
    <t>185851119.S</t>
  </si>
  <si>
    <t xml:space="preserve">Dovoz vody pre zálievku rastlín. Príplatok k cene za každých ďalších aj začatých 1000 m   </t>
  </si>
  <si>
    <t>112201101.S</t>
  </si>
  <si>
    <t>Odstránenie pňov na vzdial. 50m priemeru nad 100 do 300mm</t>
  </si>
  <si>
    <t>162401401.S</t>
  </si>
  <si>
    <t>Vodorovné premiestnenie konárov stromov nad 100 do 300mm</t>
  </si>
  <si>
    <t>162401421.S</t>
  </si>
  <si>
    <t>Príplatok za každých ďalších 1000m premiest. konárov stromov nad 100 do 300mm po spevnenej ceste</t>
  </si>
  <si>
    <t>162401431.S</t>
  </si>
  <si>
    <t>Príplatok za každých ďalších 1000m premiest. konárov stromov nad 100 do 300mm po nespevnenej ceste</t>
  </si>
  <si>
    <t>002</t>
  </si>
  <si>
    <t>211521111.S/p</t>
  </si>
  <si>
    <t xml:space="preserve">Výplň odvodňovacieho rebra alebo trativodu do rýh kamenivom hrubým drveným frakcie 16-32   </t>
  </si>
  <si>
    <t>211561111.S/p</t>
  </si>
  <si>
    <t xml:space="preserve">Výplň odvodňovacieho rebra alebo trativodu do rýh kamenivom hrubým drveným frakcie 0-32 mm   </t>
  </si>
  <si>
    <t>211571111.S/p</t>
  </si>
  <si>
    <t xml:space="preserve">Výplň odvodňovacieho rebra alebo trativodu do rýh s úpravou povrchu výplne štrkom   </t>
  </si>
  <si>
    <t>211971121.S</t>
  </si>
  <si>
    <t xml:space="preserve">Zhotov. oplášt. výplne z geotext. v ryhe alebo v záreze pri rozvinutej šírke oplášt. od 0 do 2, 5 m   </t>
  </si>
  <si>
    <t>693</t>
  </si>
  <si>
    <t>693110002000.S</t>
  </si>
  <si>
    <t xml:space="preserve">Geotextília polypropylénová netkaná 200 g/m2   </t>
  </si>
  <si>
    <t xml:space="preserve">Geotextília polypropylénová netkaná 300 g/m2   </t>
  </si>
  <si>
    <t>693110003200.S</t>
  </si>
  <si>
    <t xml:space="preserve">Geotextília polypropylénová netkaná 500 g/m2   </t>
  </si>
  <si>
    <t>212756211.S</t>
  </si>
  <si>
    <t xml:space="preserve">Montáž trativodu z drenážnych rúr PVC tunelového tvaru, bez lôžka, SN 8, DN 100   </t>
  </si>
  <si>
    <t>286</t>
  </si>
  <si>
    <t>286120016300.S</t>
  </si>
  <si>
    <t xml:space="preserve">Rúra odpadová rovná D 75x1,8 mm   </t>
  </si>
  <si>
    <t>212756215.S</t>
  </si>
  <si>
    <t xml:space="preserve">Montáž trativodu z drenážnych rúr PVC tunelového tvaru, bez lôžka, SN 8, DN 150   </t>
  </si>
  <si>
    <t>286110012900</t>
  </si>
  <si>
    <t xml:space="preserve">Rúra PVC-U tlakový rozvod vody D 160x4,0, dĺ. 6 m, PN 6, 0,6 MPa, 6 bar, PIPELIFE   </t>
  </si>
  <si>
    <t>212756241.S</t>
  </si>
  <si>
    <t xml:space="preserve">Montáž trativodu z drenážnych rúr PVC, bez lôžka, SN 8, DN 200   </t>
  </si>
  <si>
    <t>286120012600.S</t>
  </si>
  <si>
    <t xml:space="preserve">Plnostenná drenážna PVC rúra DN 200, SN 8, perforovaná   </t>
  </si>
  <si>
    <t>37_1</t>
  </si>
  <si>
    <t>894810003.S/p</t>
  </si>
  <si>
    <t>Dodávka a montáž kontrolnej čistiacej šachty s predĺžením 400/200 a prstencovým poklopom B 125G</t>
  </si>
  <si>
    <t>015</t>
  </si>
  <si>
    <t>270328135.S</t>
  </si>
  <si>
    <t xml:space="preserve">Konštrukcie základové z betónu  železového s výstužou, hmot. nad 90 kg/m3 tr. C16/20   </t>
  </si>
  <si>
    <t>270368172.S</t>
  </si>
  <si>
    <t xml:space="preserve">Výstuž základových konštrukcií nad 90 kg/m3, vrátane nosných zvarov, z beton. ocele tr. B500 (10505)   </t>
  </si>
  <si>
    <t xml:space="preserve">Zvislé a kompletné konštrukcie   </t>
  </si>
  <si>
    <t>011</t>
  </si>
  <si>
    <t>311272041.S</t>
  </si>
  <si>
    <t xml:space="preserve">Murivo nosné (m3) z betónových debniacich tvárnic s betónovou výplňou C 16/20 hrúbky 300 mm   </t>
  </si>
  <si>
    <t>311361825.S</t>
  </si>
  <si>
    <t xml:space="preserve">Výstuž pre murivo nosné z betónových debniacich tvárnic s betónovou výplňou z ocele B500 (10505)   </t>
  </si>
  <si>
    <t>564750113.S</t>
  </si>
  <si>
    <t xml:space="preserve">Podklad alebo kryt z kameniva hrubého drveného veľ. 8-16 mm s rozprestretím a zhutnením hr. 170 mm   </t>
  </si>
  <si>
    <t>567114211.S</t>
  </si>
  <si>
    <t xml:space="preserve">Podklad z podkladového betónu PB II tr. C 16/20 hr. 100 mm   </t>
  </si>
  <si>
    <t>573131103.S</t>
  </si>
  <si>
    <t>Postrek asfaltový infiltračný s posypom kamenivom z cestnej emulzie v množstve 1,00 kg/m2   - položku nenaceňovať - naviac položka</t>
  </si>
  <si>
    <t>573231107.S</t>
  </si>
  <si>
    <t xml:space="preserve">Postrek asfaltový spojovací bez posypu kamenivom z cestnej emulzie v množstve 0,50 kg/m2   </t>
  </si>
  <si>
    <t>577124111.S</t>
  </si>
  <si>
    <t xml:space="preserve">Asfaltový betón vrstva obrusná AC 8 O v pruhu š. do 3 m z nemodifik. asfaltu tr. II, po zhutnení hr. 30 mm   </t>
  </si>
  <si>
    <t>596911332.S</t>
  </si>
  <si>
    <t xml:space="preserve">Kladenie dlažby pre nevidiacich hr. 80 mm do lôžka z kameniva ťaženého s vyplnením škár   </t>
  </si>
  <si>
    <t>592</t>
  </si>
  <si>
    <t>592460019900.S</t>
  </si>
  <si>
    <t xml:space="preserve">Dlažba betónová pre nevidiacich, rozmer 400x400x80 mm, prírodná   </t>
  </si>
  <si>
    <t>564730111.S</t>
  </si>
  <si>
    <t xml:space="preserve">Podklad alebo kryt z kameniva hrubého drveného veľ. 8-16 mm s rozprestretím a zhutnením hr. 100 mm   </t>
  </si>
  <si>
    <t>914001111.S</t>
  </si>
  <si>
    <t xml:space="preserve">Osadenie a montáž cestnej zvislej dopravnej značky na stĺpik, stĺp, konzolu alebo objekt   </t>
  </si>
  <si>
    <t>404</t>
  </si>
  <si>
    <t>404410000565</t>
  </si>
  <si>
    <t xml:space="preserve">Výstražná značka ZDZ 143-10 "Cyklisti (umiestnenie vpravo)", Zn lisovaná, V1-630 mm, RA1, P3, E2, SP1   </t>
  </si>
  <si>
    <t>404410034410</t>
  </si>
  <si>
    <t xml:space="preserve">Regulačná značka ZDZ 221 "Cyklistická komunikácia", Zn lisovaná, V1 - kruh 420 mm, RA1, P3, E2, SP1   </t>
  </si>
  <si>
    <t>404410034465/p</t>
  </si>
  <si>
    <t xml:space="preserve">Regulačná značka ZDZ 225-10   </t>
  </si>
  <si>
    <t>404410175600</t>
  </si>
  <si>
    <t xml:space="preserve">Návesť ZDZ 326   </t>
  </si>
  <si>
    <t>404410182028/p</t>
  </si>
  <si>
    <t xml:space="preserve">Špeciálna dodatková tabuľa ZDZ 513   </t>
  </si>
  <si>
    <t xml:space="preserve">Stĺpik Zn, d 60 mm/1 bm, pre dopravné značky   </t>
  </si>
  <si>
    <t>915711211.S</t>
  </si>
  <si>
    <t xml:space="preserve">Vodorovné dopravné značenie striekané farbou deliacich čiar súvislých šírky 125 mm biela základná   </t>
  </si>
  <si>
    <t>915711511.S</t>
  </si>
  <si>
    <t xml:space="preserve">Vodorovné dopravné značenie striekané farbou vodiacich čiar prerušovaných šírky 250 mm biela základná   </t>
  </si>
  <si>
    <t>915721211.S</t>
  </si>
  <si>
    <t xml:space="preserve">Vodorovné dopravné značenie striekané farbou prechodov pre chodcov, šípky, symboly a pod., biela základná   </t>
  </si>
  <si>
    <t>915791112.S</t>
  </si>
  <si>
    <t xml:space="preserve">Predznačenie pre vodorovné značenie striekané farbou alebo vykonávané z náterových hmôt   </t>
  </si>
  <si>
    <t>915910001.S</t>
  </si>
  <si>
    <t xml:space="preserve">Bezpečnostný farebný povrch vozoviek červený pre podklad asfaltový   </t>
  </si>
  <si>
    <t>916361113.S</t>
  </si>
  <si>
    <t xml:space="preserve">Osadenie cestného obrubníka betónového ležatého do lôžka z betónu prostého tr. C 20/25 s bočnou oporou   </t>
  </si>
  <si>
    <t>64-N</t>
  </si>
  <si>
    <t>592170003800.S/p2</t>
  </si>
  <si>
    <t xml:space="preserve">Cestný obrubník odvodnovací 125x255x500 so skosením   </t>
  </si>
  <si>
    <t>916362113.S</t>
  </si>
  <si>
    <t xml:space="preserve">Osadenie cestného obrubníka betónového stojatého do lôžka z betónu prostého tr. C 20/25 s bočnou oporou   </t>
  </si>
  <si>
    <t>592170001000.S</t>
  </si>
  <si>
    <t xml:space="preserve">Obrubník cestný, lxšxv 1000x150x260 mm   </t>
  </si>
  <si>
    <t>916561112.S</t>
  </si>
  <si>
    <t xml:space="preserve">Osadenie záhonového alebo parkového obrubníka betón., do lôžka z bet. pros. tr. C 16/20 s bočnou oporou   </t>
  </si>
  <si>
    <t>592170001800.S</t>
  </si>
  <si>
    <t xml:space="preserve">Obrubník parkový, lxšxv 1000x50x200 mm, prírodný   </t>
  </si>
  <si>
    <t>931961115.S/p</t>
  </si>
  <si>
    <t xml:space="preserve">Vložky do dilatačných škár zvislé, z polystyrénovej dosky hr. 20 mm   </t>
  </si>
  <si>
    <t>931971112.S</t>
  </si>
  <si>
    <t xml:space="preserve">Vložky do dilatačných škár zvislé, z lepenky dvojitej   </t>
  </si>
  <si>
    <t>935141494.S/p</t>
  </si>
  <si>
    <t xml:space="preserve">Cestný monolitický odvodnovací vpust rozmeru 390x841x500 - komplet vrátane odvodnovacích častí   </t>
  </si>
  <si>
    <t>966006132.S</t>
  </si>
  <si>
    <t xml:space="preserve">Odstránenie značky, pre staničenie a ohraničenie so stĺpikmi s bet. pätkami,  -0,08200t   </t>
  </si>
  <si>
    <t>979084216.S</t>
  </si>
  <si>
    <t xml:space="preserve">Vodorovná doprava vybúraných hmôt po suchu bez naloženia, ale so zložením na vzdialenosť do 5 km   </t>
  </si>
  <si>
    <t xml:space="preserve">Príplatok k cene za každých ďalších aj začatých 5 km nad 5 km   </t>
  </si>
  <si>
    <t>979084219.S/p</t>
  </si>
  <si>
    <t>013</t>
  </si>
  <si>
    <t xml:space="preserve">Poplatok za skládku - betón, tehly, dlaždice (17 01) ostatné   </t>
  </si>
  <si>
    <t xml:space="preserve">Poplatok za skládku - bitúmenové zmesi, uholný decht, dechtové výrobky (17 03 ), ostatné   </t>
  </si>
  <si>
    <t>979089751.S</t>
  </si>
  <si>
    <t>Poplatok za uloženie stavebného odpadu na recykláciu - drevo (17 02 01)</t>
  </si>
  <si>
    <t>000</t>
  </si>
  <si>
    <t>000300021.S/p</t>
  </si>
  <si>
    <t xml:space="preserve">Geodetické práce   </t>
  </si>
  <si>
    <t>eur</t>
  </si>
  <si>
    <t>Stavba:   R12 Rekonštrukcia združenho cyklistického chodníka - Ostružinový chodník</t>
  </si>
  <si>
    <t>Objednávateľ:   HM SR Bratislava</t>
  </si>
  <si>
    <t>ZoD + Dodatok č.1</t>
  </si>
  <si>
    <t>Čerpanie skutočnosť bez DPH</t>
  </si>
  <si>
    <t>Čerpanie skutočnosť
CELKOM s DPH</t>
  </si>
  <si>
    <t>Cena</t>
  </si>
  <si>
    <t>I+J</t>
  </si>
  <si>
    <t>113155410.S</t>
  </si>
  <si>
    <t xml:space="preserve">Frézovanie bet. podkladu alebo krytu /predstavuje očistenie plochy od nánosov betónu hr. do 10 cm,-tvorí cca 10% výmery/   </t>
  </si>
  <si>
    <t>113206111.S</t>
  </si>
  <si>
    <t xml:space="preserve">Vytrhanie obrúb betónových, s vybúraním lôžka, z krajníkov alebo obrubníkov stojatých,  -0,14500t   </t>
  </si>
  <si>
    <t>113307213.S</t>
  </si>
  <si>
    <t xml:space="preserve">Odstránenie podkladu v ploche nad 200 m2 z kameniva ťaženého, hr. vrstvy 200 do 300 mm,  -0,50000t   </t>
  </si>
  <si>
    <t>113307231.S</t>
  </si>
  <si>
    <t xml:space="preserve">Odstránenie podkladu v ploche nad 200 m2 z betónu prostého, hr. vrstvy do 150 mm,  -0,22500t   </t>
  </si>
  <si>
    <t>121101112.S</t>
  </si>
  <si>
    <t xml:space="preserve">Odstránenie skryvky , premiestn. na hromady, so zložením na vzdialenosť do 100 m a do 1000 m3   </t>
  </si>
  <si>
    <t>122201102.S</t>
  </si>
  <si>
    <t xml:space="preserve">Odkopávka a prekopávka nezapažená v hornine 3, nad 100 do 1000 m3   </t>
  </si>
  <si>
    <t>122201109.S</t>
  </si>
  <si>
    <t xml:space="preserve">Odkopávky a prekopávky nezapažené. Príplatok k cenám za lepivosť horniny 3   </t>
  </si>
  <si>
    <t>122301101.S</t>
  </si>
  <si>
    <t xml:space="preserve">Výmena podložia-agreg.položka /odkop nevhd. podložia ,pokládka kameniva 0-63 mm, zhutnenie hr. 30 cm/   </t>
  </si>
  <si>
    <t>133201101.S</t>
  </si>
  <si>
    <t xml:space="preserve">Výkop šachty  hornina 3 do 100 m3/vsaky/   </t>
  </si>
  <si>
    <t>162201101.S</t>
  </si>
  <si>
    <t xml:space="preserve">Vodorovné premiestnenie výkopku z horniny 1-4 do 20m   </t>
  </si>
  <si>
    <t>162301102.S</t>
  </si>
  <si>
    <t xml:space="preserve">Vodorovné premiestnenie výkopku po spevnenej ceste z horniny tr.1-4, do 100 m3 na vzdialenosť do 1000 m   </t>
  </si>
  <si>
    <t>162501105.S</t>
  </si>
  <si>
    <t xml:space="preserve">Vodorovné premiestnenie výkopku po spevnenej ceste z horniny tr.1-4, do 100 m3, príplatok k cene za každých ďalšich a začatých 1000 m   </t>
  </si>
  <si>
    <t>167102102.S</t>
  </si>
  <si>
    <t xml:space="preserve">Nakladanie neuľahnutého výkopku z hornín tr.1-4 nad 1000 do 10000 m3   </t>
  </si>
  <si>
    <t>174101001.S</t>
  </si>
  <si>
    <t xml:space="preserve">Zásyp sypaninou so zhutnením jám, šachiet, rýh, zárezov alebo okolo objektov do 100 m3 /vsaky/   </t>
  </si>
  <si>
    <t>583310003400.S</t>
  </si>
  <si>
    <t xml:space="preserve">Štrkopiesok frakcia 0-63 mm   </t>
  </si>
  <si>
    <t>583310002700.S</t>
  </si>
  <si>
    <t xml:space="preserve">Štrkopiesok frakcia 0-8 mm   </t>
  </si>
  <si>
    <t>174101002.S-1</t>
  </si>
  <si>
    <t xml:space="preserve">Zásyp sypaninou so zhutnením jám, šachiet, rýh, zárezov/palisády/   </t>
  </si>
  <si>
    <t>583310001200.S</t>
  </si>
  <si>
    <t xml:space="preserve">Kamenivo ťažené hrubé frakcia 8-16 mm   </t>
  </si>
  <si>
    <t>174201101.S</t>
  </si>
  <si>
    <t xml:space="preserve">Zásyp sypaninou bez zhutnenia jám, šachiet, rýh, /štrkový dren/   </t>
  </si>
  <si>
    <t>583310001900.S</t>
  </si>
  <si>
    <t xml:space="preserve">Kamenivo ťažené hrubé frakcia 22-63 mm   </t>
  </si>
  <si>
    <t>583310000900.S</t>
  </si>
  <si>
    <t xml:space="preserve">Kamenivo ťažené hrubé frakcia 4-8 mm   </t>
  </si>
  <si>
    <t>175101202.S</t>
  </si>
  <si>
    <t xml:space="preserve">Obsyp objektov sypaninou z vhodných hornín 1 až 4 s prehodením sypaniny   </t>
  </si>
  <si>
    <t>181301311.S</t>
  </si>
  <si>
    <t xml:space="preserve">Rozprestretie skryvky na  svahu do sklonu 1:5, plocha nad 500 m2, hr.do 100 mm   </t>
  </si>
  <si>
    <t>184807111.S</t>
  </si>
  <si>
    <t xml:space="preserve">Ochrana stromu debnením pred poškodením stavebnou činnosťou zhotovenie   </t>
  </si>
  <si>
    <t>184807112.S</t>
  </si>
  <si>
    <t xml:space="preserve">Ochrana stromu debnením pred poškodením stavebnou činnosťou odstránenie   </t>
  </si>
  <si>
    <t>113106121</t>
  </si>
  <si>
    <t xml:space="preserve">Rozoberanie dlažby, z betónových alebo kamenin. dlaždíc, dosiek alebo tvaroviek,  -0,13800t   </t>
  </si>
  <si>
    <t>113107141</t>
  </si>
  <si>
    <t xml:space="preserve">Odstránenie krytuv ploche do 200 m2 asfaltového, hr. vrstvy do 50 mm,  -0,09800t   </t>
  </si>
  <si>
    <t>130201001</t>
  </si>
  <si>
    <t xml:space="preserve">Výkop jamy a ryhy v horn. tr.3 ručne   </t>
  </si>
  <si>
    <t>1741015111</t>
  </si>
  <si>
    <t xml:space="preserve">Zásyp sypaninou ručne   </t>
  </si>
  <si>
    <t>122201101.1</t>
  </si>
  <si>
    <t xml:space="preserve">Odkopávka a prekopávka ručne   </t>
  </si>
  <si>
    <t>171101141</t>
  </si>
  <si>
    <t xml:space="preserve">Uloženie akýchkoľvek hornín do násypu ručne   </t>
  </si>
  <si>
    <t>583410004300.1</t>
  </si>
  <si>
    <t xml:space="preserve">Štrkodrva frakcia 16-32 mm   </t>
  </si>
  <si>
    <t>181101101</t>
  </si>
  <si>
    <t xml:space="preserve">Úprava pláne v zárezoch v hornine 1-4   </t>
  </si>
  <si>
    <t>113107232.S</t>
  </si>
  <si>
    <t xml:space="preserve">Odstránenie krytu v ploche nad 200 m2 z betónu prostého, hr. vrstvy 150 do 300 mm,  -0,4107t, Staničenie 0,500-0,550, hr. bet. 170-200mm   </t>
  </si>
  <si>
    <t>1131072321</t>
  </si>
  <si>
    <t xml:space="preserve">Odstránenie krytu v ploche nad 200 m2 z betónu prostého, -0,777t, Staničenie 0,550-0,600, hr. bet. 250-450mm   </t>
  </si>
  <si>
    <t>1131072322</t>
  </si>
  <si>
    <t xml:space="preserve">Odstránenie krytu v ploche nad 200 m2 z betónu prostého, -0,777t, Staničenie 0,600-0,680, hr. bet. 250-450mm   </t>
  </si>
  <si>
    <t>1131072323</t>
  </si>
  <si>
    <t xml:space="preserve">Odstránenie krytu v ploche nad 200 m2 z betónu prostého, -0,666t, Staničenie 0,680-0,730, hr. bet. 250-350mm   </t>
  </si>
  <si>
    <t>1131072324</t>
  </si>
  <si>
    <t xml:space="preserve">Odstránenie krytu v ploche nad 200 m2 z betónu prostého, -0,666t, Staničenie 0,730-0,740, hr. bet. 250-350mm   </t>
  </si>
  <si>
    <t>1131072325</t>
  </si>
  <si>
    <t xml:space="preserve">Odstránenie krytu v ploche nad 200 m2 z betónu prostého, -0,666t, Staničenie 0,800-0,820, hr. bet. 250-350mm   </t>
  </si>
  <si>
    <t>1131072326</t>
  </si>
  <si>
    <t xml:space="preserve">Odstránenie krytu v ploche nad 200 m2 z betónu prostého, -0,9435t, Staničenie 0,820-0,850, hr. bet. 350-500mm   </t>
  </si>
  <si>
    <t>113107243.S</t>
  </si>
  <si>
    <t xml:space="preserve">Odstránenie krytu asfaltového v ploche nad 200 m2, hr. nad 100 do 150 mm,  -0,37500t   </t>
  </si>
  <si>
    <t>167102102.SD</t>
  </si>
  <si>
    <t>171201202.SD</t>
  </si>
  <si>
    <t xml:space="preserve">Zhotov. oplášt. výplne z geotext. v ryhe alebo v záreze pri rozvinutej šírke oplášt. od 0 do 2, 5 m (/vsaky/   </t>
  </si>
  <si>
    <t>286120012210.S</t>
  </si>
  <si>
    <t xml:space="preserve">Rúra plnostenná drenážna tunelového tvaru DN 100, perforovaná   </t>
  </si>
  <si>
    <t>271573001.S</t>
  </si>
  <si>
    <t xml:space="preserve">Násyp pod základové konštrukcie so zhutnením zo štrkopiesku fr.0-32 mm/základ pod palisády/   </t>
  </si>
  <si>
    <t>274313612.S</t>
  </si>
  <si>
    <t xml:space="preserve">Betón základových pásov, prostý tr. C 20/25   </t>
  </si>
  <si>
    <t xml:space="preserve">Debnenie stien základových pásov, zhotovenie-tradičné   </t>
  </si>
  <si>
    <t xml:space="preserve">Debnenie stien základových pásov, odstránenie-tradičné   </t>
  </si>
  <si>
    <t>289971211.S</t>
  </si>
  <si>
    <t xml:space="preserve">Zhotovenie vrstvy z geotextílie na upravenom povrchu sklon do 1 : 5 , šírky od 0 do 3 m   </t>
  </si>
  <si>
    <t>289971441.S</t>
  </si>
  <si>
    <t xml:space="preserve">Geomreža pre stabilizáciu podkladu, tuhá dvojosá z polypropylénu pevnosť v ťahu do 20 kN/m sklon do 1 : 5   </t>
  </si>
  <si>
    <t>693210000100</t>
  </si>
  <si>
    <t xml:space="preserve">Geomreža polypropylenová TENSAR TriAx TX150, šxl 4x75 m, TENSAR   </t>
  </si>
  <si>
    <t>289971211</t>
  </si>
  <si>
    <t>693110001100</t>
  </si>
  <si>
    <t xml:space="preserve">Geotextília   </t>
  </si>
  <si>
    <t>564861111.S</t>
  </si>
  <si>
    <t xml:space="preserve">Podklad zo štrkodrviny s rozprestretím a zhutnením, po zhutnení hr. 200 mm   </t>
  </si>
  <si>
    <t>564951111.S</t>
  </si>
  <si>
    <t xml:space="preserve">Dočasná obchádzka -podklad alebo podsyp z betónového recyklátu s rozprestretím, vlhčením a zhutnením, po zhutnení hr. 200 mm   </t>
  </si>
  <si>
    <t>567132113.S</t>
  </si>
  <si>
    <t xml:space="preserve">Podklad z kameniva stmeleného cementom s rozprestretím a zhutnením, CBGM C 8/10 (C 6/8), po zhutnení hr. 180 mm   </t>
  </si>
  <si>
    <t xml:space="preserve">Postrek asfaltový infiltračný s posypom kamenivom z asfaltu cestného v množstve 1,50 kg/m2   </t>
  </si>
  <si>
    <t xml:space="preserve">Postrek asfaltový spojovací bez posypu kamenivom z asfaltu cestného v množstve 0,50 kg/m2   </t>
  </si>
  <si>
    <t>577144231.S</t>
  </si>
  <si>
    <t xml:space="preserve">Asfaltový betón červený vrstva obrusná AC 11 O z modifikovaného asfaltu tr. I  v pruhu š. do 3 m , po zhutnení hr. 50 mm   </t>
  </si>
  <si>
    <t>577154231.S</t>
  </si>
  <si>
    <t xml:space="preserve">Asfaltový betón vrstva obrusná AC 11 O v pruhu š. do 3 m z modifik. asfaltu tr. I, po zhutnení hr.50 mm   </t>
  </si>
  <si>
    <t>prípočet budú tvoriť ZL za vjazdy 1760+výmena podložia 1834</t>
  </si>
  <si>
    <t>577164361.S</t>
  </si>
  <si>
    <t xml:space="preserve">Asfaltový betón vrstva  ložná AC 16 v pruhu š. nad 3 m z nemodifik. asfaltu tr. II, po zhutnení hr. 70 mm   </t>
  </si>
  <si>
    <t>581130115.S</t>
  </si>
  <si>
    <t xml:space="preserve">Kryt cementobetónový cestných komunikácií,vrátane podkladných vrstiev a búracich prác- vjazd zo Žel. studienky/   </t>
  </si>
  <si>
    <t>596811330.S</t>
  </si>
  <si>
    <t xml:space="preserve">Kladenie betónovej dlažby s vyplnením škár do lôžka z cementovej malty, prepoj. pri moste   </t>
  </si>
  <si>
    <t>592460013400.S</t>
  </si>
  <si>
    <t xml:space="preserve">Dlažba betónová,ostrohranná   </t>
  </si>
  <si>
    <t>596811331.S</t>
  </si>
  <si>
    <t xml:space="preserve">Kladenie betónovej dlažby s vyplnením škár do lôžka z betonu C12/16  -prídlažba   </t>
  </si>
  <si>
    <t>592460009600</t>
  </si>
  <si>
    <t xml:space="preserve">Dlažba betónová 500x250 mm   </t>
  </si>
  <si>
    <t>599141111.S</t>
  </si>
  <si>
    <t xml:space="preserve">Vyplnenie škár -asfaltová zálievka   </t>
  </si>
  <si>
    <t>599441111.S</t>
  </si>
  <si>
    <t xml:space="preserve">Vyplnenie škár trvalo pružný tmel   </t>
  </si>
  <si>
    <t>564831111</t>
  </si>
  <si>
    <t xml:space="preserve">Podklad zo štrkodrviny s rozprestretím a zhutnením, po zhutnení hr. 100 mm   </t>
  </si>
  <si>
    <t>581114113</t>
  </si>
  <si>
    <t xml:space="preserve">Kryt z betónu prostého hr. 100 mm   </t>
  </si>
  <si>
    <t>Betónové zvodidlo 200 x 54 x 90 cm (d x š x v)</t>
  </si>
  <si>
    <t xml:space="preserve">Doprava a montáž </t>
  </si>
  <si>
    <t>899331111.S</t>
  </si>
  <si>
    <t xml:space="preserve">Výšková úprava uzáverov IS   </t>
  </si>
  <si>
    <t>912291211.S</t>
  </si>
  <si>
    <t xml:space="preserve">Úprava skrine UPC   </t>
  </si>
  <si>
    <t>912951512.S</t>
  </si>
  <si>
    <t xml:space="preserve">Osadenie cestnej závory pre cyklo, demontáž pôvodnej   </t>
  </si>
  <si>
    <t>404490024200.S</t>
  </si>
  <si>
    <t xml:space="preserve">Závora pre cestu zváraná pre cyklotrasu   </t>
  </si>
  <si>
    <t>404410000100.S</t>
  </si>
  <si>
    <t xml:space="preserve">Dopravná značka podľa POD   </t>
  </si>
  <si>
    <t>914812211.S</t>
  </si>
  <si>
    <t xml:space="preserve">Montáž dočasnej dopravnej značky kompletnej základnej   </t>
  </si>
  <si>
    <t>404410211400.S</t>
  </si>
  <si>
    <t xml:space="preserve">Kompletná dopravná značka pre DDZ, podľa POD   </t>
  </si>
  <si>
    <t>916131111.S</t>
  </si>
  <si>
    <t xml:space="preserve">Príplatok za zvýšenu hrúbku bet. lôžka pod prídlažbu   </t>
  </si>
  <si>
    <t>916361112.S</t>
  </si>
  <si>
    <t xml:space="preserve">Osadenie cestného obrubníka betónového ležatého do lôžka z betónu prostého tr. C 16/20 s bočnou oporou   </t>
  </si>
  <si>
    <t>916362112.S</t>
  </si>
  <si>
    <t xml:space="preserve">Osadenie cestného obrubníka betónového stojatého do lôžka z betónu prostého tr. C 16/20 s bočnou oporou   </t>
  </si>
  <si>
    <t>917831501.S</t>
  </si>
  <si>
    <t xml:space="preserve">Osadenie palisád hranatých betónových do betónu dĺžky 40 cm - jednotlivo   </t>
  </si>
  <si>
    <t>592170006260</t>
  </si>
  <si>
    <t xml:space="preserve">Palisáda, rozmer 120x165x400 mm, sivá   </t>
  </si>
  <si>
    <t>917831502.S</t>
  </si>
  <si>
    <t xml:space="preserve">Osadenie palisád hranatých betónových do betónu dĺžky 60 cm - jednotlivo   </t>
  </si>
  <si>
    <t>592170005400</t>
  </si>
  <si>
    <t xml:space="preserve">Palisáda, rozmer 120x165x600 mm, sivá   </t>
  </si>
  <si>
    <t>917831504.S</t>
  </si>
  <si>
    <t xml:space="preserve">Osadenie palisád hranatých betónových do betónu dĺžky 100 cm - jednotlivo   </t>
  </si>
  <si>
    <t>592170006360</t>
  </si>
  <si>
    <t xml:space="preserve">Palisáda, rozmer 120x165x1000 mm, sivá   </t>
  </si>
  <si>
    <t>917831505.S</t>
  </si>
  <si>
    <t xml:space="preserve">Osadenie palisád hranatých betónových do betónu dĺžky 120 cm - jednotlivo   </t>
  </si>
  <si>
    <t>592170006360,1</t>
  </si>
  <si>
    <t xml:space="preserve">Palisáda, rozmer 120x165x1200 mm, sivá   </t>
  </si>
  <si>
    <t>918101111.S</t>
  </si>
  <si>
    <t xml:space="preserve">Lôžko pod obrubníky, krajníky alebo obruby /predstavuje zvýšený objem pri pokládke obrubníkov a prídlažby/   </t>
  </si>
  <si>
    <t>919535555.S</t>
  </si>
  <si>
    <t xml:space="preserve">Obetónovanie chráničky betónom jednoduchým tr. C 8/10   </t>
  </si>
  <si>
    <t>919541111.S</t>
  </si>
  <si>
    <t xml:space="preserve">Zhotovenie chráničky z rúr plastových HDPE   </t>
  </si>
  <si>
    <t>286130032400</t>
  </si>
  <si>
    <t xml:space="preserve">Rúra HDPE   </t>
  </si>
  <si>
    <t>919716111.S</t>
  </si>
  <si>
    <t xml:space="preserve">Výstužné trny lôžka žlabu/komplet-o 14 dl. 0,3 a 0,25 m ,200 ks/ viď PD   </t>
  </si>
  <si>
    <t>kompl.</t>
  </si>
  <si>
    <t>919716111.S-1</t>
  </si>
  <si>
    <t xml:space="preserve">Spriahajúce trny vozovka /komplet-o 25, dl. 0,5 m  a 0,25 m ,24  ks/ viď PD   </t>
  </si>
  <si>
    <t>935152714.S</t>
  </si>
  <si>
    <t xml:space="preserve">Osadenie odvodňovacieho kompozitného žľabu do bet,lôžka hr, 25cm ,plytkého pre vysoké zaťaženie svetlej šírky 100 mm a s roštom triedy D 400   </t>
  </si>
  <si>
    <t>919721111.S</t>
  </si>
  <si>
    <t xml:space="preserve">Dilatačné škáry vkladané -polystyren hr. 10mm   </t>
  </si>
  <si>
    <t>286630069900.S</t>
  </si>
  <si>
    <t xml:space="preserve">Čelná stena plná z kompozitu, šxv 160x61 mm, k odvodňovaciemu žľabu z kompozitu svetlej šírky 100 mm   </t>
  </si>
  <si>
    <t>286630072250.S</t>
  </si>
  <si>
    <t xml:space="preserve">Odvodňovací žľab z kompozitu, svetlá šírka 100 mm, dĺžka 1 m, šxv 160x75 mm, liatinový kryt, štrbiny 10 mm, tr. D 400, aretácia   </t>
  </si>
  <si>
    <t>961043111.S</t>
  </si>
  <si>
    <t xml:space="preserve">Búranie základov alebo vybúranie otvorov plochy nad 4 m2 z betónu prostého alebo preloženého kameňom,  -2,20000t /viď. PD/   </t>
  </si>
  <si>
    <t>979081111.S</t>
  </si>
  <si>
    <t xml:space="preserve">Odvoz sutiny a vybúraných hmôt na skládku do 1 km/zníženie množstva,fréz. bet. plochy 10%/   </t>
  </si>
  <si>
    <t>979081121.S</t>
  </si>
  <si>
    <t xml:space="preserve">Odvoz sutiny a vybúraných hmôt na skládku za každý ďalší 1 km/skládka -20 km/   </t>
  </si>
  <si>
    <t>979082111.S</t>
  </si>
  <si>
    <t xml:space="preserve">Vnútrostavenisková doprava sutiny a vybúraných hmôt do 10 m   </t>
  </si>
  <si>
    <t xml:space="preserve">Poplatok za likvidáciu stavebného odpadu a materiálu / zhromaždenie, separácia, príprava, triedenie, odvoz na recyklačné stredisko - betón (min. 70% objemu daného množstva odpadu)/možnosť spätného použitia/   </t>
  </si>
  <si>
    <t xml:space="preserve">Poplatok za likvidáciu stavebného odpadu a materiálu / zhromaždenie, separácia, príprava, triedenie, odvoz na recyklačné stredisko - bitúmenové zmesi (min. 70% objemu daného množstva odpadu)   </t>
  </si>
  <si>
    <t>979089612.R</t>
  </si>
  <si>
    <t xml:space="preserve">Poplatok za likvidáciu stavebného odpadu a materiálu / zhromaždenie, separácia, príprava, triedenie, odvoz na recyklačné stredisko - výkopová zemina iná ako uvedená v 17 05 05 (štrkopiesok) (min. 70% objemu daného množstva odpadu)/možnosť spätného použiti   </t>
  </si>
  <si>
    <t xml:space="preserve">Poplatok za skládku - výkopová zemina iná ako uvedená v 17 05 05 (štrkopiesok) (max. 30% z celkového množstva)   </t>
  </si>
  <si>
    <t>919735111</t>
  </si>
  <si>
    <t>919735126</t>
  </si>
  <si>
    <t xml:space="preserve">Rezanie existujúceho betónového krytu alebo podkladu hĺbky do 300 mm   </t>
  </si>
  <si>
    <t>979081111</t>
  </si>
  <si>
    <t xml:space="preserve">Odvoz sutiny a vybúraných hmôt na skládku do 1 km   </t>
  </si>
  <si>
    <t>979081121</t>
  </si>
  <si>
    <t xml:space="preserve">Odvoz sutiny a vybúraných hmôt na skládku za každý ďalší 1 km   </t>
  </si>
  <si>
    <t>979089012</t>
  </si>
  <si>
    <t xml:space="preserve">Poplatok za skladovanie - betón, tehly, dlaždice (17 01 ), ostatné   </t>
  </si>
  <si>
    <t>979089212V</t>
  </si>
  <si>
    <t xml:space="preserve">Poplatok za skladovanie - bitúmenové zmesi, uholný decht, dechtové výrobky (17 03 ), ostatné   </t>
  </si>
  <si>
    <t>979081111.SD</t>
  </si>
  <si>
    <t>979081121.SD</t>
  </si>
  <si>
    <t>979089012.RD</t>
  </si>
  <si>
    <t>979089212.RD</t>
  </si>
  <si>
    <t>998225311.S</t>
  </si>
  <si>
    <t xml:space="preserve">Presun hmôt pre opravy a údržbu komunikácií a letísk s krytom asfaltovým alebo betónovým   </t>
  </si>
  <si>
    <t>PSV</t>
  </si>
  <si>
    <t xml:space="preserve">Práce a dodávky PSV   </t>
  </si>
  <si>
    <t>711</t>
  </si>
  <si>
    <t xml:space="preserve">Izolácie proti vode a vlhkosti   </t>
  </si>
  <si>
    <t>711142101.S</t>
  </si>
  <si>
    <t xml:space="preserve">Izolácia proti zemnej vlhkosti s protiradonovou odolnosťou nopovou HDPE fóliou hrúbky 0,5 mm, výška nopu 8 mm šírka 2 m zvislá   </t>
  </si>
  <si>
    <t>283230001900.S</t>
  </si>
  <si>
    <t xml:space="preserve">Profilovaná fólia z PE, výška nopov 20 mm, pevnosť v tlaku 200 kN/m2, pre spodnú stavbu   </t>
  </si>
  <si>
    <t>000200022.S</t>
  </si>
  <si>
    <t xml:space="preserve">Náhradná výsadba   </t>
  </si>
  <si>
    <t xml:space="preserve">Geodetické práce - vykonávané pred výstavbou výškové merania,geodetické zameranie skutočného vyhotovenia stavby   </t>
  </si>
  <si>
    <t>000400021.S</t>
  </si>
  <si>
    <t xml:space="preserve">Projektové práce - stavebná časť (stavebné objekty vrátane ich technického vybavenia). náklady na vypracovanie realizačnej dokumentácie,dokumentácia skutočného vyhotovenia stavby   </t>
  </si>
  <si>
    <t xml:space="preserve">Prevádzkové dopravné značenie a trvalé DZ, projekt POD -IČ -dopr. inš./   </t>
  </si>
  <si>
    <t xml:space="preserve">Zariadenie staveniska   </t>
  </si>
  <si>
    <t>001000011.S</t>
  </si>
  <si>
    <t xml:space="preserve">Inžinierska činnosť - dozory autorský dozor projektanta   </t>
  </si>
  <si>
    <t>Celkom bez DPH</t>
  </si>
  <si>
    <t>Celkom s DPH</t>
  </si>
  <si>
    <t>Objekt:</t>
  </si>
  <si>
    <t>R33 Podkarpatská radilála, úsek Horská - Muštová</t>
  </si>
  <si>
    <t>Miesto:</t>
  </si>
  <si>
    <t>Bratislava - R33 Podkarpatská radiála</t>
  </si>
  <si>
    <t>Dátum:</t>
  </si>
  <si>
    <t>20. 11. 2025</t>
  </si>
  <si>
    <t>Hlavné mesto Slovenskej republiky Bratislava</t>
  </si>
  <si>
    <t>IČO:</t>
  </si>
  <si>
    <t>00603481</t>
  </si>
  <si>
    <t>IČ DPH:</t>
  </si>
  <si>
    <t/>
  </si>
  <si>
    <t>Zhotoviteľ:</t>
  </si>
  <si>
    <t>EUROVIA SK, a.s.</t>
  </si>
  <si>
    <t>31651518</t>
  </si>
  <si>
    <t>2020490274</t>
  </si>
  <si>
    <t>Zmluvný rozpočet</t>
  </si>
  <si>
    <t>ČP</t>
  </si>
  <si>
    <t>TV</t>
  </si>
  <si>
    <t>Kód</t>
  </si>
  <si>
    <t>J. cena</t>
  </si>
  <si>
    <t>Celková cena</t>
  </si>
  <si>
    <t>Skutočnosť
bez DPH</t>
  </si>
  <si>
    <t>Skutočnosť
s DPH</t>
  </si>
  <si>
    <t>O</t>
  </si>
  <si>
    <t>SO01</t>
  </si>
  <si>
    <t>D</t>
  </si>
  <si>
    <t>00</t>
  </si>
  <si>
    <t>Všeobecné položky v procese obstarávania</t>
  </si>
  <si>
    <t>K</t>
  </si>
  <si>
    <t>00030113003013.S</t>
  </si>
  <si>
    <t>Geodetické práce - vykonávané pred výstavbou určenie priebehu nadzemného alebo podzemného existujúceho aj plánovaného vedenia</t>
  </si>
  <si>
    <t>kpl</t>
  </si>
  <si>
    <t>00030331003031.S</t>
  </si>
  <si>
    <t>Geodetické práce - vykonávané po výstavbe zameranie skutočného vyhotovenia stavby</t>
  </si>
  <si>
    <t>00040222004022.S</t>
  </si>
  <si>
    <t>Projektové práce - náklady na dokumentáciu skutočného zhotovenia stavby DSRS</t>
  </si>
  <si>
    <t>00040223004023.S</t>
  </si>
  <si>
    <t>Projektové práce - náklady na spracovanie plánu organizácia dopravy a výroby POD + POV</t>
  </si>
  <si>
    <t>00060111006011.S</t>
  </si>
  <si>
    <t>Zariadenie staveniska - zriadenie</t>
  </si>
  <si>
    <t>00060112006012.S</t>
  </si>
  <si>
    <t>Zariadenie staveniska - prevádzka</t>
  </si>
  <si>
    <t>mes</t>
  </si>
  <si>
    <t>00060113006013.S</t>
  </si>
  <si>
    <t>Zariadenie staveniska - odstránenie</t>
  </si>
  <si>
    <t>00060124006024.S</t>
  </si>
  <si>
    <t>Dočasné dopravné značenie</t>
  </si>
  <si>
    <t>00100334000034.S</t>
  </si>
  <si>
    <t>Inžinierska činnosť - skúšky a revízie ostatné skúšky</t>
  </si>
  <si>
    <t>01</t>
  </si>
  <si>
    <t>Zemné práce</t>
  </si>
  <si>
    <t>01020400020020.S</t>
  </si>
  <si>
    <t>Odkopávka a prekopávka nezapažená pre cesty, v hornine 3 nad 100 do 1000 m3</t>
  </si>
  <si>
    <t>01020400020090.S</t>
  </si>
  <si>
    <t>Odkopávky a prekopávky nezapažené pre cesty. Príplatok za lepivosť horniny 3</t>
  </si>
  <si>
    <t>01040100070020.S</t>
  </si>
  <si>
    <t>Uloženie sypaniny na skládky nad 100 do 1000 m3</t>
  </si>
  <si>
    <t>01040100090111.S</t>
  </si>
  <si>
    <t>Poplatok za uloženie zeminy a kameniva na skládke</t>
  </si>
  <si>
    <t>01040100110001.S</t>
  </si>
  <si>
    <t>Poplatok za recykláciu výkopovej zeminy a kameniva, vrátane manipulácie a odvodzu</t>
  </si>
  <si>
    <t>01060203010240.S</t>
  </si>
  <si>
    <t>Vodorovné premiestnenie výkopku po spevnenej ceste z horniny tr.1-4, nad 100 do 1000 m3 na vzdialenosť do 3000 m</t>
  </si>
  <si>
    <t>01060203010250.S</t>
  </si>
  <si>
    <t>Vodorovné premiestnenie výkopku po spevnenej ceste z horniny tr.1-4, nad 100 do 1000 m3, príplatok k cene za každých ďalšich a začatých 1000 m</t>
  </si>
  <si>
    <t>01080101010010.S</t>
  </si>
  <si>
    <t>Úprava pláne v zárezoch v hornine 1-4 so zhutnením</t>
  </si>
  <si>
    <t>05</t>
  </si>
  <si>
    <t>Búracie práce a demolácie</t>
  </si>
  <si>
    <t>05030162012500.S</t>
  </si>
  <si>
    <t>Odstránenie krytu v ploche nad 200 m2 asfaltového, hr. vrstvy do 50 mm,  -0,12500t</t>
  </si>
  <si>
    <t>05030261022400.S</t>
  </si>
  <si>
    <t>Odstránenie podkladu v ploche nad 200 m2 z betónu prostého, hr. vrstvy do 150 mm,  -0,22500t</t>
  </si>
  <si>
    <t>05030262012510.S</t>
  </si>
  <si>
    <t>Odstránenie podkladu asfaltového v ploche nad 200 m2, hr.nad 50 do 100 mm,  -0,25000t</t>
  </si>
  <si>
    <t>05030264022410.S</t>
  </si>
  <si>
    <t>Odstránenie podkladu v ploche nad 200 m2 z kameniva hrubého drveného, hr.100 do 200 mm,  -0,23500t</t>
  </si>
  <si>
    <t>05030304012410.S</t>
  </si>
  <si>
    <t>Vytrhanie obrúb betónových, cestných ležatých,  -0,08500t</t>
  </si>
  <si>
    <t>05030507002410.S</t>
  </si>
  <si>
    <t>Odstránenie značky, pre staničenie a ohraničenie so stĺpikmi s bet. pätkami,  -0,08200t</t>
  </si>
  <si>
    <t>05080200020010.S</t>
  </si>
  <si>
    <t>Odvoz sutiny a vybúraných hmôt na skládku do 1 km</t>
  </si>
  <si>
    <t>05080200020020.S</t>
  </si>
  <si>
    <t>Odvoz sutiny a vybúraných hmôt na skládku za každý ďalší 1 km</t>
  </si>
  <si>
    <t>05080900000612.S</t>
  </si>
  <si>
    <t>Poplatok za skládku - iné odpady zo stavieb a demolácií (17 09), ostatné</t>
  </si>
  <si>
    <t>05080900000721.S</t>
  </si>
  <si>
    <t>Poplatok za uloženie stavebného odpadu na skládku - betón</t>
  </si>
  <si>
    <t>05080900000761.S</t>
  </si>
  <si>
    <t>Poplatok za uloženie stavebného odpadu na skládku - bitúmenové zmesi</t>
  </si>
  <si>
    <t>05080900000801.S</t>
  </si>
  <si>
    <t>Poplatok za recykláciu stavebného odpadu - betón, vrátane manipulácie a odvozu</t>
  </si>
  <si>
    <t>05080900000821.S</t>
  </si>
  <si>
    <t>Poplatok za recykláciu stavebného odpadu - bitúmenové zmesi, vrátane manipulácie a odvozu</t>
  </si>
  <si>
    <t>05090461023010.S</t>
  </si>
  <si>
    <t>Rezanie existujúceho betónového krytu alebo podkladu hĺbky nad 50 do 100 mm</t>
  </si>
  <si>
    <t>05090462012400.S</t>
  </si>
  <si>
    <t>Rezanie existujúceho asfaltového krytu alebo podkladu hĺbky do 50 mm</t>
  </si>
  <si>
    <t>05090462032400.S</t>
  </si>
  <si>
    <t>Rezanie existujúceho asfaltového krytu alebo podkladu hĺbky nad 100 do 150 mm</t>
  </si>
  <si>
    <t>22</t>
  </si>
  <si>
    <t>Práce na pozemných komunikáciach a letiskách</t>
  </si>
  <si>
    <t>22010104000080.S</t>
  </si>
  <si>
    <t>Podklad zo štrkodrviny s rozprestretím a zhutnením, po zhutnení hr. 100 mm</t>
  </si>
  <si>
    <t>22010203000060.S</t>
  </si>
  <si>
    <t>22020417021110.S</t>
  </si>
  <si>
    <t>Podklad z podkladového betónu PB III tr. C 12/15 hr. 100 mm</t>
  </si>
  <si>
    <t>22020421020010.S</t>
  </si>
  <si>
    <t>Podklad z kameniva stmeleného cementom s rozprestretím a zhutnením, CBGM C 5/6, po zhutnení hr. 120 mm</t>
  </si>
  <si>
    <t>22030330030030.S</t>
  </si>
  <si>
    <t>Postrek asfaltový spojovací bez posypu kamenivom z cestnej emulzie v množstve 0,50 kg/m2</t>
  </si>
  <si>
    <t>22030640004220.S</t>
  </si>
  <si>
    <t>Vyrovnanie povrchu doterajších krytov asfaltovým betónom AC 16 L, II. hr. nad 40 do 60 mm</t>
  </si>
  <si>
    <t>22030640022230.S</t>
  </si>
  <si>
    <t>Asfaltový betón vrstva obrusná AC 11 O v pruhu š. do 3 m z nemodifik. asfaltu tr. II, po zhutnení hr. 50 mm - ČERVENÝ!!!</t>
  </si>
  <si>
    <t>22039000000010.S</t>
  </si>
  <si>
    <t>Zarovnanie styčnej plochy pozdĺž vybúranej časti komunikácie asfaltovej hr. do 50 mm</t>
  </si>
  <si>
    <t>22039000000030.S</t>
  </si>
  <si>
    <t>Zarovnanie styčnej plochy pozdĺž vybúranej časti komunikácie asfaltovej hr. nad 100 do 200 mm</t>
  </si>
  <si>
    <t>22040247020110.R</t>
  </si>
  <si>
    <t>Kamenná prídlažba do lôžka z betónu prostého tr. C 30/37 hr. do 250 mm z dlažobných kociek drobných</t>
  </si>
  <si>
    <t>583810000300.R</t>
  </si>
  <si>
    <t>Kocka dlažobná drobná z vyvretých hornín, veľkosť 120 mm</t>
  </si>
  <si>
    <t>22040417010051.S</t>
  </si>
  <si>
    <t>Kladenie betónovej zámkovej dlažby komunikácií pre peších hr. 60 mm pre peších do 50 m2 so zriadením lôžka z kameniva hr. 30 mm</t>
  </si>
  <si>
    <t>592460007700.S</t>
  </si>
  <si>
    <t>Dlažba betónová škárová, rozmer 200x165x60 mm, prírodná</t>
  </si>
  <si>
    <t>22040417020034.S</t>
  </si>
  <si>
    <t>Kladenie betónovej zámkovej dlažby komunikácií pre peších hr. 80 mm pre peších nad 300 m2 so zriadením lôžka z kameniva hr. 30 mm</t>
  </si>
  <si>
    <t>592460008500.S</t>
  </si>
  <si>
    <t>Dlažba betónová škárová hr. 80 mm, prírodná</t>
  </si>
  <si>
    <t>22040417900020.S</t>
  </si>
  <si>
    <t>Dopiľovanie betónovej zámkovej dlažby hr. nad 60 mm</t>
  </si>
  <si>
    <t>22250671060010.S</t>
  </si>
  <si>
    <t>Osadenie a montáž cestnej zvislej dopravnej značky na stĺpik, stĺp, konzolu alebo objekt</t>
  </si>
  <si>
    <t>404410001345   Nová</t>
  </si>
  <si>
    <t>Výstražná značka ZDZ 143-10 "Cyklisti (umiestnenie vpravo)", Zn lisovaná, V1-630 mm, RA2, P3, E2, SP1</t>
  </si>
  <si>
    <t>404410033905   Nová</t>
  </si>
  <si>
    <t>Regulačná značka ZDZ 201 "Daj prednosť v jazde", Zn lisovaná, V1-630 mm, RA2, P3, E2, SP1</t>
  </si>
  <si>
    <t>404410037571    Nová</t>
  </si>
  <si>
    <t>Regulačná značka ZDZ 272-10 "Parkovanie (šikmo/pozdĺžne,vpravo-začiatok,vľavo-koniec)", Zn lisovaná, V1 -420x420 mm, RA2, P3, E2, SP1</t>
  </si>
  <si>
    <t>404410037572    Nová</t>
  </si>
  <si>
    <t>Regulačná značka ZDZ 272-20 "Parkovanie (šikmo/pozdĺžne,vpravo-koniec,vľavo-začiatok)", Zn lisovaná, V1 -420x420 mm, RA2, P3, E2, SP1</t>
  </si>
  <si>
    <t>404410113153.1 Nová</t>
  </si>
  <si>
    <t>Informatívna značka ZDZ 321-30 "Jednosmerná cesta", Zn lisovaná, V2-600x600 mm, RA2, P3, E2, SP1</t>
  </si>
  <si>
    <t>404410182446   Nová</t>
  </si>
  <si>
    <t>Regulačná značka ZDZ 323 V1RA2 "Bicyklová cesta", rozmer 420x420 mm, Zn lisovaná, P3, E2, SP1</t>
  </si>
  <si>
    <t>404410182447   Nová</t>
  </si>
  <si>
    <t>Regulačná značka ZDZ 324 V1RA2 "Koniec bicyklovej cesty", rozmer 420x420 mm, Zn lisovaná, P3, E2, SP1</t>
  </si>
  <si>
    <t>404410177056   Nová</t>
  </si>
  <si>
    <t>ZDZ 380-11 "Cyklistický smerník tabuľový", Zn lisovaný, V2-350x1250 mm, RA2, P3, E2, SP1</t>
  </si>
  <si>
    <t>404410177057   Nová</t>
  </si>
  <si>
    <t>ZDZ 380-21 "Cyklistický smerník tabuľový)", Zn lisovaný, V2-350x1250 mm, RA2, P3, E2, SP1</t>
  </si>
  <si>
    <t>404410177058   Nová</t>
  </si>
  <si>
    <t>ZDZ 380-31 "Cyklistický smerník tabuľový)", Zn lisovaný, V2-350x1250 mm, RA2, P3, E2, SP1</t>
  </si>
  <si>
    <t>404410180394    Nová</t>
  </si>
  <si>
    <t>Všeobecná dodatková tabuľa ZDZ 507-58 V2RA2 "Neplatí pre (bicykle)", rozmer 450x600 mm, Zn lisovaná, P3, E2, SP1</t>
  </si>
  <si>
    <t>404410182498</t>
  </si>
  <si>
    <t>Špeciálna dodatková tabuľa ZDZ 514 V2RA2 "Obojsmerná jazda cyklistov", rozmer 450x600 mm, Zn lisovaná, P3, E2, SP1</t>
  </si>
  <si>
    <t>404410182448   Nová</t>
  </si>
  <si>
    <t>Špeciálna dodatková tabuľa ZDZ 515-56,50 V1RA2 "Voľno (motobicykle a automobily)", rozmer 420x420 mm, Zn lisovaná, P3, E2, SP1</t>
  </si>
  <si>
    <t>22250674010110.S</t>
  </si>
  <si>
    <t>Montáž stĺpika zvislej dopravnej značky dĺžky do 3,5 m do betónového základu</t>
  </si>
  <si>
    <t>Stĺpik Zn, d 60 mm, pre dopravné značky</t>
  </si>
  <si>
    <t>404490008600.S</t>
  </si>
  <si>
    <t>Krytka stĺpika, d 60 mm, plastová</t>
  </si>
  <si>
    <t>22250776000010.S</t>
  </si>
  <si>
    <t>Predznačenie pre značenie striekané farbou z náterových hmôt deliace čiary, vodiace prúžky</t>
  </si>
  <si>
    <t>22250776025120.S</t>
  </si>
  <si>
    <t>Vodorovné dopravné značenie dvojzložkovým studeným plastom čiar tenkých súvislých, farba biela retroreflexná šírky 120 mm</t>
  </si>
  <si>
    <t>22250980010131.R</t>
  </si>
  <si>
    <t>Osadenie chodník. obrubníka betónového stojatého do lôžka z betónu prosteho tr. C 30/37 s bočnou oporou</t>
  </si>
  <si>
    <t>583810001300.S</t>
  </si>
  <si>
    <t>Obrubník kamenný rovný z vyvretých hornín 150/300 mm</t>
  </si>
  <si>
    <t>22250980010220.S</t>
  </si>
  <si>
    <t>Lôžko pod obrubníky, krajníky alebo obruby z dlažobných kociek z betónu prostého tr. C 16/20</t>
  </si>
  <si>
    <t>22250980010230.R</t>
  </si>
  <si>
    <t>Lôžko pod obrubníky, krajníky alebo obruby z dlažobných kociek z betónu prostého tr. C 30/37</t>
  </si>
  <si>
    <t>22250981010021.S</t>
  </si>
  <si>
    <t>Osadenie záhonového alebo parkového obrubníka betón., do lôžka z bet. pros. tr. C 16/20 s bočnou oporou</t>
  </si>
  <si>
    <t>Obrubník parkový, lxšxv 1000x50x200 mm, prírodný</t>
  </si>
  <si>
    <t>22251083014220.S</t>
  </si>
  <si>
    <t>Rezanie priečnych alebo pozdĺžnych dilatačných škár živič. plôch pre vytvor. komôrky pre zálievku, š. 10 mm, hĺ. 20 mm</t>
  </si>
  <si>
    <t>22251083016010.S</t>
  </si>
  <si>
    <t>Tesnenie dilatačných škár zálievkou za tepla pre komôrku s tesniacim profilom š. 10 mm hl. 20 mm</t>
  </si>
  <si>
    <t>22251491018030.S</t>
  </si>
  <si>
    <t>Výšková úprava uličného vstupu alebo poklopu</t>
  </si>
  <si>
    <t>22251491018050.S</t>
  </si>
  <si>
    <t>Výšková úprava krycieho hrnca, šupátka</t>
  </si>
  <si>
    <t>22251592008035.S</t>
  </si>
  <si>
    <t>Odstránenie blata, prachu alebo hlineného nánosu, z povrchu podkladu alebo krytu bet. alebo asfalt. zametacou kefou</t>
  </si>
  <si>
    <t>22251593008020.S</t>
  </si>
  <si>
    <t>Odstránenie nánosu na krajniciach priem. hr. nad 100 do 200 mm,  -0,25200t</t>
  </si>
  <si>
    <t>22251594009422.S</t>
  </si>
  <si>
    <t>Čistenie priekop komunikácií strojne priekopovým rýpadlom o objeme nánosu nad 0,15 do 0,30 m3/m, -0,19460 t</t>
  </si>
  <si>
    <t>22992203001010.S</t>
  </si>
  <si>
    <t>Presun hmôt (22) pre pozemné komunikácie a letiská s krytom asfaltovým</t>
  </si>
  <si>
    <t>577154331.S</t>
  </si>
  <si>
    <t>Asfaltový betón vrstva obrusná alebo ložná AC 16 v pruhu š. do 3m z nemodifik. asfaltu tr. II, po zhutení hr. 60 mm</t>
  </si>
  <si>
    <t>dodatok č.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</si>
</sst>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#,##0.000"/>
    <numFmt numFmtId="165" formatCode="#,##0.000;\-#,##0.000"/>
    <numFmt numFmtId="166" formatCode="_-* #,##0_-;\-* #,##0_-;_-* &quot;-&quot;??_-;_-@_-"/>
    <numFmt numFmtId="167" formatCode="_-* #,##0.00\ _€_-;\-* #,##0.00\ _€_-;_-* &quot;-&quot;??\ _€_-;_-@_-"/>
    <numFmt numFmtId="168" formatCode="0.000"/>
    <numFmt numFmtId="169" formatCode="###0.000;\-###0.000"/>
    <numFmt numFmtId="170" formatCode="#,##0.000_ ;\-#,##0.000\ "/>
  </numFmts>
  <fonts count="48">
    <font>
      <sz val="1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14"/>
      <name val="Arial CE"/>
      <family val="2"/>
      <charset val="238"/>
    </font>
    <font>
      <b/>
      <sz val="14"/>
      <name val="Arial CE"/>
      <charset val="238"/>
    </font>
    <font>
      <sz val="9"/>
      <name val="Arial CE"/>
      <family val="2"/>
      <charset val="238"/>
    </font>
    <font>
      <b/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24"/>
      <name val="Calibri"/>
      <family val="2"/>
      <scheme val="minor"/>
    </font>
    <font>
      <sz val="8"/>
      <name val="MS Sans Serif"/>
      <charset val="1"/>
    </font>
    <font>
      <sz val="8"/>
      <name val="MS Sans Serif"/>
      <charset val="238"/>
    </font>
    <font>
      <b/>
      <sz val="9"/>
      <name val="Arial CE"/>
      <charset val="238"/>
    </font>
    <font>
      <sz val="9"/>
      <name val="Arial CE"/>
      <charset val="238"/>
    </font>
    <font>
      <sz val="7"/>
      <name val="Arial CE"/>
      <family val="2"/>
      <charset val="238"/>
    </font>
    <font>
      <b/>
      <sz val="10"/>
      <name val="Arial CE"/>
      <charset val="238"/>
    </font>
    <font>
      <sz val="8"/>
      <name val="Arial CYR"/>
      <charset val="238"/>
    </font>
    <font>
      <sz val="10"/>
      <name val="Arial CE"/>
      <family val="2"/>
      <charset val="238"/>
    </font>
    <font>
      <b/>
      <sz val="11"/>
      <name val="Arial CE"/>
      <family val="2"/>
      <charset val="238"/>
    </font>
    <font>
      <b/>
      <sz val="20"/>
      <name val="Arial CE"/>
      <family val="2"/>
      <charset val="238"/>
    </font>
    <font>
      <b/>
      <sz val="10"/>
      <name val="Arial CE"/>
      <family val="2"/>
      <charset val="238"/>
    </font>
    <font>
      <b/>
      <sz val="16"/>
      <name val="Arial CE"/>
      <charset val="238"/>
    </font>
    <font>
      <sz val="8"/>
      <name val="Arial CE"/>
      <family val="2"/>
      <charset val="238"/>
    </font>
    <font>
      <i/>
      <sz val="8"/>
      <name val="Arial CE"/>
      <family val="2"/>
      <charset val="238"/>
    </font>
    <font>
      <sz val="8"/>
      <name val="Arial CE"/>
      <charset val="238"/>
    </font>
    <font>
      <i/>
      <sz val="8"/>
      <name val="Arial CE"/>
      <charset val="238"/>
    </font>
    <font>
      <b/>
      <sz val="11"/>
      <name val="Arial CE"/>
      <charset val="238"/>
    </font>
    <font>
      <sz val="11"/>
      <color theme="1"/>
      <name val="Calibri"/>
      <family val="2"/>
      <scheme val="minor"/>
    </font>
    <font>
      <b/>
      <sz val="14"/>
      <name val="Arial"/>
      <family val="2"/>
      <charset val="238"/>
    </font>
    <font>
      <b/>
      <sz val="8"/>
      <name val="Arial CE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sz val="7"/>
      <name val="Arial CE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sz val="8"/>
      <color rgb="FFFF0000"/>
      <name val="Arial CE"/>
      <charset val="238"/>
    </font>
    <font>
      <sz val="11"/>
      <name val="Arial"/>
      <family val="2"/>
      <charset val="238"/>
    </font>
    <font>
      <b/>
      <sz val="11"/>
      <color indexed="18"/>
      <name val="Arial CE"/>
      <charset val="238"/>
    </font>
    <font>
      <sz val="14"/>
      <name val="Arial CE"/>
      <charset val="238"/>
    </font>
    <font>
      <sz val="14"/>
      <color theme="1"/>
      <name val="Calibri"/>
      <family val="2"/>
      <charset val="238"/>
      <scheme val="minor"/>
    </font>
    <font>
      <sz val="11"/>
      <name val="Arial CE"/>
      <charset val="238"/>
    </font>
    <font>
      <sz val="8"/>
      <color theme="1"/>
      <name val="Calibri"/>
      <family val="2"/>
      <charset val="238"/>
      <scheme val="minor"/>
    </font>
    <font>
      <b/>
      <sz val="9"/>
      <color indexed="10"/>
      <name val="Arial CE"/>
      <charset val="238"/>
    </font>
    <font>
      <b/>
      <sz val="9"/>
      <name val="Arial CE"/>
      <family val="2"/>
      <charset val="238"/>
    </font>
    <font>
      <sz val="11"/>
      <name val="Arial CE"/>
      <family val="2"/>
      <charset val="238"/>
    </font>
    <font>
      <b/>
      <sz val="20"/>
      <name val="Arial CE"/>
      <charset val="238"/>
    </font>
    <font>
      <b/>
      <sz val="16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</patternFill>
    </fill>
  </fills>
  <borders count="46">
    <border>
      <left/>
      <right/>
      <top/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4">
    <xf numFmtId="0" fontId="0" fillId="0" borderId="0"/>
    <xf numFmtId="0" fontId="11" fillId="0" borderId="0" applyAlignment="0">
      <alignment vertical="top"/>
      <protection locked="0"/>
    </xf>
    <xf numFmtId="0" fontId="28" fillId="0" borderId="0"/>
    <xf numFmtId="43" fontId="28" fillId="0" borderId="0" applyFont="0" applyFill="0" applyBorder="0" applyAlignment="0" applyProtection="0"/>
  </cellStyleXfs>
  <cellXfs count="287">
    <xf numFmtId="0" fontId="0" fillId="0" borderId="0" xfId="0"/>
    <xf numFmtId="4" fontId="0" fillId="0" borderId="0" xfId="0" applyNumberFormat="1"/>
    <xf numFmtId="0" fontId="5" fillId="0" borderId="0" xfId="0" applyFont="1" applyAlignment="1" applyProtection="1">
      <alignment horizontal="left" vertical="top"/>
      <protection locked="0"/>
    </xf>
    <xf numFmtId="4" fontId="5" fillId="0" borderId="0" xfId="0" applyNumberFormat="1" applyFont="1" applyAlignment="1" applyProtection="1">
      <alignment horizontal="left" vertical="top"/>
      <protection locked="0"/>
    </xf>
    <xf numFmtId="0" fontId="0" fillId="0" borderId="0" xfId="0" applyAlignment="1" applyProtection="1">
      <alignment horizontal="left" vertical="top"/>
      <protection locked="0"/>
    </xf>
    <xf numFmtId="4" fontId="0" fillId="0" borderId="0" xfId="0" applyNumberFormat="1" applyAlignment="1" applyProtection="1">
      <alignment horizontal="left" vertical="top"/>
      <protection locked="0"/>
    </xf>
    <xf numFmtId="0" fontId="6" fillId="0" borderId="0" xfId="0" applyFont="1" applyAlignment="1">
      <alignment horizontal="left" vertical="top"/>
    </xf>
    <xf numFmtId="0" fontId="6" fillId="0" borderId="0" xfId="0" applyFont="1" applyAlignment="1">
      <alignment horizontal="left" vertical="top" wrapText="1"/>
    </xf>
    <xf numFmtId="4" fontId="6" fillId="0" borderId="0" xfId="0" applyNumberFormat="1" applyFont="1" applyAlignment="1">
      <alignment horizontal="left" vertical="top" wrapText="1"/>
    </xf>
    <xf numFmtId="0" fontId="7" fillId="0" borderId="0" xfId="0" applyFont="1"/>
    <xf numFmtId="0" fontId="8" fillId="0" borderId="0" xfId="0" applyFont="1" applyAlignment="1">
      <alignment horizontal="left" vertical="center" indent="1"/>
    </xf>
    <xf numFmtId="0" fontId="8" fillId="0" borderId="0" xfId="0" applyFont="1" applyAlignment="1">
      <alignment horizontal="left" vertical="center"/>
    </xf>
    <xf numFmtId="164" fontId="6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left" vertical="center" wrapText="1" indent="1"/>
    </xf>
    <xf numFmtId="164" fontId="6" fillId="0" borderId="0" xfId="0" applyNumberFormat="1" applyFont="1" applyAlignment="1">
      <alignment vertical="center" wrapText="1"/>
    </xf>
    <xf numFmtId="4" fontId="6" fillId="0" borderId="0" xfId="0" applyNumberFormat="1" applyFont="1" applyAlignment="1">
      <alignment vertical="center" wrapText="1"/>
    </xf>
    <xf numFmtId="0" fontId="6" fillId="0" borderId="0" xfId="0" applyFont="1" applyAlignment="1">
      <alignment wrapText="1"/>
    </xf>
    <xf numFmtId="0" fontId="9" fillId="0" borderId="7" xfId="0" applyFont="1" applyBorder="1" applyAlignment="1">
      <alignment horizontal="center" vertical="center" wrapText="1"/>
    </xf>
    <xf numFmtId="0" fontId="9" fillId="0" borderId="7" xfId="0" applyFont="1" applyBorder="1" applyAlignment="1">
      <alignment vertical="center" wrapText="1"/>
    </xf>
    <xf numFmtId="0" fontId="9" fillId="0" borderId="7" xfId="0" applyFont="1" applyBorder="1" applyAlignment="1">
      <alignment horizontal="left" vertical="center" wrapText="1" indent="2"/>
    </xf>
    <xf numFmtId="164" fontId="9" fillId="0" borderId="7" xfId="0" applyNumberFormat="1" applyFont="1" applyBorder="1" applyAlignment="1">
      <alignment vertical="center" wrapText="1"/>
    </xf>
    <xf numFmtId="4" fontId="9" fillId="0" borderId="7" xfId="0" applyNumberFormat="1" applyFont="1" applyBorder="1" applyAlignment="1">
      <alignment vertical="center" wrapText="1"/>
    </xf>
    <xf numFmtId="164" fontId="9" fillId="0" borderId="0" xfId="0" applyNumberFormat="1" applyFont="1" applyAlignment="1">
      <alignment vertical="center" wrapText="1"/>
    </xf>
    <xf numFmtId="0" fontId="9" fillId="0" borderId="0" xfId="0" applyFont="1" applyAlignment="1">
      <alignment wrapText="1"/>
    </xf>
    <xf numFmtId="0" fontId="0" fillId="0" borderId="5" xfId="0" applyBorder="1" applyAlignment="1">
      <alignment horizontal="center" vertical="center" wrapText="1"/>
    </xf>
    <xf numFmtId="0" fontId="0" fillId="0" borderId="5" xfId="0" applyBorder="1" applyAlignment="1">
      <alignment vertical="center" wrapText="1"/>
    </xf>
    <xf numFmtId="164" fontId="7" fillId="0" borderId="5" xfId="0" applyNumberFormat="1" applyFont="1" applyBorder="1" applyAlignment="1">
      <alignment vertical="center" wrapText="1"/>
    </xf>
    <xf numFmtId="4" fontId="0" fillId="0" borderId="5" xfId="0" applyNumberFormat="1" applyBorder="1" applyAlignment="1">
      <alignment vertical="center" wrapText="1"/>
    </xf>
    <xf numFmtId="4" fontId="0" fillId="0" borderId="6" xfId="0" applyNumberFormat="1" applyBorder="1" applyAlignment="1">
      <alignment vertical="center" wrapText="1"/>
    </xf>
    <xf numFmtId="164" fontId="0" fillId="0" borderId="0" xfId="0" applyNumberFormat="1" applyAlignment="1">
      <alignment vertical="center" wrapText="1"/>
    </xf>
    <xf numFmtId="0" fontId="0" fillId="0" borderId="0" xfId="0" applyAlignment="1">
      <alignment wrapText="1"/>
    </xf>
    <xf numFmtId="0" fontId="9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vertical="center" wrapText="1"/>
    </xf>
    <xf numFmtId="0" fontId="9" fillId="0" borderId="2" xfId="0" applyFont="1" applyBorder="1" applyAlignment="1">
      <alignment horizontal="left" vertical="center" wrapText="1" indent="2"/>
    </xf>
    <xf numFmtId="164" fontId="9" fillId="0" borderId="2" xfId="0" applyNumberFormat="1" applyFont="1" applyBorder="1" applyAlignment="1">
      <alignment vertical="center" wrapText="1"/>
    </xf>
    <xf numFmtId="4" fontId="9" fillId="0" borderId="2" xfId="0" applyNumberFormat="1" applyFont="1" applyBorder="1" applyAlignment="1">
      <alignment vertical="center" wrapText="1"/>
    </xf>
    <xf numFmtId="164" fontId="0" fillId="0" borderId="5" xfId="0" applyNumberForma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4" fontId="0" fillId="0" borderId="0" xfId="0" applyNumberFormat="1" applyAlignment="1">
      <alignment vertical="center"/>
    </xf>
    <xf numFmtId="0" fontId="10" fillId="0" borderId="0" xfId="0" applyFont="1"/>
    <xf numFmtId="0" fontId="5" fillId="0" borderId="0" xfId="1" applyFont="1" applyAlignment="1">
      <alignment horizontal="left" vertical="top"/>
      <protection locked="0"/>
    </xf>
    <xf numFmtId="4" fontId="5" fillId="0" borderId="0" xfId="1" applyNumberFormat="1" applyFont="1" applyAlignment="1">
      <alignment horizontal="left" vertical="top"/>
      <protection locked="0"/>
    </xf>
    <xf numFmtId="0" fontId="12" fillId="0" borderId="0" xfId="1" applyFont="1" applyAlignment="1">
      <alignment horizontal="left" vertical="top"/>
      <protection locked="0"/>
    </xf>
    <xf numFmtId="0" fontId="13" fillId="0" borderId="0" xfId="1" applyFont="1" applyAlignment="1" applyProtection="1">
      <alignment horizontal="left"/>
    </xf>
    <xf numFmtId="0" fontId="14" fillId="0" borderId="0" xfId="1" applyFont="1" applyAlignment="1" applyProtection="1">
      <alignment horizontal="left"/>
    </xf>
    <xf numFmtId="0" fontId="14" fillId="0" borderId="0" xfId="1" applyFont="1" applyAlignment="1" applyProtection="1">
      <alignment horizontal="left" vertical="top" wrapText="1"/>
    </xf>
    <xf numFmtId="0" fontId="5" fillId="0" borderId="0" xfId="1" applyFont="1" applyAlignment="1" applyProtection="1">
      <alignment horizontal="left"/>
    </xf>
    <xf numFmtId="39" fontId="14" fillId="0" borderId="0" xfId="1" applyNumberFormat="1" applyFont="1" applyAlignment="1" applyProtection="1">
      <alignment horizontal="right" vertical="top"/>
    </xf>
    <xf numFmtId="0" fontId="15" fillId="0" borderId="0" xfId="1" applyFont="1" applyAlignment="1" applyProtection="1">
      <alignment horizontal="left"/>
    </xf>
    <xf numFmtId="0" fontId="16" fillId="0" borderId="11" xfId="1" applyFont="1" applyBorder="1" applyAlignment="1">
      <alignment horizontal="center" vertical="center"/>
      <protection locked="0"/>
    </xf>
    <xf numFmtId="0" fontId="16" fillId="0" borderId="11" xfId="1" applyFont="1" applyBorder="1" applyAlignment="1">
      <alignment horizontal="center" vertical="center" wrapText="1"/>
      <protection locked="0"/>
    </xf>
    <xf numFmtId="0" fontId="17" fillId="0" borderId="12" xfId="1" applyFont="1" applyBorder="1" applyAlignment="1" applyProtection="1">
      <alignment horizontal="center" vertical="center" wrapText="1"/>
    </xf>
    <xf numFmtId="0" fontId="17" fillId="0" borderId="13" xfId="1" applyFont="1" applyBorder="1" applyAlignment="1" applyProtection="1">
      <alignment horizontal="center" vertical="center" wrapText="1"/>
    </xf>
    <xf numFmtId="0" fontId="17" fillId="0" borderId="14" xfId="1" applyFont="1" applyBorder="1" applyAlignment="1" applyProtection="1">
      <alignment horizontal="center" vertical="center" wrapText="1"/>
    </xf>
    <xf numFmtId="0" fontId="18" fillId="0" borderId="15" xfId="1" applyFont="1" applyBorder="1" applyAlignment="1">
      <alignment horizontal="center" vertical="center"/>
      <protection locked="0"/>
    </xf>
    <xf numFmtId="4" fontId="18" fillId="0" borderId="16" xfId="1" applyNumberFormat="1" applyFont="1" applyBorder="1" applyAlignment="1">
      <alignment horizontal="center" vertical="center"/>
      <protection locked="0"/>
    </xf>
    <xf numFmtId="0" fontId="17" fillId="0" borderId="17" xfId="1" applyFont="1" applyBorder="1" applyAlignment="1" applyProtection="1">
      <alignment horizontal="center" vertical="center" wrapText="1"/>
    </xf>
    <xf numFmtId="0" fontId="5" fillId="0" borderId="18" xfId="1" applyFont="1" applyBorder="1" applyAlignment="1">
      <alignment horizontal="left" vertical="top"/>
      <protection locked="0"/>
    </xf>
    <xf numFmtId="37" fontId="19" fillId="0" borderId="0" xfId="1" applyNumberFormat="1" applyFont="1" applyAlignment="1">
      <alignment horizontal="center"/>
      <protection locked="0"/>
    </xf>
    <xf numFmtId="0" fontId="19" fillId="0" borderId="0" xfId="1" applyFont="1" applyAlignment="1">
      <alignment horizontal="left" wrapText="1"/>
      <protection locked="0"/>
    </xf>
    <xf numFmtId="165" fontId="19" fillId="0" borderId="0" xfId="1" applyNumberFormat="1" applyFont="1" applyAlignment="1">
      <alignment horizontal="right"/>
      <protection locked="0"/>
    </xf>
    <xf numFmtId="39" fontId="19" fillId="0" borderId="0" xfId="1" applyNumberFormat="1" applyFont="1" applyAlignment="1">
      <alignment horizontal="right"/>
      <protection locked="0"/>
    </xf>
    <xf numFmtId="39" fontId="5" fillId="0" borderId="18" xfId="1" applyNumberFormat="1" applyFont="1" applyBorder="1" applyAlignment="1">
      <alignment horizontal="right"/>
      <protection locked="0"/>
    </xf>
    <xf numFmtId="39" fontId="20" fillId="0" borderId="0" xfId="1" applyNumberFormat="1" applyFont="1" applyAlignment="1">
      <alignment horizontal="right"/>
      <protection locked="0"/>
    </xf>
    <xf numFmtId="37" fontId="21" fillId="0" borderId="0" xfId="1" applyNumberFormat="1" applyFont="1" applyAlignment="1">
      <alignment horizontal="center"/>
      <protection locked="0"/>
    </xf>
    <xf numFmtId="0" fontId="21" fillId="0" borderId="0" xfId="1" applyFont="1" applyAlignment="1">
      <alignment horizontal="left" wrapText="1"/>
      <protection locked="0"/>
    </xf>
    <xf numFmtId="165" fontId="21" fillId="0" borderId="0" xfId="1" applyNumberFormat="1" applyFont="1" applyAlignment="1">
      <alignment horizontal="right"/>
      <protection locked="0"/>
    </xf>
    <xf numFmtId="39" fontId="21" fillId="0" borderId="0" xfId="1" applyNumberFormat="1" applyFont="1" applyAlignment="1">
      <alignment horizontal="right"/>
      <protection locked="0"/>
    </xf>
    <xf numFmtId="4" fontId="16" fillId="0" borderId="0" xfId="1" applyNumberFormat="1" applyFont="1" applyAlignment="1">
      <alignment horizontal="right"/>
      <protection locked="0"/>
    </xf>
    <xf numFmtId="4" fontId="22" fillId="0" borderId="0" xfId="1" applyNumberFormat="1" applyFont="1" applyAlignment="1">
      <alignment horizontal="right"/>
      <protection locked="0"/>
    </xf>
    <xf numFmtId="37" fontId="23" fillId="0" borderId="12" xfId="1" applyNumberFormat="1" applyFont="1" applyBorder="1" applyAlignment="1">
      <alignment horizontal="center"/>
      <protection locked="0"/>
    </xf>
    <xf numFmtId="0" fontId="23" fillId="0" borderId="12" xfId="1" applyFont="1" applyBorder="1" applyAlignment="1">
      <alignment horizontal="left" wrapText="1"/>
      <protection locked="0"/>
    </xf>
    <xf numFmtId="165" fontId="23" fillId="0" borderId="12" xfId="1" applyNumberFormat="1" applyFont="1" applyBorder="1" applyAlignment="1">
      <alignment horizontal="right"/>
      <protection locked="0"/>
    </xf>
    <xf numFmtId="39" fontId="23" fillId="0" borderId="12" xfId="1" applyNumberFormat="1" applyFont="1" applyBorder="1" applyAlignment="1">
      <alignment horizontal="right"/>
      <protection locked="0"/>
    </xf>
    <xf numFmtId="39" fontId="23" fillId="0" borderId="17" xfId="1" applyNumberFormat="1" applyFont="1" applyBorder="1" applyAlignment="1">
      <alignment horizontal="right"/>
      <protection locked="0"/>
    </xf>
    <xf numFmtId="165" fontId="14" fillId="0" borderId="19" xfId="1" applyNumberFormat="1" applyFont="1" applyBorder="1" applyAlignment="1">
      <alignment horizontal="right"/>
      <protection locked="0"/>
    </xf>
    <xf numFmtId="4" fontId="14" fillId="0" borderId="20" xfId="1" applyNumberFormat="1" applyFont="1" applyBorder="1" applyAlignment="1">
      <alignment horizontal="right"/>
      <protection locked="0"/>
    </xf>
    <xf numFmtId="4" fontId="5" fillId="0" borderId="20" xfId="1" applyNumberFormat="1" applyFont="1" applyBorder="1" applyAlignment="1">
      <alignment horizontal="right"/>
      <protection locked="0"/>
    </xf>
    <xf numFmtId="4" fontId="13" fillId="0" borderId="20" xfId="1" applyNumberFormat="1" applyFont="1" applyBorder="1" applyAlignment="1">
      <alignment horizontal="right"/>
      <protection locked="0"/>
    </xf>
    <xf numFmtId="37" fontId="24" fillId="0" borderId="12" xfId="1" applyNumberFormat="1" applyFont="1" applyBorder="1" applyAlignment="1">
      <alignment horizontal="center"/>
      <protection locked="0"/>
    </xf>
    <xf numFmtId="0" fontId="24" fillId="0" borderId="12" xfId="1" applyFont="1" applyBorder="1" applyAlignment="1">
      <alignment horizontal="left" wrapText="1"/>
      <protection locked="0"/>
    </xf>
    <xf numFmtId="165" fontId="24" fillId="0" borderId="12" xfId="1" applyNumberFormat="1" applyFont="1" applyBorder="1" applyAlignment="1">
      <alignment horizontal="right"/>
      <protection locked="0"/>
    </xf>
    <xf numFmtId="39" fontId="24" fillId="0" borderId="12" xfId="1" applyNumberFormat="1" applyFont="1" applyBorder="1" applyAlignment="1">
      <alignment horizontal="right"/>
      <protection locked="0"/>
    </xf>
    <xf numFmtId="39" fontId="24" fillId="0" borderId="17" xfId="1" applyNumberFormat="1" applyFont="1" applyBorder="1" applyAlignment="1">
      <alignment horizontal="right"/>
      <protection locked="0"/>
    </xf>
    <xf numFmtId="37" fontId="25" fillId="0" borderId="12" xfId="1" applyNumberFormat="1" applyFont="1" applyBorder="1" applyAlignment="1">
      <alignment horizontal="center"/>
      <protection locked="0"/>
    </xf>
    <xf numFmtId="0" fontId="25" fillId="0" borderId="12" xfId="1" applyFont="1" applyBorder="1" applyAlignment="1">
      <alignment horizontal="left" wrapText="1"/>
      <protection locked="0"/>
    </xf>
    <xf numFmtId="165" fontId="25" fillId="0" borderId="12" xfId="1" applyNumberFormat="1" applyFont="1" applyBorder="1" applyAlignment="1">
      <alignment horizontal="right"/>
      <protection locked="0"/>
    </xf>
    <xf numFmtId="39" fontId="25" fillId="0" borderId="12" xfId="1" applyNumberFormat="1" applyFont="1" applyBorder="1" applyAlignment="1">
      <alignment horizontal="right"/>
      <protection locked="0"/>
    </xf>
    <xf numFmtId="37" fontId="26" fillId="0" borderId="12" xfId="1" applyNumberFormat="1" applyFont="1" applyBorder="1" applyAlignment="1">
      <alignment horizontal="center"/>
      <protection locked="0"/>
    </xf>
    <xf numFmtId="0" fontId="26" fillId="0" borderId="12" xfId="1" applyFont="1" applyBorder="1" applyAlignment="1">
      <alignment horizontal="left" wrapText="1"/>
      <protection locked="0"/>
    </xf>
    <xf numFmtId="165" fontId="26" fillId="0" borderId="12" xfId="1" applyNumberFormat="1" applyFont="1" applyBorder="1" applyAlignment="1">
      <alignment horizontal="right"/>
      <protection locked="0"/>
    </xf>
    <xf numFmtId="39" fontId="26" fillId="0" borderId="12" xfId="1" applyNumberFormat="1" applyFont="1" applyBorder="1" applyAlignment="1">
      <alignment horizontal="right"/>
      <protection locked="0"/>
    </xf>
    <xf numFmtId="4" fontId="13" fillId="0" borderId="0" xfId="1" applyNumberFormat="1" applyFont="1" applyAlignment="1">
      <alignment horizontal="right"/>
      <protection locked="0"/>
    </xf>
    <xf numFmtId="39" fontId="14" fillId="0" borderId="18" xfId="1" applyNumberFormat="1" applyFont="1" applyBorder="1" applyAlignment="1">
      <alignment horizontal="right"/>
      <protection locked="0"/>
    </xf>
    <xf numFmtId="39" fontId="23" fillId="0" borderId="16" xfId="1" applyNumberFormat="1" applyFont="1" applyBorder="1" applyAlignment="1">
      <alignment horizontal="right"/>
      <protection locked="0"/>
    </xf>
    <xf numFmtId="39" fontId="23" fillId="0" borderId="20" xfId="1" applyNumberFormat="1" applyFont="1" applyBorder="1" applyAlignment="1">
      <alignment horizontal="right"/>
      <protection locked="0"/>
    </xf>
    <xf numFmtId="37" fontId="23" fillId="0" borderId="21" xfId="1" applyNumberFormat="1" applyFont="1" applyBorder="1" applyAlignment="1">
      <alignment horizontal="center"/>
      <protection locked="0"/>
    </xf>
    <xf numFmtId="37" fontId="23" fillId="0" borderId="20" xfId="1" applyNumberFormat="1" applyFont="1" applyBorder="1" applyAlignment="1">
      <alignment horizontal="center"/>
      <protection locked="0"/>
    </xf>
    <xf numFmtId="0" fontId="23" fillId="0" borderId="22" xfId="1" applyFont="1" applyBorder="1" applyAlignment="1">
      <alignment horizontal="left" wrapText="1"/>
      <protection locked="0"/>
    </xf>
    <xf numFmtId="39" fontId="25" fillId="0" borderId="13" xfId="1" applyNumberFormat="1" applyFont="1" applyBorder="1" applyAlignment="1">
      <alignment horizontal="right"/>
      <protection locked="0"/>
    </xf>
    <xf numFmtId="4" fontId="14" fillId="0" borderId="0" xfId="1" applyNumberFormat="1" applyFont="1" applyAlignment="1">
      <alignment horizontal="right"/>
      <protection locked="0"/>
    </xf>
    <xf numFmtId="4" fontId="5" fillId="0" borderId="0" xfId="1" applyNumberFormat="1" applyFont="1" applyAlignment="1">
      <alignment horizontal="right"/>
      <protection locked="0"/>
    </xf>
    <xf numFmtId="165" fontId="14" fillId="0" borderId="23" xfId="1" applyNumberFormat="1" applyFont="1" applyBorder="1" applyAlignment="1">
      <alignment horizontal="right"/>
      <protection locked="0"/>
    </xf>
    <xf numFmtId="4" fontId="14" fillId="0" borderId="24" xfId="1" applyNumberFormat="1" applyFont="1" applyBorder="1" applyAlignment="1">
      <alignment horizontal="right"/>
      <protection locked="0"/>
    </xf>
    <xf numFmtId="37" fontId="23" fillId="0" borderId="0" xfId="1" applyNumberFormat="1" applyFont="1" applyAlignment="1">
      <alignment horizontal="center"/>
      <protection locked="0"/>
    </xf>
    <xf numFmtId="0" fontId="23" fillId="0" borderId="0" xfId="1" applyFont="1" applyAlignment="1">
      <alignment horizontal="left" wrapText="1"/>
      <protection locked="0"/>
    </xf>
    <xf numFmtId="0" fontId="19" fillId="0" borderId="0" xfId="1" applyFont="1" applyAlignment="1">
      <alignment horizontal="center" wrapText="1"/>
      <protection locked="0"/>
    </xf>
    <xf numFmtId="165" fontId="23" fillId="0" borderId="0" xfId="1" applyNumberFormat="1" applyFont="1" applyAlignment="1">
      <alignment horizontal="right"/>
      <protection locked="0"/>
    </xf>
    <xf numFmtId="39" fontId="23" fillId="0" borderId="0" xfId="1" applyNumberFormat="1" applyFont="1" applyAlignment="1">
      <alignment horizontal="right"/>
      <protection locked="0"/>
    </xf>
    <xf numFmtId="165" fontId="5" fillId="0" borderId="0" xfId="1" applyNumberFormat="1" applyFont="1" applyAlignment="1">
      <alignment horizontal="right"/>
      <protection locked="0"/>
    </xf>
    <xf numFmtId="39" fontId="5" fillId="0" borderId="0" xfId="1" applyNumberFormat="1" applyFont="1" applyAlignment="1">
      <alignment horizontal="right"/>
      <protection locked="0"/>
    </xf>
    <xf numFmtId="4" fontId="27" fillId="0" borderId="25" xfId="1" applyNumberFormat="1" applyFont="1" applyBorder="1" applyAlignment="1">
      <alignment horizontal="right"/>
      <protection locked="0"/>
    </xf>
    <xf numFmtId="4" fontId="27" fillId="0" borderId="0" xfId="1" applyNumberFormat="1" applyFont="1" applyAlignment="1">
      <alignment horizontal="right"/>
      <protection locked="0"/>
    </xf>
    <xf numFmtId="37" fontId="12" fillId="0" borderId="0" xfId="1" applyNumberFormat="1" applyFont="1" applyAlignment="1">
      <alignment horizontal="center" vertical="top"/>
      <protection locked="0"/>
    </xf>
    <xf numFmtId="0" fontId="12" fillId="0" borderId="0" xfId="1" applyFont="1" applyAlignment="1">
      <alignment horizontal="left" vertical="top" wrapText="1"/>
      <protection locked="0"/>
    </xf>
    <xf numFmtId="165" fontId="12" fillId="0" borderId="0" xfId="1" applyNumberFormat="1" applyFont="1" applyAlignment="1">
      <alignment horizontal="right" vertical="top"/>
      <protection locked="0"/>
    </xf>
    <xf numFmtId="39" fontId="12" fillId="0" borderId="0" xfId="1" applyNumberFormat="1" applyFont="1" applyAlignment="1">
      <alignment horizontal="right" vertical="top"/>
      <protection locked="0"/>
    </xf>
    <xf numFmtId="4" fontId="13" fillId="0" borderId="0" xfId="1" applyNumberFormat="1" applyFont="1" applyAlignment="1">
      <alignment horizontal="left" vertical="top"/>
      <protection locked="0"/>
    </xf>
    <xf numFmtId="0" fontId="23" fillId="0" borderId="0" xfId="1" applyFont="1" applyAlignment="1">
      <alignment horizontal="left" vertical="top"/>
      <protection locked="0"/>
    </xf>
    <xf numFmtId="0" fontId="7" fillId="0" borderId="0" xfId="2" applyFont="1" applyAlignment="1">
      <alignment horizontal="center" vertical="center"/>
    </xf>
    <xf numFmtId="0" fontId="28" fillId="0" borderId="0" xfId="2" applyAlignment="1">
      <alignment vertical="center"/>
    </xf>
    <xf numFmtId="0" fontId="28" fillId="0" borderId="0" xfId="2" applyAlignment="1">
      <alignment horizontal="left" vertical="center"/>
    </xf>
    <xf numFmtId="0" fontId="28" fillId="0" borderId="0" xfId="2" applyAlignment="1">
      <alignment horizontal="left" vertical="top"/>
    </xf>
    <xf numFmtId="166" fontId="30" fillId="0" borderId="0" xfId="2" applyNumberFormat="1" applyFont="1" applyAlignment="1">
      <alignment horizontal="left"/>
    </xf>
    <xf numFmtId="0" fontId="31" fillId="0" borderId="0" xfId="2" applyFont="1" applyAlignment="1">
      <alignment horizontal="left"/>
    </xf>
    <xf numFmtId="0" fontId="30" fillId="0" borderId="0" xfId="2" applyFont="1" applyAlignment="1">
      <alignment horizontal="left"/>
    </xf>
    <xf numFmtId="0" fontId="32" fillId="0" borderId="0" xfId="2" applyFont="1" applyAlignment="1">
      <alignment horizontal="left"/>
    </xf>
    <xf numFmtId="0" fontId="25" fillId="0" borderId="0" xfId="2" applyFont="1" applyAlignment="1">
      <alignment horizontal="right"/>
    </xf>
    <xf numFmtId="0" fontId="28" fillId="0" borderId="0" xfId="2"/>
    <xf numFmtId="166" fontId="33" fillId="0" borderId="0" xfId="2" applyNumberFormat="1" applyFont="1" applyAlignment="1">
      <alignment horizontal="left"/>
    </xf>
    <xf numFmtId="0" fontId="34" fillId="0" borderId="0" xfId="2" applyFont="1" applyAlignment="1">
      <alignment horizontal="left"/>
    </xf>
    <xf numFmtId="166" fontId="14" fillId="0" borderId="0" xfId="2" applyNumberFormat="1" applyFont="1" applyAlignment="1">
      <alignment horizontal="left"/>
    </xf>
    <xf numFmtId="0" fontId="33" fillId="0" borderId="0" xfId="2" applyFont="1" applyAlignment="1">
      <alignment horizontal="left"/>
    </xf>
    <xf numFmtId="0" fontId="34" fillId="0" borderId="0" xfId="2" applyFont="1" applyAlignment="1">
      <alignment horizontal="left" vertical="top"/>
    </xf>
    <xf numFmtId="0" fontId="32" fillId="0" borderId="0" xfId="2" applyFont="1" applyAlignment="1">
      <alignment horizontal="left" vertical="top"/>
    </xf>
    <xf numFmtId="0" fontId="25" fillId="0" borderId="0" xfId="2" applyFont="1" applyAlignment="1">
      <alignment horizontal="left"/>
    </xf>
    <xf numFmtId="0" fontId="37" fillId="0" borderId="0" xfId="2" applyFont="1" applyAlignment="1">
      <alignment horizontal="left" vertical="center"/>
    </xf>
    <xf numFmtId="0" fontId="28" fillId="0" borderId="27" xfId="2" applyBorder="1"/>
    <xf numFmtId="166" fontId="25" fillId="2" borderId="28" xfId="2" applyNumberFormat="1" applyFont="1" applyFill="1" applyBorder="1" applyAlignment="1">
      <alignment horizontal="center" vertical="center" wrapText="1"/>
    </xf>
    <xf numFmtId="0" fontId="25" fillId="2" borderId="13" xfId="2" applyFont="1" applyFill="1" applyBorder="1" applyAlignment="1">
      <alignment horizontal="center" vertical="center" wrapText="1"/>
    </xf>
    <xf numFmtId="0" fontId="25" fillId="2" borderId="12" xfId="2" applyFont="1" applyFill="1" applyBorder="1" applyAlignment="1">
      <alignment horizontal="center" vertical="center" wrapText="1"/>
    </xf>
    <xf numFmtId="166" fontId="25" fillId="2" borderId="29" xfId="2" applyNumberFormat="1" applyFont="1" applyFill="1" applyBorder="1" applyAlignment="1">
      <alignment horizontal="center" vertical="center" wrapText="1"/>
    </xf>
    <xf numFmtId="166" fontId="33" fillId="0" borderId="18" xfId="2" applyNumberFormat="1" applyFont="1" applyBorder="1" applyAlignment="1">
      <alignment horizontal="left"/>
    </xf>
    <xf numFmtId="166" fontId="34" fillId="0" borderId="18" xfId="2" applyNumberFormat="1" applyFont="1" applyBorder="1" applyAlignment="1">
      <alignment horizontal="left"/>
    </xf>
    <xf numFmtId="167" fontId="7" fillId="0" borderId="0" xfId="2" applyNumberFormat="1" applyFont="1" applyAlignment="1">
      <alignment horizontal="center" vertical="center"/>
    </xf>
    <xf numFmtId="166" fontId="33" fillId="0" borderId="18" xfId="3" applyNumberFormat="1" applyFont="1" applyBorder="1" applyAlignment="1">
      <alignment horizontal="right"/>
    </xf>
    <xf numFmtId="43" fontId="33" fillId="0" borderId="0" xfId="3" applyFont="1" applyBorder="1" applyAlignment="1">
      <alignment horizontal="left" wrapText="1"/>
    </xf>
    <xf numFmtId="43" fontId="25" fillId="0" borderId="0" xfId="3" applyFont="1" applyBorder="1" applyAlignment="1">
      <alignment horizontal="right"/>
    </xf>
    <xf numFmtId="166" fontId="39" fillId="0" borderId="18" xfId="3" applyNumberFormat="1" applyFont="1" applyBorder="1" applyAlignment="1">
      <alignment horizontal="right"/>
    </xf>
    <xf numFmtId="43" fontId="39" fillId="0" borderId="0" xfId="3" applyFont="1" applyBorder="1" applyAlignment="1">
      <alignment horizontal="left" wrapText="1"/>
    </xf>
    <xf numFmtId="0" fontId="40" fillId="0" borderId="0" xfId="2" applyFont="1" applyAlignment="1">
      <alignment horizontal="left" vertical="top"/>
    </xf>
    <xf numFmtId="166" fontId="25" fillId="0" borderId="30" xfId="3" applyNumberFormat="1" applyFont="1" applyFill="1" applyBorder="1"/>
    <xf numFmtId="43" fontId="25" fillId="0" borderId="26" xfId="3" applyFont="1" applyFill="1" applyBorder="1"/>
    <xf numFmtId="43" fontId="25" fillId="0" borderId="26" xfId="3" applyFont="1" applyFill="1" applyBorder="1" applyAlignment="1">
      <alignment wrapText="1"/>
    </xf>
    <xf numFmtId="43" fontId="25" fillId="0" borderId="26" xfId="3" applyFont="1" applyFill="1" applyBorder="1" applyAlignment="1" applyProtection="1">
      <alignment horizontal="right"/>
      <protection locked="0"/>
    </xf>
    <xf numFmtId="43" fontId="25" fillId="0" borderId="31" xfId="3" applyFont="1" applyFill="1" applyBorder="1" applyAlignment="1">
      <alignment horizontal="right"/>
    </xf>
    <xf numFmtId="0" fontId="14" fillId="0" borderId="26" xfId="2" applyFont="1" applyBorder="1" applyAlignment="1">
      <alignment vertical="center" wrapText="1"/>
    </xf>
    <xf numFmtId="0" fontId="1" fillId="0" borderId="0" xfId="2" applyFont="1" applyAlignment="1">
      <alignment horizontal="left" vertical="top"/>
    </xf>
    <xf numFmtId="43" fontId="26" fillId="0" borderId="26" xfId="3" applyFont="1" applyFill="1" applyBorder="1"/>
    <xf numFmtId="43" fontId="26" fillId="0" borderId="26" xfId="3" applyFont="1" applyFill="1" applyBorder="1" applyAlignment="1">
      <alignment wrapText="1"/>
    </xf>
    <xf numFmtId="166" fontId="34" fillId="0" borderId="18" xfId="2" applyNumberFormat="1" applyFont="1" applyBorder="1"/>
    <xf numFmtId="0" fontId="34" fillId="0" borderId="0" xfId="2" applyFont="1"/>
    <xf numFmtId="0" fontId="32" fillId="0" borderId="0" xfId="2" applyFont="1"/>
    <xf numFmtId="168" fontId="7" fillId="0" borderId="0" xfId="2" applyNumberFormat="1" applyFont="1" applyAlignment="1">
      <alignment horizontal="center" vertical="center"/>
    </xf>
    <xf numFmtId="2" fontId="7" fillId="0" borderId="0" xfId="2" applyNumberFormat="1" applyFont="1" applyAlignment="1">
      <alignment horizontal="center" vertical="center"/>
    </xf>
    <xf numFmtId="166" fontId="14" fillId="0" borderId="18" xfId="2" applyNumberFormat="1" applyFont="1" applyBorder="1" applyAlignment="1">
      <alignment horizontal="right"/>
    </xf>
    <xf numFmtId="0" fontId="14" fillId="0" borderId="0" xfId="2" applyFont="1" applyAlignment="1">
      <alignment horizontal="left" wrapText="1"/>
    </xf>
    <xf numFmtId="0" fontId="43" fillId="0" borderId="0" xfId="2" applyFont="1" applyAlignment="1">
      <alignment horizontal="left" wrapText="1"/>
    </xf>
    <xf numFmtId="0" fontId="38" fillId="0" borderId="0" xfId="2" applyFont="1" applyAlignment="1">
      <alignment horizontal="left" wrapText="1"/>
    </xf>
    <xf numFmtId="169" fontId="25" fillId="0" borderId="0" xfId="2" applyNumberFormat="1" applyFont="1" applyAlignment="1">
      <alignment horizontal="right"/>
    </xf>
    <xf numFmtId="2" fontId="25" fillId="0" borderId="0" xfId="2" applyNumberFormat="1" applyFont="1" applyAlignment="1">
      <alignment horizontal="right"/>
    </xf>
    <xf numFmtId="4" fontId="38" fillId="0" borderId="0" xfId="2" applyNumberFormat="1" applyFont="1" applyAlignment="1">
      <alignment horizontal="right" wrapText="1"/>
    </xf>
    <xf numFmtId="168" fontId="7" fillId="0" borderId="0" xfId="3" applyNumberFormat="1" applyFont="1" applyAlignment="1">
      <alignment horizontal="center" vertical="center"/>
    </xf>
    <xf numFmtId="2" fontId="41" fillId="0" borderId="0" xfId="2" applyNumberFormat="1" applyFont="1" applyAlignment="1">
      <alignment horizontal="right" vertical="center"/>
    </xf>
    <xf numFmtId="43" fontId="7" fillId="0" borderId="0" xfId="3" applyFont="1" applyAlignment="1">
      <alignment horizontal="center" vertical="center"/>
    </xf>
    <xf numFmtId="166" fontId="28" fillId="0" borderId="0" xfId="2" applyNumberFormat="1" applyAlignment="1">
      <alignment horizontal="left" vertical="top"/>
    </xf>
    <xf numFmtId="0" fontId="42" fillId="0" borderId="0" xfId="2" applyFont="1" applyAlignment="1">
      <alignment horizontal="left" vertical="top"/>
    </xf>
    <xf numFmtId="43" fontId="25" fillId="0" borderId="0" xfId="3" applyFont="1" applyFill="1" applyBorder="1"/>
    <xf numFmtId="43" fontId="36" fillId="0" borderId="0" xfId="3" applyFont="1" applyFill="1" applyBorder="1" applyAlignment="1" applyProtection="1">
      <alignment horizontal="right"/>
      <protection locked="0"/>
    </xf>
    <xf numFmtId="0" fontId="25" fillId="2" borderId="14" xfId="2" applyFont="1" applyFill="1" applyBorder="1" applyAlignment="1">
      <alignment horizontal="center" vertical="center" wrapText="1"/>
    </xf>
    <xf numFmtId="0" fontId="25" fillId="2" borderId="17" xfId="2" applyFont="1" applyFill="1" applyBorder="1" applyAlignment="1">
      <alignment horizontal="center" vertical="center" wrapText="1"/>
    </xf>
    <xf numFmtId="43" fontId="27" fillId="0" borderId="0" xfId="3" applyFont="1" applyBorder="1" applyAlignment="1">
      <alignment horizontal="left" wrapText="1"/>
    </xf>
    <xf numFmtId="43" fontId="16" fillId="0" borderId="0" xfId="3" applyFont="1" applyBorder="1" applyAlignment="1">
      <alignment horizontal="left" wrapText="1"/>
    </xf>
    <xf numFmtId="43" fontId="16" fillId="0" borderId="0" xfId="3" applyFont="1" applyBorder="1" applyAlignment="1">
      <alignment horizontal="right" wrapText="1"/>
    </xf>
    <xf numFmtId="43" fontId="2" fillId="0" borderId="0" xfId="3" applyFont="1" applyAlignment="1">
      <alignment horizontal="left" vertical="center"/>
    </xf>
    <xf numFmtId="43" fontId="4" fillId="0" borderId="0" xfId="3" applyFont="1" applyBorder="1" applyAlignment="1">
      <alignment horizontal="right" vertical="center" wrapText="1"/>
    </xf>
    <xf numFmtId="43" fontId="4" fillId="0" borderId="0" xfId="3" applyFont="1" applyBorder="1" applyAlignment="1">
      <alignment horizontal="left" wrapText="1"/>
    </xf>
    <xf numFmtId="43" fontId="4" fillId="0" borderId="0" xfId="3" applyFont="1" applyBorder="1" applyAlignment="1">
      <alignment horizontal="right" wrapText="1"/>
    </xf>
    <xf numFmtId="43" fontId="16" fillId="0" borderId="16" xfId="3" applyFont="1" applyBorder="1" applyAlignment="1">
      <alignment horizontal="center" vertical="center" wrapText="1"/>
    </xf>
    <xf numFmtId="0" fontId="2" fillId="0" borderId="20" xfId="2" applyFont="1" applyBorder="1"/>
    <xf numFmtId="43" fontId="27" fillId="0" borderId="0" xfId="3" applyFont="1" applyBorder="1" applyAlignment="1">
      <alignment horizontal="right" wrapText="1"/>
    </xf>
    <xf numFmtId="43" fontId="41" fillId="0" borderId="0" xfId="3" applyFont="1" applyAlignment="1">
      <alignment horizontal="right" wrapText="1"/>
    </xf>
    <xf numFmtId="43" fontId="41" fillId="0" borderId="0" xfId="3" applyFont="1" applyAlignment="1">
      <alignment horizontal="right" vertical="center"/>
    </xf>
    <xf numFmtId="43" fontId="25" fillId="0" borderId="32" xfId="3" applyFont="1" applyFill="1" applyBorder="1"/>
    <xf numFmtId="43" fontId="16" fillId="0" borderId="33" xfId="3" applyFont="1" applyBorder="1" applyAlignment="1">
      <alignment horizontal="center" vertical="center" wrapText="1"/>
    </xf>
    <xf numFmtId="0" fontId="2" fillId="0" borderId="19" xfId="2" applyFont="1" applyBorder="1"/>
    <xf numFmtId="0" fontId="44" fillId="0" borderId="0" xfId="1" applyFont="1" applyAlignment="1">
      <alignment horizontal="left" vertical="top"/>
      <protection locked="0"/>
    </xf>
    <xf numFmtId="0" fontId="23" fillId="0" borderId="37" xfId="1" applyFont="1" applyBorder="1" applyAlignment="1">
      <alignment horizontal="center" vertical="center"/>
      <protection locked="0"/>
    </xf>
    <xf numFmtId="0" fontId="44" fillId="0" borderId="23" xfId="1" applyFont="1" applyBorder="1" applyAlignment="1">
      <alignment horizontal="center" vertical="center"/>
      <protection locked="0"/>
    </xf>
    <xf numFmtId="0" fontId="44" fillId="0" borderId="38" xfId="1" applyFont="1" applyBorder="1" applyAlignment="1">
      <alignment horizontal="center" vertical="center" wrapText="1"/>
      <protection locked="0"/>
    </xf>
    <xf numFmtId="0" fontId="13" fillId="0" borderId="23" xfId="1" applyFont="1" applyBorder="1" applyAlignment="1">
      <alignment horizontal="center" vertical="center"/>
      <protection locked="0"/>
    </xf>
    <xf numFmtId="4" fontId="13" fillId="0" borderId="38" xfId="1" applyNumberFormat="1" applyFont="1" applyBorder="1" applyAlignment="1">
      <alignment horizontal="center" vertical="center" wrapText="1"/>
      <protection locked="0"/>
    </xf>
    <xf numFmtId="0" fontId="23" fillId="0" borderId="39" xfId="1" applyFont="1" applyBorder="1" applyAlignment="1">
      <alignment horizontal="center" vertical="center"/>
      <protection locked="0"/>
    </xf>
    <xf numFmtId="37" fontId="23" fillId="0" borderId="43" xfId="1" applyNumberFormat="1" applyFont="1" applyBorder="1" applyAlignment="1">
      <alignment horizontal="center"/>
      <protection locked="0"/>
    </xf>
    <xf numFmtId="0" fontId="23" fillId="0" borderId="43" xfId="1" applyFont="1" applyBorder="1" applyAlignment="1">
      <alignment horizontal="left" wrapText="1"/>
      <protection locked="0"/>
    </xf>
    <xf numFmtId="165" fontId="23" fillId="0" borderId="43" xfId="1" applyNumberFormat="1" applyFont="1" applyBorder="1" applyAlignment="1">
      <alignment horizontal="right"/>
      <protection locked="0"/>
    </xf>
    <xf numFmtId="39" fontId="23" fillId="0" borderId="43" xfId="1" applyNumberFormat="1" applyFont="1" applyBorder="1" applyAlignment="1">
      <alignment horizontal="right"/>
      <protection locked="0"/>
    </xf>
    <xf numFmtId="10" fontId="23" fillId="0" borderId="0" xfId="1" applyNumberFormat="1" applyFont="1" applyAlignment="1">
      <alignment horizontal="right"/>
      <protection locked="0"/>
    </xf>
    <xf numFmtId="37" fontId="24" fillId="0" borderId="43" xfId="1" applyNumberFormat="1" applyFont="1" applyBorder="1" applyAlignment="1">
      <alignment horizontal="center"/>
      <protection locked="0"/>
    </xf>
    <xf numFmtId="0" fontId="24" fillId="0" borderId="43" xfId="1" applyFont="1" applyBorder="1" applyAlignment="1">
      <alignment horizontal="left" wrapText="1"/>
      <protection locked="0"/>
    </xf>
    <xf numFmtId="165" fontId="24" fillId="0" borderId="43" xfId="1" applyNumberFormat="1" applyFont="1" applyBorder="1" applyAlignment="1">
      <alignment horizontal="right"/>
      <protection locked="0"/>
    </xf>
    <xf numFmtId="39" fontId="24" fillId="0" borderId="43" xfId="1" applyNumberFormat="1" applyFont="1" applyBorder="1" applyAlignment="1">
      <alignment horizontal="right"/>
      <protection locked="0"/>
    </xf>
    <xf numFmtId="39" fontId="23" fillId="0" borderId="17" xfId="1" applyNumberFormat="1" applyFont="1" applyBorder="1" applyAlignment="1" applyProtection="1">
      <alignment horizontal="right"/>
    </xf>
    <xf numFmtId="165" fontId="44" fillId="0" borderId="33" xfId="1" applyNumberFormat="1" applyFont="1" applyBorder="1" applyAlignment="1" applyProtection="1">
      <alignment horizontal="right"/>
    </xf>
    <xf numFmtId="39" fontId="44" fillId="0" borderId="40" xfId="1" applyNumberFormat="1" applyFont="1" applyBorder="1" applyAlignment="1" applyProtection="1">
      <alignment horizontal="right"/>
    </xf>
    <xf numFmtId="170" fontId="5" fillId="0" borderId="33" xfId="1" applyNumberFormat="1" applyFont="1" applyBorder="1" applyAlignment="1" applyProtection="1">
      <alignment horizontal="right"/>
    </xf>
    <xf numFmtId="4" fontId="5" fillId="0" borderId="40" xfId="1" applyNumberFormat="1" applyFont="1" applyBorder="1" applyAlignment="1" applyProtection="1">
      <alignment horizontal="right"/>
    </xf>
    <xf numFmtId="10" fontId="23" fillId="0" borderId="37" xfId="1" applyNumberFormat="1" applyFont="1" applyBorder="1" applyAlignment="1" applyProtection="1">
      <alignment horizontal="right"/>
    </xf>
    <xf numFmtId="165" fontId="44" fillId="0" borderId="19" xfId="1" applyNumberFormat="1" applyFont="1" applyBorder="1" applyAlignment="1" applyProtection="1">
      <alignment horizontal="right"/>
    </xf>
    <xf numFmtId="39" fontId="44" fillId="0" borderId="41" xfId="1" applyNumberFormat="1" applyFont="1" applyBorder="1" applyAlignment="1" applyProtection="1">
      <alignment horizontal="right"/>
    </xf>
    <xf numFmtId="170" fontId="5" fillId="0" borderId="19" xfId="1" applyNumberFormat="1" applyFont="1" applyBorder="1" applyAlignment="1" applyProtection="1">
      <alignment horizontal="right"/>
    </xf>
    <xf numFmtId="4" fontId="5" fillId="0" borderId="41" xfId="1" applyNumberFormat="1" applyFont="1" applyBorder="1" applyAlignment="1" applyProtection="1">
      <alignment horizontal="right"/>
    </xf>
    <xf numFmtId="10" fontId="23" fillId="0" borderId="42" xfId="1" applyNumberFormat="1" applyFont="1" applyBorder="1" applyAlignment="1" applyProtection="1">
      <alignment horizontal="right"/>
    </xf>
    <xf numFmtId="165" fontId="44" fillId="0" borderId="23" xfId="1" applyNumberFormat="1" applyFont="1" applyBorder="1" applyAlignment="1" applyProtection="1">
      <alignment horizontal="right"/>
    </xf>
    <xf numFmtId="39" fontId="44" fillId="0" borderId="38" xfId="1" applyNumberFormat="1" applyFont="1" applyBorder="1" applyAlignment="1" applyProtection="1">
      <alignment horizontal="right"/>
    </xf>
    <xf numFmtId="170" fontId="5" fillId="0" borderId="23" xfId="1" applyNumberFormat="1" applyFont="1" applyBorder="1" applyAlignment="1" applyProtection="1">
      <alignment horizontal="right"/>
    </xf>
    <xf numFmtId="4" fontId="5" fillId="0" borderId="38" xfId="1" applyNumberFormat="1" applyFont="1" applyBorder="1" applyAlignment="1" applyProtection="1">
      <alignment horizontal="right"/>
    </xf>
    <xf numFmtId="10" fontId="23" fillId="0" borderId="39" xfId="1" applyNumberFormat="1" applyFont="1" applyBorder="1" applyAlignment="1" applyProtection="1">
      <alignment horizontal="right"/>
    </xf>
    <xf numFmtId="39" fontId="21" fillId="0" borderId="18" xfId="1" applyNumberFormat="1" applyFont="1" applyBorder="1" applyAlignment="1" applyProtection="1">
      <alignment horizontal="right"/>
    </xf>
    <xf numFmtId="39" fontId="21" fillId="0" borderId="0" xfId="1" applyNumberFormat="1" applyFont="1" applyAlignment="1" applyProtection="1">
      <alignment horizontal="right"/>
    </xf>
    <xf numFmtId="39" fontId="18" fillId="0" borderId="18" xfId="1" applyNumberFormat="1" applyFont="1" applyBorder="1" applyAlignment="1" applyProtection="1">
      <alignment horizontal="right"/>
    </xf>
    <xf numFmtId="4" fontId="18" fillId="0" borderId="45" xfId="1" applyNumberFormat="1" applyFont="1" applyBorder="1" applyAlignment="1" applyProtection="1">
      <alignment horizontal="right"/>
    </xf>
    <xf numFmtId="39" fontId="19" fillId="0" borderId="18" xfId="1" applyNumberFormat="1" applyFont="1" applyBorder="1" applyAlignment="1" applyProtection="1">
      <alignment horizontal="right"/>
    </xf>
    <xf numFmtId="39" fontId="19" fillId="0" borderId="0" xfId="1" applyNumberFormat="1" applyFont="1" applyAlignment="1" applyProtection="1">
      <alignment horizontal="right"/>
    </xf>
    <xf numFmtId="39" fontId="45" fillId="0" borderId="18" xfId="1" applyNumberFormat="1" applyFont="1" applyBorder="1" applyAlignment="1" applyProtection="1">
      <alignment horizontal="right"/>
    </xf>
    <xf numFmtId="4" fontId="45" fillId="0" borderId="45" xfId="1" applyNumberFormat="1" applyFont="1" applyBorder="1" applyAlignment="1" applyProtection="1">
      <alignment horizontal="right"/>
    </xf>
    <xf numFmtId="39" fontId="45" fillId="0" borderId="0" xfId="1" applyNumberFormat="1" applyFont="1" applyAlignment="1" applyProtection="1">
      <alignment horizontal="right"/>
    </xf>
    <xf numFmtId="39" fontId="23" fillId="0" borderId="44" xfId="1" applyNumberFormat="1" applyFont="1" applyBorder="1" applyAlignment="1" applyProtection="1">
      <alignment horizontal="right"/>
    </xf>
    <xf numFmtId="39" fontId="24" fillId="0" borderId="17" xfId="1" applyNumberFormat="1" applyFont="1" applyBorder="1" applyAlignment="1" applyProtection="1">
      <alignment horizontal="right"/>
    </xf>
    <xf numFmtId="39" fontId="24" fillId="0" borderId="44" xfId="1" applyNumberFormat="1" applyFont="1" applyBorder="1" applyAlignment="1" applyProtection="1">
      <alignment horizontal="right"/>
    </xf>
    <xf numFmtId="4" fontId="46" fillId="0" borderId="0" xfId="1" applyNumberFormat="1" applyFont="1" applyAlignment="1" applyProtection="1">
      <alignment horizontal="right"/>
    </xf>
    <xf numFmtId="39" fontId="18" fillId="0" borderId="0" xfId="1" applyNumberFormat="1" applyFont="1" applyAlignment="1" applyProtection="1">
      <alignment horizontal="right"/>
    </xf>
    <xf numFmtId="4" fontId="27" fillId="0" borderId="0" xfId="1" applyNumberFormat="1" applyFont="1" applyAlignment="1" applyProtection="1">
      <alignment horizontal="right"/>
    </xf>
    <xf numFmtId="4" fontId="16" fillId="0" borderId="0" xfId="1" applyNumberFormat="1" applyFont="1" applyAlignment="1" applyProtection="1">
      <alignment horizontal="right"/>
    </xf>
    <xf numFmtId="39" fontId="16" fillId="0" borderId="0" xfId="1" applyNumberFormat="1" applyFont="1" applyAlignment="1" applyProtection="1">
      <alignment horizontal="right"/>
    </xf>
    <xf numFmtId="4" fontId="12" fillId="0" borderId="0" xfId="1" applyNumberFormat="1" applyFont="1" applyAlignment="1">
      <alignment horizontal="left" vertical="top"/>
      <protection locked="0"/>
    </xf>
    <xf numFmtId="4" fontId="47" fillId="0" borderId="0" xfId="0" applyNumberFormat="1" applyFont="1" applyAlignment="1">
      <alignment vertical="center" wrapText="1"/>
    </xf>
    <xf numFmtId="164" fontId="47" fillId="0" borderId="0" xfId="0" applyNumberFormat="1" applyFont="1" applyAlignment="1">
      <alignment vertical="center" wrapText="1"/>
    </xf>
    <xf numFmtId="0" fontId="4" fillId="0" borderId="0" xfId="1" applyFont="1" applyAlignment="1" applyProtection="1">
      <alignment horizontal="left"/>
    </xf>
    <xf numFmtId="0" fontId="4" fillId="0" borderId="0" xfId="1" applyFont="1" applyAlignment="1" applyProtection="1">
      <alignment horizontal="left" vertical="center"/>
    </xf>
    <xf numFmtId="0" fontId="14" fillId="0" borderId="0" xfId="1" applyFont="1" applyAlignment="1" applyProtection="1">
      <alignment horizontal="left" vertical="center"/>
    </xf>
    <xf numFmtId="0" fontId="14" fillId="0" borderId="0" xfId="1" applyFont="1" applyAlignment="1" applyProtection="1">
      <alignment horizontal="left" vertical="center" wrapText="1"/>
    </xf>
    <xf numFmtId="0" fontId="44" fillId="0" borderId="34" xfId="1" applyFont="1" applyBorder="1" applyAlignment="1">
      <alignment horizontal="center" vertical="center"/>
      <protection locked="0"/>
    </xf>
    <xf numFmtId="0" fontId="44" fillId="0" borderId="35" xfId="1" applyFont="1" applyBorder="1" applyAlignment="1">
      <alignment horizontal="center" vertical="center"/>
      <protection locked="0"/>
    </xf>
    <xf numFmtId="0" fontId="44" fillId="0" borderId="36" xfId="1" applyFont="1" applyBorder="1" applyAlignment="1">
      <alignment horizontal="center" vertical="center"/>
      <protection locked="0"/>
    </xf>
    <xf numFmtId="0" fontId="29" fillId="0" borderId="0" xfId="2" applyFont="1" applyAlignment="1">
      <alignment horizontal="center" vertical="center"/>
    </xf>
    <xf numFmtId="0" fontId="14" fillId="0" borderId="0" xfId="2" applyFont="1" applyAlignment="1">
      <alignment horizontal="left"/>
    </xf>
    <xf numFmtId="0" fontId="14" fillId="0" borderId="0" xfId="2" applyFont="1" applyAlignment="1">
      <alignment horizontal="center" vertical="center"/>
    </xf>
    <xf numFmtId="0" fontId="14" fillId="0" borderId="0" xfId="2" applyFont="1" applyAlignment="1">
      <alignment horizontal="left" vertical="center" wrapText="1"/>
    </xf>
    <xf numFmtId="0" fontId="35" fillId="0" borderId="0" xfId="2" applyFont="1" applyAlignment="1">
      <alignment horizontal="left" vertical="center" wrapText="1"/>
    </xf>
    <xf numFmtId="43" fontId="4" fillId="0" borderId="8" xfId="3" applyFont="1" applyFill="1" applyBorder="1" applyAlignment="1">
      <alignment horizontal="center" wrapText="1"/>
    </xf>
    <xf numFmtId="43" fontId="4" fillId="0" borderId="9" xfId="3" applyFont="1" applyFill="1" applyBorder="1" applyAlignment="1">
      <alignment horizontal="center" wrapText="1"/>
    </xf>
    <xf numFmtId="43" fontId="4" fillId="0" borderId="10" xfId="3" applyFont="1" applyFill="1" applyBorder="1" applyAlignment="1">
      <alignment horizontal="center" wrapText="1"/>
    </xf>
    <xf numFmtId="0" fontId="3" fillId="0" borderId="0" xfId="1" applyFont="1" applyAlignment="1" applyProtection="1">
      <alignment horizontal="left" vertical="center"/>
    </xf>
    <xf numFmtId="0" fontId="16" fillId="0" borderId="8" xfId="1" applyFont="1" applyBorder="1" applyAlignment="1">
      <alignment horizontal="center" vertical="center" wrapText="1"/>
      <protection locked="0"/>
    </xf>
    <xf numFmtId="0" fontId="16" fillId="0" borderId="9" xfId="1" applyFont="1" applyBorder="1" applyAlignment="1">
      <alignment horizontal="center" vertical="center" wrapText="1"/>
      <protection locked="0"/>
    </xf>
    <xf numFmtId="0" fontId="16" fillId="0" borderId="10" xfId="1" applyFont="1" applyBorder="1" applyAlignment="1">
      <alignment horizontal="center" vertical="center" wrapText="1"/>
      <protection locked="0"/>
    </xf>
    <xf numFmtId="0" fontId="9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4" fontId="9" fillId="0" borderId="6" xfId="0" applyNumberFormat="1" applyFont="1" applyBorder="1" applyAlignment="1">
      <alignment horizontal="center" vertical="center" wrapText="1"/>
    </xf>
    <xf numFmtId="4" fontId="9" fillId="0" borderId="6" xfId="0" applyNumberFormat="1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left" vertical="top" wrapText="1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164" fontId="6" fillId="0" borderId="4" xfId="0" applyNumberFormat="1" applyFont="1" applyBorder="1" applyAlignment="1">
      <alignment horizontal="center" vertical="center" wrapText="1"/>
    </xf>
    <xf numFmtId="164" fontId="6" fillId="0" borderId="2" xfId="0" applyNumberFormat="1" applyFont="1" applyBorder="1" applyAlignment="1">
      <alignment horizontal="center" vertical="center" wrapText="1"/>
    </xf>
    <xf numFmtId="164" fontId="6" fillId="0" borderId="3" xfId="0" applyNumberFormat="1" applyFont="1" applyBorder="1" applyAlignment="1">
      <alignment horizontal="center" vertical="center" wrapText="1"/>
    </xf>
  </cellXfs>
  <cellStyles count="4">
    <cellStyle name="Čiarka 2" xfId="3" xr:uid="{7E298B20-8265-4CA8-92E0-414796514015}"/>
    <cellStyle name="Normálna" xfId="0" builtinId="0"/>
    <cellStyle name="Normálna 2" xfId="1" xr:uid="{07A2FB17-E584-4C41-B3EF-610225546128}"/>
    <cellStyle name="Normálna 3" xfId="2" xr:uid="{66D5AAC3-F987-47A6-AD6D-16247FAD9B5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1</xdr:row>
      <xdr:rowOff>63500</xdr:rowOff>
    </xdr:from>
    <xdr:to>
      <xdr:col>13</xdr:col>
      <xdr:colOff>177800</xdr:colOff>
      <xdr:row>2</xdr:row>
      <xdr:rowOff>154940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6CC6B76-340B-4834-9B1E-B0191E4A43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02650" y="152400"/>
          <a:ext cx="4229100" cy="4406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B2B761-3326-4A12-8A63-667566037A88}">
  <sheetPr>
    <pageSetUpPr fitToPage="1"/>
  </sheetPr>
  <dimension ref="A1:M124"/>
  <sheetViews>
    <sheetView showGridLines="0" tabSelected="1" topLeftCell="A36" workbookViewId="0">
      <selection activeCell="M11" sqref="M11"/>
    </sheetView>
  </sheetViews>
  <sheetFormatPr defaultColWidth="8.54296875" defaultRowHeight="12" customHeight="1"/>
  <cols>
    <col min="1" max="1" width="3.26953125" style="119" customWidth="1"/>
    <col min="2" max="2" width="13.453125" style="120" customWidth="1"/>
    <col min="3" max="3" width="40.7265625" style="120" customWidth="1"/>
    <col min="4" max="4" width="3.1796875" style="120" customWidth="1"/>
    <col min="5" max="5" width="9.26953125" style="121" customWidth="1"/>
    <col min="6" max="6" width="9.453125" style="122" customWidth="1"/>
    <col min="7" max="7" width="14.1796875" style="122" customWidth="1"/>
    <col min="8" max="8" width="12.453125" style="202" customWidth="1"/>
    <col min="9" max="9" width="13.54296875" style="202" customWidth="1"/>
    <col min="10" max="10" width="11.26953125" style="46" customWidth="1"/>
    <col min="11" max="11" width="23.453125" style="47" customWidth="1"/>
    <col min="12" max="12" width="13.1796875" style="124" customWidth="1"/>
    <col min="13" max="16384" width="8.54296875" style="48"/>
  </cols>
  <sheetData>
    <row r="1" spans="1:13" ht="27.75" customHeight="1">
      <c r="A1" s="254" t="s">
        <v>0</v>
      </c>
      <c r="B1" s="255"/>
      <c r="C1" s="255"/>
      <c r="D1" s="255"/>
      <c r="E1" s="255"/>
      <c r="F1" s="255"/>
      <c r="G1" s="255"/>
    </row>
    <row r="2" spans="1:13" ht="12.75" customHeight="1">
      <c r="A2" s="49" t="s">
        <v>1</v>
      </c>
      <c r="B2" s="50"/>
      <c r="C2" s="50"/>
      <c r="D2" s="50"/>
      <c r="E2" s="50"/>
      <c r="F2" s="50"/>
      <c r="G2" s="50"/>
    </row>
    <row r="3" spans="1:13" ht="12.75" customHeight="1">
      <c r="A3" s="49" t="s">
        <v>2</v>
      </c>
      <c r="B3" s="50"/>
      <c r="C3" s="50"/>
      <c r="D3" s="50"/>
      <c r="E3" s="50"/>
      <c r="F3" s="50"/>
      <c r="G3" s="50"/>
    </row>
    <row r="4" spans="1:13" ht="12.75" customHeight="1">
      <c r="A4" s="50" t="s">
        <v>3</v>
      </c>
      <c r="B4" s="50"/>
      <c r="C4" s="50"/>
      <c r="D4" s="50"/>
      <c r="E4" s="50"/>
      <c r="F4" s="50"/>
      <c r="G4" s="50"/>
    </row>
    <row r="5" spans="1:13" ht="13.5" customHeight="1">
      <c r="A5" s="50" t="s">
        <v>4</v>
      </c>
      <c r="B5" s="50"/>
      <c r="C5" s="50"/>
      <c r="D5" s="50"/>
      <c r="E5" s="50" t="s">
        <v>5</v>
      </c>
      <c r="F5" s="50"/>
      <c r="G5" s="50"/>
    </row>
    <row r="6" spans="1:13" ht="13.5" customHeight="1" thickBot="1">
      <c r="A6" s="256" t="s">
        <v>6</v>
      </c>
      <c r="B6" s="257"/>
      <c r="C6" s="257"/>
      <c r="D6" s="51"/>
      <c r="E6" s="50" t="s">
        <v>7</v>
      </c>
      <c r="F6" s="53"/>
      <c r="G6" s="53"/>
    </row>
    <row r="7" spans="1:13" ht="18" customHeight="1">
      <c r="A7" s="54"/>
      <c r="B7" s="54"/>
      <c r="C7" s="54"/>
      <c r="D7" s="54"/>
      <c r="E7" s="54"/>
      <c r="F7" s="54"/>
      <c r="G7" s="54"/>
      <c r="H7" s="258" t="s">
        <v>8</v>
      </c>
      <c r="I7" s="259"/>
      <c r="J7" s="259"/>
      <c r="K7" s="260"/>
      <c r="L7" s="203" t="s">
        <v>9</v>
      </c>
    </row>
    <row r="8" spans="1:13" ht="32.25" customHeight="1" thickBot="1">
      <c r="A8" s="57" t="s">
        <v>10</v>
      </c>
      <c r="B8" s="57" t="s">
        <v>11</v>
      </c>
      <c r="C8" s="57" t="s">
        <v>12</v>
      </c>
      <c r="D8" s="57" t="s">
        <v>13</v>
      </c>
      <c r="E8" s="57" t="s">
        <v>14</v>
      </c>
      <c r="F8" s="57" t="s">
        <v>15</v>
      </c>
      <c r="G8" s="62" t="s">
        <v>16</v>
      </c>
      <c r="H8" s="204" t="s">
        <v>17</v>
      </c>
      <c r="I8" s="205" t="s">
        <v>18</v>
      </c>
      <c r="J8" s="206" t="s">
        <v>19</v>
      </c>
      <c r="K8" s="207" t="s">
        <v>20</v>
      </c>
      <c r="L8" s="208" t="s">
        <v>21</v>
      </c>
    </row>
    <row r="9" spans="1:13" ht="12.75" hidden="1" customHeight="1">
      <c r="A9" s="57" t="s">
        <v>22</v>
      </c>
      <c r="B9" s="57" t="s">
        <v>23</v>
      </c>
      <c r="C9" s="57" t="s">
        <v>24</v>
      </c>
      <c r="D9" s="57" t="s">
        <v>25</v>
      </c>
      <c r="E9" s="57" t="s">
        <v>26</v>
      </c>
      <c r="F9" s="57" t="s">
        <v>27</v>
      </c>
      <c r="G9" s="57" t="s">
        <v>28</v>
      </c>
    </row>
    <row r="10" spans="1:13" ht="3" customHeight="1">
      <c r="A10" s="54"/>
      <c r="B10" s="54"/>
      <c r="C10" s="54"/>
      <c r="D10" s="54"/>
      <c r="E10" s="54"/>
      <c r="F10" s="54"/>
      <c r="G10" s="54"/>
    </row>
    <row r="11" spans="1:13" ht="30.75" customHeight="1">
      <c r="A11" s="64"/>
      <c r="B11" s="65" t="s">
        <v>29</v>
      </c>
      <c r="C11" s="65" t="s">
        <v>30</v>
      </c>
      <c r="D11" s="65"/>
      <c r="E11" s="66"/>
      <c r="F11" s="67"/>
      <c r="G11" s="239">
        <f>G12+G33+G43+G69+G71+G106+G110+G117</f>
        <v>405756.8</v>
      </c>
      <c r="H11" s="239"/>
      <c r="I11" s="239">
        <f>I12+I33+I43+I69+I71+I106+I110+I117</f>
        <v>386796.98999999993</v>
      </c>
      <c r="J11" s="242"/>
      <c r="K11" s="246">
        <f>K12+K33+K43+K69+K71+K106+K110+K117</f>
        <v>475760.2977</v>
      </c>
      <c r="M11" s="251"/>
    </row>
    <row r="12" spans="1:13" ht="28.5" customHeight="1" thickBot="1">
      <c r="A12" s="70"/>
      <c r="B12" s="71" t="s">
        <v>22</v>
      </c>
      <c r="C12" s="71" t="s">
        <v>31</v>
      </c>
      <c r="D12" s="71"/>
      <c r="E12" s="72"/>
      <c r="F12" s="73"/>
      <c r="G12" s="235">
        <f>SUM(G13:G32)</f>
        <v>89646.44</v>
      </c>
      <c r="H12" s="235"/>
      <c r="I12" s="235">
        <f>SUM(I13:I32)</f>
        <v>89646.44</v>
      </c>
      <c r="J12" s="247"/>
      <c r="K12" s="235">
        <f>SUM(K13:K32)</f>
        <v>110265.12120000001</v>
      </c>
    </row>
    <row r="13" spans="1:13" ht="13.5" customHeight="1">
      <c r="A13" s="76">
        <v>1</v>
      </c>
      <c r="B13" s="77" t="s">
        <v>32</v>
      </c>
      <c r="C13" s="77" t="s">
        <v>33</v>
      </c>
      <c r="D13" s="77" t="s">
        <v>34</v>
      </c>
      <c r="E13" s="78">
        <v>3555</v>
      </c>
      <c r="F13" s="79">
        <v>2.13</v>
      </c>
      <c r="G13" s="218">
        <f>ROUND(F13*E13,2)</f>
        <v>7572.15</v>
      </c>
      <c r="H13" s="219">
        <f>E13</f>
        <v>3555</v>
      </c>
      <c r="I13" s="220">
        <f>ROUND(H13*F13,2)</f>
        <v>7572.15</v>
      </c>
      <c r="J13" s="221">
        <f>K13-I13</f>
        <v>1741.5944999999992</v>
      </c>
      <c r="K13" s="222">
        <f>I13*1.23</f>
        <v>9313.7444999999989</v>
      </c>
      <c r="L13" s="223">
        <f>E13/H13</f>
        <v>1</v>
      </c>
    </row>
    <row r="14" spans="1:13" ht="13.5" customHeight="1">
      <c r="A14" s="76">
        <v>2</v>
      </c>
      <c r="B14" s="77" t="s">
        <v>35</v>
      </c>
      <c r="C14" s="77" t="s">
        <v>36</v>
      </c>
      <c r="D14" s="77" t="s">
        <v>37</v>
      </c>
      <c r="E14" s="78">
        <v>8</v>
      </c>
      <c r="F14" s="79">
        <v>122.31</v>
      </c>
      <c r="G14" s="218">
        <f t="shared" ref="G14:G27" si="0">ROUND(F14*E14,2)</f>
        <v>978.48</v>
      </c>
      <c r="H14" s="224">
        <f t="shared" ref="H14:H100" si="1">E14</f>
        <v>8</v>
      </c>
      <c r="I14" s="225">
        <f t="shared" ref="I14:I100" si="2">ROUND(H14*F14,2)</f>
        <v>978.48</v>
      </c>
      <c r="J14" s="226">
        <f t="shared" ref="J14:J77" si="3">K14-I14</f>
        <v>225.05040000000008</v>
      </c>
      <c r="K14" s="227">
        <f t="shared" ref="K14:K32" si="4">I14*1.23</f>
        <v>1203.5304000000001</v>
      </c>
      <c r="L14" s="228">
        <f t="shared" ref="L14:L100" si="5">E14/H14</f>
        <v>1</v>
      </c>
    </row>
    <row r="15" spans="1:13" ht="24" customHeight="1">
      <c r="A15" s="76">
        <v>3</v>
      </c>
      <c r="B15" s="77" t="s">
        <v>38</v>
      </c>
      <c r="C15" s="77" t="s">
        <v>39</v>
      </c>
      <c r="D15" s="77" t="s">
        <v>34</v>
      </c>
      <c r="E15" s="78">
        <v>250</v>
      </c>
      <c r="F15" s="79">
        <v>10.91</v>
      </c>
      <c r="G15" s="218">
        <f t="shared" si="0"/>
        <v>2727.5</v>
      </c>
      <c r="H15" s="224">
        <f t="shared" si="1"/>
        <v>250</v>
      </c>
      <c r="I15" s="225">
        <f t="shared" si="2"/>
        <v>2727.5</v>
      </c>
      <c r="J15" s="226">
        <f t="shared" si="3"/>
        <v>627.32499999999982</v>
      </c>
      <c r="K15" s="227">
        <f t="shared" si="4"/>
        <v>3354.8249999999998</v>
      </c>
      <c r="L15" s="228">
        <f t="shared" si="5"/>
        <v>1</v>
      </c>
    </row>
    <row r="16" spans="1:13" ht="34.5" customHeight="1">
      <c r="A16" s="76">
        <v>4</v>
      </c>
      <c r="B16" s="77" t="s">
        <v>40</v>
      </c>
      <c r="C16" s="77" t="s">
        <v>41</v>
      </c>
      <c r="D16" s="77" t="s">
        <v>34</v>
      </c>
      <c r="E16" s="78">
        <v>731.25</v>
      </c>
      <c r="F16" s="79">
        <v>2.4500000000000002</v>
      </c>
      <c r="G16" s="218">
        <f t="shared" si="0"/>
        <v>1791.56</v>
      </c>
      <c r="H16" s="224">
        <f t="shared" si="1"/>
        <v>731.25</v>
      </c>
      <c r="I16" s="225">
        <f t="shared" si="2"/>
        <v>1791.56</v>
      </c>
      <c r="J16" s="226">
        <f t="shared" si="3"/>
        <v>412.05879999999979</v>
      </c>
      <c r="K16" s="227">
        <f t="shared" si="4"/>
        <v>2203.6187999999997</v>
      </c>
      <c r="L16" s="228">
        <f t="shared" si="5"/>
        <v>1</v>
      </c>
    </row>
    <row r="17" spans="1:13" ht="24" customHeight="1">
      <c r="A17" s="76">
        <v>5</v>
      </c>
      <c r="B17" s="77" t="s">
        <v>42</v>
      </c>
      <c r="C17" s="77" t="s">
        <v>43</v>
      </c>
      <c r="D17" s="77" t="s">
        <v>34</v>
      </c>
      <c r="E17" s="78">
        <v>487.5</v>
      </c>
      <c r="F17" s="79">
        <v>3.67</v>
      </c>
      <c r="G17" s="218">
        <f t="shared" si="0"/>
        <v>1789.13</v>
      </c>
      <c r="H17" s="224">
        <f t="shared" si="1"/>
        <v>487.5</v>
      </c>
      <c r="I17" s="225">
        <f t="shared" si="2"/>
        <v>1789.13</v>
      </c>
      <c r="J17" s="226">
        <f t="shared" si="3"/>
        <v>411.4998999999998</v>
      </c>
      <c r="K17" s="227">
        <f t="shared" si="4"/>
        <v>2200.6298999999999</v>
      </c>
      <c r="L17" s="228">
        <f t="shared" si="5"/>
        <v>1</v>
      </c>
    </row>
    <row r="18" spans="1:13" ht="24" customHeight="1">
      <c r="A18" s="76">
        <v>6</v>
      </c>
      <c r="B18" s="77" t="s">
        <v>44</v>
      </c>
      <c r="C18" s="77" t="s">
        <v>45</v>
      </c>
      <c r="D18" s="77" t="s">
        <v>46</v>
      </c>
      <c r="E18" s="78">
        <v>1120</v>
      </c>
      <c r="F18" s="79">
        <v>6.18</v>
      </c>
      <c r="G18" s="218">
        <f t="shared" si="0"/>
        <v>6921.6</v>
      </c>
      <c r="H18" s="224">
        <f t="shared" si="1"/>
        <v>1120</v>
      </c>
      <c r="I18" s="225">
        <f t="shared" si="2"/>
        <v>6921.6</v>
      </c>
      <c r="J18" s="226">
        <f t="shared" si="3"/>
        <v>1591.9680000000008</v>
      </c>
      <c r="K18" s="227">
        <f t="shared" si="4"/>
        <v>8513.5680000000011</v>
      </c>
      <c r="L18" s="228">
        <f t="shared" si="5"/>
        <v>1</v>
      </c>
    </row>
    <row r="19" spans="1:13" ht="13.5" customHeight="1">
      <c r="A19" s="76">
        <v>7</v>
      </c>
      <c r="B19" s="77" t="s">
        <v>47</v>
      </c>
      <c r="C19" s="77" t="s">
        <v>48</v>
      </c>
      <c r="D19" s="77" t="s">
        <v>46</v>
      </c>
      <c r="E19" s="78">
        <v>171.79</v>
      </c>
      <c r="F19" s="79">
        <v>9.9600000000000009</v>
      </c>
      <c r="G19" s="218">
        <f t="shared" si="0"/>
        <v>1711.03</v>
      </c>
      <c r="H19" s="224">
        <f t="shared" si="1"/>
        <v>171.79</v>
      </c>
      <c r="I19" s="225">
        <f t="shared" si="2"/>
        <v>1711.03</v>
      </c>
      <c r="J19" s="226">
        <f t="shared" si="3"/>
        <v>393.53689999999983</v>
      </c>
      <c r="K19" s="227">
        <f t="shared" si="4"/>
        <v>2104.5668999999998</v>
      </c>
      <c r="L19" s="228">
        <f t="shared" si="5"/>
        <v>1</v>
      </c>
    </row>
    <row r="20" spans="1:13" ht="24" customHeight="1">
      <c r="A20" s="76">
        <v>8</v>
      </c>
      <c r="B20" s="77" t="s">
        <v>49</v>
      </c>
      <c r="C20" s="77" t="s">
        <v>50</v>
      </c>
      <c r="D20" s="77" t="s">
        <v>46</v>
      </c>
      <c r="E20" s="78">
        <v>171.79</v>
      </c>
      <c r="F20" s="79">
        <v>0.71</v>
      </c>
      <c r="G20" s="218">
        <f t="shared" si="0"/>
        <v>121.97</v>
      </c>
      <c r="H20" s="224">
        <f t="shared" si="1"/>
        <v>171.79</v>
      </c>
      <c r="I20" s="225">
        <f t="shared" si="2"/>
        <v>121.97</v>
      </c>
      <c r="J20" s="226">
        <f t="shared" si="3"/>
        <v>28.053100000000001</v>
      </c>
      <c r="K20" s="227">
        <f t="shared" si="4"/>
        <v>150.0231</v>
      </c>
      <c r="L20" s="228">
        <f t="shared" si="5"/>
        <v>1</v>
      </c>
    </row>
    <row r="21" spans="1:13" ht="34.5" customHeight="1">
      <c r="A21" s="76">
        <v>9</v>
      </c>
      <c r="B21" s="77" t="s">
        <v>51</v>
      </c>
      <c r="C21" s="77" t="s">
        <v>52</v>
      </c>
      <c r="D21" s="77" t="s">
        <v>46</v>
      </c>
      <c r="E21" s="78">
        <v>1291.79</v>
      </c>
      <c r="F21" s="79">
        <v>8.06</v>
      </c>
      <c r="G21" s="218">
        <f t="shared" si="0"/>
        <v>10411.83</v>
      </c>
      <c r="H21" s="224">
        <f t="shared" si="1"/>
        <v>1291.79</v>
      </c>
      <c r="I21" s="225">
        <f t="shared" si="2"/>
        <v>10411.83</v>
      </c>
      <c r="J21" s="226">
        <f t="shared" si="3"/>
        <v>2394.7209000000003</v>
      </c>
      <c r="K21" s="227">
        <f t="shared" si="4"/>
        <v>12806.5509</v>
      </c>
      <c r="L21" s="228">
        <f t="shared" si="5"/>
        <v>1</v>
      </c>
    </row>
    <row r="22" spans="1:13" ht="34.5" customHeight="1">
      <c r="A22" s="76">
        <v>10</v>
      </c>
      <c r="B22" s="77" t="s">
        <v>53</v>
      </c>
      <c r="C22" s="77" t="s">
        <v>54</v>
      </c>
      <c r="D22" s="77" t="s">
        <v>46</v>
      </c>
      <c r="E22" s="78">
        <v>25835.8</v>
      </c>
      <c r="F22" s="79">
        <v>0.23</v>
      </c>
      <c r="G22" s="218">
        <f t="shared" si="0"/>
        <v>5942.23</v>
      </c>
      <c r="H22" s="224">
        <f t="shared" si="1"/>
        <v>25835.8</v>
      </c>
      <c r="I22" s="225">
        <f t="shared" si="2"/>
        <v>5942.23</v>
      </c>
      <c r="J22" s="226">
        <f t="shared" si="3"/>
        <v>1366.7128999999995</v>
      </c>
      <c r="K22" s="227">
        <f t="shared" si="4"/>
        <v>7308.9428999999991</v>
      </c>
      <c r="L22" s="228">
        <f t="shared" si="5"/>
        <v>1</v>
      </c>
    </row>
    <row r="23" spans="1:13" ht="24" customHeight="1">
      <c r="A23" s="76">
        <v>11</v>
      </c>
      <c r="B23" s="77" t="s">
        <v>55</v>
      </c>
      <c r="C23" s="77" t="s">
        <v>56</v>
      </c>
      <c r="D23" s="77" t="s">
        <v>46</v>
      </c>
      <c r="E23" s="78">
        <v>1176.79</v>
      </c>
      <c r="F23" s="79">
        <v>2.2200000000000002</v>
      </c>
      <c r="G23" s="218">
        <f t="shared" si="0"/>
        <v>2612.4699999999998</v>
      </c>
      <c r="H23" s="224">
        <f t="shared" si="1"/>
        <v>1176.79</v>
      </c>
      <c r="I23" s="225">
        <f t="shared" si="2"/>
        <v>2612.4699999999998</v>
      </c>
      <c r="J23" s="226">
        <f t="shared" si="3"/>
        <v>600.86809999999969</v>
      </c>
      <c r="K23" s="227">
        <f t="shared" si="4"/>
        <v>3213.3380999999995</v>
      </c>
      <c r="L23" s="228">
        <f t="shared" si="5"/>
        <v>1</v>
      </c>
    </row>
    <row r="24" spans="1:13" ht="24" customHeight="1">
      <c r="A24" s="76">
        <v>12</v>
      </c>
      <c r="B24" s="77" t="s">
        <v>57</v>
      </c>
      <c r="C24" s="77" t="s">
        <v>58</v>
      </c>
      <c r="D24" s="77" t="s">
        <v>46</v>
      </c>
      <c r="E24" s="78">
        <v>115</v>
      </c>
      <c r="F24" s="79">
        <v>6.48</v>
      </c>
      <c r="G24" s="218">
        <f t="shared" si="0"/>
        <v>745.2</v>
      </c>
      <c r="H24" s="224">
        <f t="shared" si="1"/>
        <v>115</v>
      </c>
      <c r="I24" s="225">
        <f t="shared" si="2"/>
        <v>745.2</v>
      </c>
      <c r="J24" s="226">
        <f t="shared" si="3"/>
        <v>171.39599999999996</v>
      </c>
      <c r="K24" s="227">
        <f t="shared" si="4"/>
        <v>916.596</v>
      </c>
      <c r="L24" s="228">
        <f t="shared" si="5"/>
        <v>1</v>
      </c>
    </row>
    <row r="25" spans="1:13" ht="13.5" customHeight="1">
      <c r="A25" s="76">
        <v>13</v>
      </c>
      <c r="B25" s="77" t="s">
        <v>59</v>
      </c>
      <c r="C25" s="77" t="s">
        <v>60</v>
      </c>
      <c r="D25" s="77" t="s">
        <v>46</v>
      </c>
      <c r="E25" s="78">
        <v>1156.5</v>
      </c>
      <c r="F25" s="79">
        <v>1.33</v>
      </c>
      <c r="G25" s="218">
        <f t="shared" si="0"/>
        <v>1538.15</v>
      </c>
      <c r="H25" s="224">
        <f t="shared" si="1"/>
        <v>1156.5</v>
      </c>
      <c r="I25" s="225">
        <f t="shared" si="2"/>
        <v>1538.15</v>
      </c>
      <c r="J25" s="226">
        <f t="shared" si="3"/>
        <v>353.77449999999999</v>
      </c>
      <c r="K25" s="227">
        <f t="shared" si="4"/>
        <v>1891.9245000000001</v>
      </c>
      <c r="L25" s="228">
        <f t="shared" si="5"/>
        <v>1</v>
      </c>
    </row>
    <row r="26" spans="1:13" ht="13.5" customHeight="1">
      <c r="A26" s="76">
        <v>14</v>
      </c>
      <c r="B26" s="77" t="s">
        <v>61</v>
      </c>
      <c r="C26" s="77" t="s">
        <v>62</v>
      </c>
      <c r="D26" s="77" t="s">
        <v>63</v>
      </c>
      <c r="E26" s="78">
        <v>2347.6950000000002</v>
      </c>
      <c r="F26" s="79">
        <v>16.68</v>
      </c>
      <c r="G26" s="218">
        <f t="shared" si="0"/>
        <v>39159.550000000003</v>
      </c>
      <c r="H26" s="224">
        <f t="shared" si="1"/>
        <v>2347.6950000000002</v>
      </c>
      <c r="I26" s="225">
        <f t="shared" si="2"/>
        <v>39159.550000000003</v>
      </c>
      <c r="J26" s="226">
        <f t="shared" si="3"/>
        <v>9006.6964999999982</v>
      </c>
      <c r="K26" s="227">
        <f t="shared" si="4"/>
        <v>48166.246500000001</v>
      </c>
      <c r="L26" s="228">
        <f t="shared" si="5"/>
        <v>1</v>
      </c>
    </row>
    <row r="27" spans="1:13" ht="13.5" customHeight="1">
      <c r="A27" s="76">
        <v>15</v>
      </c>
      <c r="B27" s="77" t="s">
        <v>64</v>
      </c>
      <c r="C27" s="77" t="s">
        <v>65</v>
      </c>
      <c r="D27" s="77" t="s">
        <v>34</v>
      </c>
      <c r="E27" s="78">
        <v>2500</v>
      </c>
      <c r="F27" s="79">
        <v>1.6</v>
      </c>
      <c r="G27" s="218">
        <f t="shared" si="0"/>
        <v>4000</v>
      </c>
      <c r="H27" s="224">
        <f t="shared" si="1"/>
        <v>2500</v>
      </c>
      <c r="I27" s="225">
        <f t="shared" si="2"/>
        <v>4000</v>
      </c>
      <c r="J27" s="226">
        <f t="shared" si="3"/>
        <v>920</v>
      </c>
      <c r="K27" s="227">
        <f t="shared" si="4"/>
        <v>4920</v>
      </c>
      <c r="L27" s="228">
        <f t="shared" si="5"/>
        <v>1</v>
      </c>
    </row>
    <row r="28" spans="1:13" ht="24" customHeight="1" thickBot="1">
      <c r="A28" s="209">
        <v>16</v>
      </c>
      <c r="B28" s="210" t="s">
        <v>66</v>
      </c>
      <c r="C28" s="210" t="s">
        <v>67</v>
      </c>
      <c r="D28" s="210" t="s">
        <v>34</v>
      </c>
      <c r="E28" s="211">
        <v>814</v>
      </c>
      <c r="F28" s="212">
        <v>1.18</v>
      </c>
      <c r="G28" s="243">
        <f>ROUND(F28*E28,2)</f>
        <v>960.52</v>
      </c>
      <c r="H28" s="229">
        <f t="shared" si="1"/>
        <v>814</v>
      </c>
      <c r="I28" s="230">
        <f t="shared" si="2"/>
        <v>960.52</v>
      </c>
      <c r="J28" s="231">
        <f t="shared" si="3"/>
        <v>220.91959999999995</v>
      </c>
      <c r="K28" s="232">
        <f t="shared" si="4"/>
        <v>1181.4395999999999</v>
      </c>
      <c r="L28" s="233">
        <f t="shared" si="5"/>
        <v>1</v>
      </c>
    </row>
    <row r="29" spans="1:13" ht="13.5" customHeight="1">
      <c r="A29" s="76"/>
      <c r="B29" s="77" t="s">
        <v>68</v>
      </c>
      <c r="C29" s="77" t="s">
        <v>69</v>
      </c>
      <c r="D29" s="77" t="s">
        <v>46</v>
      </c>
      <c r="E29" s="78">
        <v>10.56</v>
      </c>
      <c r="F29" s="79">
        <v>44.14</v>
      </c>
      <c r="G29" s="218">
        <f>ROUND(F29*E29,2)</f>
        <v>466.12</v>
      </c>
      <c r="H29" s="224">
        <v>10.56</v>
      </c>
      <c r="I29" s="225">
        <f t="shared" si="2"/>
        <v>466.12</v>
      </c>
      <c r="J29" s="226">
        <f t="shared" si="3"/>
        <v>107.20759999999996</v>
      </c>
      <c r="K29" s="227">
        <f t="shared" si="4"/>
        <v>573.32759999999996</v>
      </c>
      <c r="L29" s="228">
        <f t="shared" si="5"/>
        <v>1</v>
      </c>
      <c r="M29" s="48" t="s">
        <v>70</v>
      </c>
    </row>
    <row r="30" spans="1:13" ht="20.5">
      <c r="A30" s="76"/>
      <c r="B30" s="77" t="s">
        <v>49</v>
      </c>
      <c r="C30" s="77" t="s">
        <v>71</v>
      </c>
      <c r="D30" s="77" t="s">
        <v>46</v>
      </c>
      <c r="E30" s="78">
        <v>10.56</v>
      </c>
      <c r="F30" s="79">
        <v>12.48</v>
      </c>
      <c r="G30" s="218">
        <f>ROUND(F30*E30,2)</f>
        <v>131.79</v>
      </c>
      <c r="H30" s="224">
        <v>10.56</v>
      </c>
      <c r="I30" s="225">
        <f t="shared" si="2"/>
        <v>131.79</v>
      </c>
      <c r="J30" s="226">
        <f t="shared" si="3"/>
        <v>30.311700000000002</v>
      </c>
      <c r="K30" s="227">
        <f t="shared" si="4"/>
        <v>162.10169999999999</v>
      </c>
      <c r="L30" s="228">
        <f t="shared" si="5"/>
        <v>1</v>
      </c>
      <c r="M30" s="48" t="s">
        <v>70</v>
      </c>
    </row>
    <row r="31" spans="1:13" ht="20.5">
      <c r="A31" s="76"/>
      <c r="B31" s="77" t="s">
        <v>72</v>
      </c>
      <c r="C31" s="77" t="s">
        <v>73</v>
      </c>
      <c r="D31" s="77" t="s">
        <v>46</v>
      </c>
      <c r="E31" s="78">
        <v>10.56</v>
      </c>
      <c r="F31" s="79">
        <v>5.01</v>
      </c>
      <c r="G31" s="218">
        <f>ROUND(F31*E31,2)</f>
        <v>52.91</v>
      </c>
      <c r="H31" s="224">
        <v>10.56</v>
      </c>
      <c r="I31" s="225">
        <f t="shared" si="2"/>
        <v>52.91</v>
      </c>
      <c r="J31" s="226">
        <f t="shared" si="3"/>
        <v>12.169299999999993</v>
      </c>
      <c r="K31" s="227">
        <f t="shared" si="4"/>
        <v>65.079299999999989</v>
      </c>
      <c r="L31" s="228">
        <f t="shared" si="5"/>
        <v>1</v>
      </c>
      <c r="M31" s="48" t="s">
        <v>70</v>
      </c>
    </row>
    <row r="32" spans="1:13" ht="20.5">
      <c r="A32" s="76"/>
      <c r="B32" s="77" t="s">
        <v>74</v>
      </c>
      <c r="C32" s="77" t="s">
        <v>75</v>
      </c>
      <c r="D32" s="77" t="s">
        <v>46</v>
      </c>
      <c r="E32" s="78">
        <v>10.56</v>
      </c>
      <c r="F32" s="79">
        <v>1.1599999999999999</v>
      </c>
      <c r="G32" s="218">
        <f>ROUND(F32*E32,2)</f>
        <v>12.25</v>
      </c>
      <c r="H32" s="224">
        <v>10.56</v>
      </c>
      <c r="I32" s="225">
        <f t="shared" si="2"/>
        <v>12.25</v>
      </c>
      <c r="J32" s="226">
        <f t="shared" si="3"/>
        <v>2.817499999999999</v>
      </c>
      <c r="K32" s="227">
        <f t="shared" si="4"/>
        <v>15.067499999999999</v>
      </c>
      <c r="L32" s="228">
        <f t="shared" si="5"/>
        <v>1</v>
      </c>
      <c r="M32" s="48" t="s">
        <v>70</v>
      </c>
    </row>
    <row r="33" spans="1:13" ht="28.5" customHeight="1">
      <c r="A33" s="70"/>
      <c r="B33" s="71" t="s">
        <v>23</v>
      </c>
      <c r="C33" s="71" t="s">
        <v>76</v>
      </c>
      <c r="D33" s="71"/>
      <c r="E33" s="72"/>
      <c r="F33" s="73"/>
      <c r="G33" s="235">
        <f>SUM(G34:G42)</f>
        <v>17823.59</v>
      </c>
      <c r="H33" s="234"/>
      <c r="I33" s="235">
        <f>SUM(I34:I42)</f>
        <v>17823.59</v>
      </c>
      <c r="J33" s="236"/>
      <c r="K33" s="249">
        <f>SUM(K34:K42)</f>
        <v>21923.015699999996</v>
      </c>
      <c r="L33" s="237"/>
    </row>
    <row r="34" spans="1:13" ht="24" customHeight="1">
      <c r="A34" s="76">
        <v>17</v>
      </c>
      <c r="B34" s="77" t="s">
        <v>77</v>
      </c>
      <c r="C34" s="77" t="s">
        <v>78</v>
      </c>
      <c r="D34" s="77" t="s">
        <v>46</v>
      </c>
      <c r="E34" s="78">
        <v>171.79</v>
      </c>
      <c r="F34" s="79">
        <v>34.44</v>
      </c>
      <c r="G34" s="218">
        <f t="shared" ref="G34:G42" si="6">ROUND(F34*E34,2)</f>
        <v>5916.45</v>
      </c>
      <c r="H34" s="224">
        <f t="shared" si="1"/>
        <v>171.79</v>
      </c>
      <c r="I34" s="225">
        <f t="shared" si="2"/>
        <v>5916.45</v>
      </c>
      <c r="J34" s="226">
        <f t="shared" si="3"/>
        <v>1360.7834999999995</v>
      </c>
      <c r="K34" s="227">
        <f t="shared" ref="K34:K42" si="7">I34*1.23</f>
        <v>7277.2334999999994</v>
      </c>
      <c r="L34" s="228">
        <f t="shared" si="5"/>
        <v>1</v>
      </c>
    </row>
    <row r="35" spans="1:13" ht="24" customHeight="1">
      <c r="A35" s="76">
        <v>18</v>
      </c>
      <c r="B35" s="77" t="s">
        <v>79</v>
      </c>
      <c r="C35" s="77" t="s">
        <v>80</v>
      </c>
      <c r="D35" s="77" t="s">
        <v>34</v>
      </c>
      <c r="E35" s="78">
        <v>838.75</v>
      </c>
      <c r="F35" s="79">
        <v>1.0900000000000001</v>
      </c>
      <c r="G35" s="218">
        <f t="shared" si="6"/>
        <v>914.24</v>
      </c>
      <c r="H35" s="224">
        <f t="shared" si="1"/>
        <v>838.75</v>
      </c>
      <c r="I35" s="225">
        <f t="shared" si="2"/>
        <v>914.24</v>
      </c>
      <c r="J35" s="226">
        <f t="shared" si="3"/>
        <v>210.27520000000004</v>
      </c>
      <c r="K35" s="227">
        <f t="shared" si="7"/>
        <v>1124.5152</v>
      </c>
      <c r="L35" s="228">
        <f t="shared" si="5"/>
        <v>1</v>
      </c>
    </row>
    <row r="36" spans="1:13" ht="13.5" customHeight="1">
      <c r="A36" s="85">
        <v>19</v>
      </c>
      <c r="B36" s="86" t="s">
        <v>81</v>
      </c>
      <c r="C36" s="86" t="s">
        <v>82</v>
      </c>
      <c r="D36" s="86" t="s">
        <v>34</v>
      </c>
      <c r="E36" s="87">
        <v>963.67</v>
      </c>
      <c r="F36" s="88">
        <v>0.72</v>
      </c>
      <c r="G36" s="244">
        <f t="shared" si="6"/>
        <v>693.84</v>
      </c>
      <c r="H36" s="224">
        <f t="shared" si="1"/>
        <v>963.67</v>
      </c>
      <c r="I36" s="225">
        <f t="shared" si="2"/>
        <v>693.84</v>
      </c>
      <c r="J36" s="226">
        <f t="shared" si="3"/>
        <v>159.58320000000003</v>
      </c>
      <c r="K36" s="227">
        <f t="shared" si="7"/>
        <v>853.42320000000007</v>
      </c>
      <c r="L36" s="228">
        <f t="shared" si="5"/>
        <v>1</v>
      </c>
    </row>
    <row r="37" spans="1:13" ht="13.5" customHeight="1">
      <c r="A37" s="85">
        <v>20</v>
      </c>
      <c r="B37" s="86" t="s">
        <v>83</v>
      </c>
      <c r="C37" s="86" t="s">
        <v>84</v>
      </c>
      <c r="D37" s="86" t="s">
        <v>34</v>
      </c>
      <c r="E37" s="87">
        <v>2500</v>
      </c>
      <c r="F37" s="88">
        <v>1.83</v>
      </c>
      <c r="G37" s="244">
        <f t="shared" si="6"/>
        <v>4575</v>
      </c>
      <c r="H37" s="224">
        <f t="shared" si="1"/>
        <v>2500</v>
      </c>
      <c r="I37" s="225">
        <f t="shared" si="2"/>
        <v>4575</v>
      </c>
      <c r="J37" s="226">
        <f t="shared" si="3"/>
        <v>1052.25</v>
      </c>
      <c r="K37" s="227">
        <f t="shared" si="7"/>
        <v>5627.25</v>
      </c>
      <c r="L37" s="228">
        <f t="shared" si="5"/>
        <v>1</v>
      </c>
    </row>
    <row r="38" spans="1:13" ht="13.5" customHeight="1" thickBot="1">
      <c r="A38" s="214">
        <v>21</v>
      </c>
      <c r="B38" s="215" t="s">
        <v>85</v>
      </c>
      <c r="C38" s="215" t="s">
        <v>86</v>
      </c>
      <c r="D38" s="215" t="s">
        <v>34</v>
      </c>
      <c r="E38" s="216">
        <v>2500</v>
      </c>
      <c r="F38" s="217">
        <v>0.95</v>
      </c>
      <c r="G38" s="245">
        <f t="shared" si="6"/>
        <v>2375</v>
      </c>
      <c r="H38" s="229">
        <f t="shared" si="1"/>
        <v>2500</v>
      </c>
      <c r="I38" s="230">
        <f t="shared" si="2"/>
        <v>2375</v>
      </c>
      <c r="J38" s="231">
        <f t="shared" si="3"/>
        <v>546.25</v>
      </c>
      <c r="K38" s="232">
        <f t="shared" si="7"/>
        <v>2921.25</v>
      </c>
      <c r="L38" s="233">
        <f t="shared" si="5"/>
        <v>1</v>
      </c>
    </row>
    <row r="39" spans="1:13" ht="24" customHeight="1">
      <c r="A39" s="76"/>
      <c r="B39" s="77" t="s">
        <v>87</v>
      </c>
      <c r="C39" s="77" t="s">
        <v>88</v>
      </c>
      <c r="D39" s="77" t="s">
        <v>46</v>
      </c>
      <c r="E39" s="78">
        <v>10.56</v>
      </c>
      <c r="F39" s="79">
        <v>153.16</v>
      </c>
      <c r="G39" s="218">
        <f t="shared" si="6"/>
        <v>1617.37</v>
      </c>
      <c r="H39" s="224">
        <v>10.56</v>
      </c>
      <c r="I39" s="225">
        <f t="shared" si="2"/>
        <v>1617.37</v>
      </c>
      <c r="J39" s="226">
        <f t="shared" si="3"/>
        <v>371.99509999999987</v>
      </c>
      <c r="K39" s="227">
        <f t="shared" si="7"/>
        <v>1989.3650999999998</v>
      </c>
      <c r="L39" s="228">
        <f t="shared" si="5"/>
        <v>1</v>
      </c>
      <c r="M39" s="48" t="s">
        <v>70</v>
      </c>
    </row>
    <row r="40" spans="1:13" ht="24" customHeight="1">
      <c r="A40" s="76"/>
      <c r="B40" s="77" t="s">
        <v>89</v>
      </c>
      <c r="C40" s="77" t="s">
        <v>90</v>
      </c>
      <c r="D40" s="77" t="s">
        <v>34</v>
      </c>
      <c r="E40" s="78">
        <v>19.8</v>
      </c>
      <c r="F40" s="79">
        <v>22.1</v>
      </c>
      <c r="G40" s="218">
        <f t="shared" si="6"/>
        <v>437.58</v>
      </c>
      <c r="H40" s="224">
        <v>19.8</v>
      </c>
      <c r="I40" s="225">
        <f t="shared" si="2"/>
        <v>437.58</v>
      </c>
      <c r="J40" s="226">
        <f t="shared" si="3"/>
        <v>100.64339999999999</v>
      </c>
      <c r="K40" s="227">
        <f t="shared" si="7"/>
        <v>538.22339999999997</v>
      </c>
      <c r="L40" s="228">
        <f t="shared" si="5"/>
        <v>1</v>
      </c>
      <c r="M40" s="48" t="s">
        <v>70</v>
      </c>
    </row>
    <row r="41" spans="1:13" ht="24" customHeight="1">
      <c r="A41" s="76"/>
      <c r="B41" s="77" t="s">
        <v>91</v>
      </c>
      <c r="C41" s="77" t="s">
        <v>92</v>
      </c>
      <c r="D41" s="77" t="s">
        <v>34</v>
      </c>
      <c r="E41" s="78">
        <v>19.8</v>
      </c>
      <c r="F41" s="79">
        <v>7.01</v>
      </c>
      <c r="G41" s="218">
        <f t="shared" si="6"/>
        <v>138.80000000000001</v>
      </c>
      <c r="H41" s="224">
        <v>19.8</v>
      </c>
      <c r="I41" s="225">
        <f t="shared" si="2"/>
        <v>138.80000000000001</v>
      </c>
      <c r="J41" s="226">
        <f t="shared" si="3"/>
        <v>31.924000000000007</v>
      </c>
      <c r="K41" s="227">
        <f t="shared" si="7"/>
        <v>170.72400000000002</v>
      </c>
      <c r="L41" s="228">
        <f t="shared" si="5"/>
        <v>1</v>
      </c>
      <c r="M41" s="48" t="s">
        <v>70</v>
      </c>
    </row>
    <row r="42" spans="1:13" ht="24" customHeight="1">
      <c r="A42" s="76"/>
      <c r="B42" s="77" t="s">
        <v>93</v>
      </c>
      <c r="C42" s="77" t="s">
        <v>94</v>
      </c>
      <c r="D42" s="77" t="s">
        <v>34</v>
      </c>
      <c r="E42" s="78">
        <v>84.7</v>
      </c>
      <c r="F42" s="79">
        <v>13.64</v>
      </c>
      <c r="G42" s="218">
        <f t="shared" si="6"/>
        <v>1155.31</v>
      </c>
      <c r="H42" s="224">
        <v>84.7</v>
      </c>
      <c r="I42" s="225">
        <f t="shared" si="2"/>
        <v>1155.31</v>
      </c>
      <c r="J42" s="226">
        <f t="shared" si="3"/>
        <v>265.72129999999993</v>
      </c>
      <c r="K42" s="227">
        <f t="shared" si="7"/>
        <v>1421.0312999999999</v>
      </c>
      <c r="L42" s="228">
        <f t="shared" si="5"/>
        <v>1</v>
      </c>
      <c r="M42" s="48" t="s">
        <v>70</v>
      </c>
    </row>
    <row r="43" spans="1:13" ht="28.5" customHeight="1">
      <c r="A43" s="70"/>
      <c r="B43" s="71" t="s">
        <v>26</v>
      </c>
      <c r="C43" s="71" t="s">
        <v>95</v>
      </c>
      <c r="D43" s="71"/>
      <c r="E43" s="72"/>
      <c r="F43" s="73"/>
      <c r="G43" s="235">
        <f>SUM(G44:G68)</f>
        <v>197549.31999999998</v>
      </c>
      <c r="H43" s="234"/>
      <c r="I43" s="235">
        <f>SUM(I44:I68)</f>
        <v>197037.52999999997</v>
      </c>
      <c r="J43" s="236"/>
      <c r="K43" s="250">
        <f>SUM(K44:K68)</f>
        <v>242356.16190000004</v>
      </c>
      <c r="L43" s="237"/>
    </row>
    <row r="44" spans="1:13" ht="24" customHeight="1">
      <c r="A44" s="76">
        <v>22</v>
      </c>
      <c r="B44" s="77" t="s">
        <v>96</v>
      </c>
      <c r="C44" s="77" t="s">
        <v>97</v>
      </c>
      <c r="D44" s="77" t="s">
        <v>34</v>
      </c>
      <c r="E44" s="78">
        <v>2705</v>
      </c>
      <c r="F44" s="79">
        <v>6.92</v>
      </c>
      <c r="G44" s="218">
        <f t="shared" ref="G44:G53" si="8">ROUND(F44*E44,2)</f>
        <v>18718.599999999999</v>
      </c>
      <c r="H44" s="224">
        <f t="shared" si="1"/>
        <v>2705</v>
      </c>
      <c r="I44" s="225">
        <f t="shared" si="2"/>
        <v>18718.599999999999</v>
      </c>
      <c r="J44" s="226">
        <f t="shared" si="3"/>
        <v>4305.2779999999984</v>
      </c>
      <c r="K44" s="227">
        <f t="shared" ref="K44:K68" si="9">I44*1.23</f>
        <v>23023.877999999997</v>
      </c>
      <c r="L44" s="228">
        <f t="shared" si="5"/>
        <v>1</v>
      </c>
    </row>
    <row r="45" spans="1:13" ht="24" customHeight="1">
      <c r="A45" s="76">
        <v>23</v>
      </c>
      <c r="B45" s="77" t="s">
        <v>98</v>
      </c>
      <c r="C45" s="77" t="s">
        <v>99</v>
      </c>
      <c r="D45" s="77" t="s">
        <v>34</v>
      </c>
      <c r="E45" s="78">
        <v>2500</v>
      </c>
      <c r="F45" s="79">
        <v>6.16</v>
      </c>
      <c r="G45" s="218">
        <f t="shared" si="8"/>
        <v>15400</v>
      </c>
      <c r="H45" s="224">
        <f t="shared" si="1"/>
        <v>2500</v>
      </c>
      <c r="I45" s="225">
        <f t="shared" si="2"/>
        <v>15400</v>
      </c>
      <c r="J45" s="226">
        <f t="shared" si="3"/>
        <v>3542</v>
      </c>
      <c r="K45" s="227">
        <f t="shared" si="9"/>
        <v>18942</v>
      </c>
      <c r="L45" s="228">
        <f t="shared" si="5"/>
        <v>1</v>
      </c>
    </row>
    <row r="46" spans="1:13" ht="24" customHeight="1">
      <c r="A46" s="76">
        <v>24</v>
      </c>
      <c r="B46" s="77" t="s">
        <v>100</v>
      </c>
      <c r="C46" s="77" t="s">
        <v>101</v>
      </c>
      <c r="D46" s="77" t="s">
        <v>34</v>
      </c>
      <c r="E46" s="78">
        <v>2500</v>
      </c>
      <c r="F46" s="79">
        <v>2.75</v>
      </c>
      <c r="G46" s="218">
        <f t="shared" si="8"/>
        <v>6875</v>
      </c>
      <c r="H46" s="224">
        <f t="shared" si="1"/>
        <v>2500</v>
      </c>
      <c r="I46" s="225">
        <f t="shared" si="2"/>
        <v>6875</v>
      </c>
      <c r="J46" s="226">
        <f t="shared" si="3"/>
        <v>1581.25</v>
      </c>
      <c r="K46" s="227">
        <f t="shared" si="9"/>
        <v>8456.25</v>
      </c>
      <c r="L46" s="228">
        <f t="shared" si="5"/>
        <v>1</v>
      </c>
    </row>
    <row r="47" spans="1:13" ht="24" customHeight="1">
      <c r="A47" s="76">
        <v>25</v>
      </c>
      <c r="B47" s="77" t="s">
        <v>102</v>
      </c>
      <c r="C47" s="77" t="s">
        <v>103</v>
      </c>
      <c r="D47" s="77" t="s">
        <v>34</v>
      </c>
      <c r="E47" s="78">
        <v>2705</v>
      </c>
      <c r="F47" s="79">
        <v>8.16</v>
      </c>
      <c r="G47" s="218">
        <f t="shared" si="8"/>
        <v>22072.799999999999</v>
      </c>
      <c r="H47" s="224">
        <f t="shared" si="1"/>
        <v>2705</v>
      </c>
      <c r="I47" s="225">
        <f t="shared" si="2"/>
        <v>22072.799999999999</v>
      </c>
      <c r="J47" s="226">
        <f t="shared" si="3"/>
        <v>5076.7439999999988</v>
      </c>
      <c r="K47" s="227">
        <f t="shared" si="9"/>
        <v>27149.543999999998</v>
      </c>
      <c r="L47" s="228">
        <f t="shared" si="5"/>
        <v>1</v>
      </c>
    </row>
    <row r="48" spans="1:13" ht="24" customHeight="1">
      <c r="A48" s="76">
        <v>26</v>
      </c>
      <c r="B48" s="77" t="s">
        <v>104</v>
      </c>
      <c r="C48" s="77" t="s">
        <v>105</v>
      </c>
      <c r="D48" s="77" t="s">
        <v>34</v>
      </c>
      <c r="E48" s="78">
        <v>2950</v>
      </c>
      <c r="F48" s="79">
        <v>0.95</v>
      </c>
      <c r="G48" s="218">
        <f t="shared" si="8"/>
        <v>2802.5</v>
      </c>
      <c r="H48" s="224">
        <f t="shared" si="1"/>
        <v>2950</v>
      </c>
      <c r="I48" s="225">
        <f t="shared" si="2"/>
        <v>2802.5</v>
      </c>
      <c r="J48" s="226">
        <f t="shared" si="3"/>
        <v>644.57499999999982</v>
      </c>
      <c r="K48" s="227">
        <f t="shared" si="9"/>
        <v>3447.0749999999998</v>
      </c>
      <c r="L48" s="228">
        <f t="shared" si="5"/>
        <v>1</v>
      </c>
    </row>
    <row r="49" spans="1:13" ht="24" customHeight="1">
      <c r="A49" s="76">
        <v>27</v>
      </c>
      <c r="B49" s="77" t="s">
        <v>106</v>
      </c>
      <c r="C49" s="77" t="s">
        <v>107</v>
      </c>
      <c r="D49" s="77" t="s">
        <v>34</v>
      </c>
      <c r="E49" s="78">
        <v>3195</v>
      </c>
      <c r="F49" s="79">
        <v>0.72</v>
      </c>
      <c r="G49" s="218">
        <f t="shared" si="8"/>
        <v>2300.4</v>
      </c>
      <c r="H49" s="224">
        <f t="shared" si="1"/>
        <v>3195</v>
      </c>
      <c r="I49" s="225">
        <f t="shared" si="2"/>
        <v>2300.4</v>
      </c>
      <c r="J49" s="226">
        <f t="shared" si="3"/>
        <v>529.0920000000001</v>
      </c>
      <c r="K49" s="227">
        <f t="shared" si="9"/>
        <v>2829.4920000000002</v>
      </c>
      <c r="L49" s="228">
        <f t="shared" si="5"/>
        <v>1</v>
      </c>
    </row>
    <row r="50" spans="1:13" ht="24" customHeight="1">
      <c r="A50" s="76">
        <v>28</v>
      </c>
      <c r="B50" s="77" t="s">
        <v>108</v>
      </c>
      <c r="C50" s="77" t="s">
        <v>109</v>
      </c>
      <c r="D50" s="77" t="s">
        <v>34</v>
      </c>
      <c r="E50" s="78">
        <v>3195</v>
      </c>
      <c r="F50" s="79">
        <v>13.24</v>
      </c>
      <c r="G50" s="218">
        <f t="shared" si="8"/>
        <v>42301.8</v>
      </c>
      <c r="H50" s="224">
        <f t="shared" si="1"/>
        <v>3195</v>
      </c>
      <c r="I50" s="225">
        <f t="shared" si="2"/>
        <v>42301.8</v>
      </c>
      <c r="J50" s="226">
        <f t="shared" si="3"/>
        <v>9729.413999999997</v>
      </c>
      <c r="K50" s="227">
        <f t="shared" si="9"/>
        <v>52031.214</v>
      </c>
      <c r="L50" s="228">
        <f t="shared" si="5"/>
        <v>1</v>
      </c>
    </row>
    <row r="51" spans="1:13" ht="24" customHeight="1">
      <c r="A51" s="76">
        <v>29</v>
      </c>
      <c r="B51" s="77" t="s">
        <v>110</v>
      </c>
      <c r="C51" s="77" t="s">
        <v>111</v>
      </c>
      <c r="D51" s="77" t="s">
        <v>34</v>
      </c>
      <c r="E51" s="78">
        <v>2950</v>
      </c>
      <c r="F51" s="79">
        <v>14.61</v>
      </c>
      <c r="G51" s="218">
        <f t="shared" si="8"/>
        <v>43099.5</v>
      </c>
      <c r="H51" s="224">
        <f t="shared" si="1"/>
        <v>2950</v>
      </c>
      <c r="I51" s="225">
        <f t="shared" si="2"/>
        <v>43099.5</v>
      </c>
      <c r="J51" s="226">
        <f t="shared" si="3"/>
        <v>9912.885000000002</v>
      </c>
      <c r="K51" s="227">
        <f t="shared" si="9"/>
        <v>53012.385000000002</v>
      </c>
      <c r="L51" s="228">
        <f t="shared" si="5"/>
        <v>1</v>
      </c>
    </row>
    <row r="52" spans="1:13" ht="24" customHeight="1">
      <c r="A52" s="76">
        <v>30</v>
      </c>
      <c r="B52" s="77" t="s">
        <v>112</v>
      </c>
      <c r="C52" s="77" t="s">
        <v>113</v>
      </c>
      <c r="D52" s="77" t="s">
        <v>34</v>
      </c>
      <c r="E52" s="78">
        <v>17.12</v>
      </c>
      <c r="F52" s="79">
        <v>16.920000000000002</v>
      </c>
      <c r="G52" s="218">
        <f t="shared" si="8"/>
        <v>289.67</v>
      </c>
      <c r="H52" s="224">
        <v>0</v>
      </c>
      <c r="I52" s="225">
        <f t="shared" si="2"/>
        <v>0</v>
      </c>
      <c r="J52" s="226">
        <f t="shared" si="3"/>
        <v>0</v>
      </c>
      <c r="K52" s="227">
        <f t="shared" si="9"/>
        <v>0</v>
      </c>
      <c r="L52" s="228">
        <v>0</v>
      </c>
    </row>
    <row r="53" spans="1:13" ht="24" customHeight="1" thickBot="1">
      <c r="A53" s="214">
        <v>31</v>
      </c>
      <c r="B53" s="215" t="s">
        <v>114</v>
      </c>
      <c r="C53" s="215" t="s">
        <v>115</v>
      </c>
      <c r="D53" s="215" t="s">
        <v>34</v>
      </c>
      <c r="E53" s="216">
        <v>17.462</v>
      </c>
      <c r="F53" s="217">
        <v>12.72</v>
      </c>
      <c r="G53" s="245">
        <f t="shared" si="8"/>
        <v>222.12</v>
      </c>
      <c r="H53" s="229">
        <v>0</v>
      </c>
      <c r="I53" s="230">
        <f t="shared" si="2"/>
        <v>0</v>
      </c>
      <c r="J53" s="231">
        <f t="shared" si="3"/>
        <v>0</v>
      </c>
      <c r="K53" s="232">
        <f t="shared" si="9"/>
        <v>0</v>
      </c>
      <c r="L53" s="233">
        <v>0</v>
      </c>
    </row>
    <row r="54" spans="1:13" ht="24" customHeight="1">
      <c r="A54" s="76"/>
      <c r="B54" s="77"/>
      <c r="C54" s="77" t="s">
        <v>116</v>
      </c>
      <c r="D54" s="77" t="s">
        <v>34</v>
      </c>
      <c r="E54" s="78">
        <v>17.12</v>
      </c>
      <c r="F54" s="79">
        <v>104.1</v>
      </c>
      <c r="G54" s="218">
        <f>ROUND(F54*E54,2)</f>
        <v>1782.19</v>
      </c>
      <c r="H54" s="224">
        <v>17.12</v>
      </c>
      <c r="I54" s="225">
        <f t="shared" si="2"/>
        <v>1782.19</v>
      </c>
      <c r="J54" s="226">
        <f t="shared" si="3"/>
        <v>409.90369999999984</v>
      </c>
      <c r="K54" s="227">
        <f t="shared" si="9"/>
        <v>2192.0936999999999</v>
      </c>
      <c r="L54" s="228">
        <f t="shared" si="5"/>
        <v>1</v>
      </c>
      <c r="M54" s="48" t="s">
        <v>117</v>
      </c>
    </row>
    <row r="55" spans="1:13" ht="24" customHeight="1">
      <c r="A55" s="76"/>
      <c r="B55" s="77" t="s">
        <v>118</v>
      </c>
      <c r="C55" s="77" t="s">
        <v>119</v>
      </c>
      <c r="D55" s="77" t="s">
        <v>120</v>
      </c>
      <c r="E55" s="78">
        <v>0</v>
      </c>
      <c r="F55" s="79">
        <v>17.37</v>
      </c>
      <c r="G55" s="218">
        <f>ROUND(F55*E55,2)</f>
        <v>0</v>
      </c>
      <c r="H55" s="224">
        <v>0</v>
      </c>
      <c r="I55" s="225">
        <f t="shared" si="2"/>
        <v>0</v>
      </c>
      <c r="J55" s="226">
        <f t="shared" si="3"/>
        <v>0</v>
      </c>
      <c r="K55" s="227">
        <f t="shared" si="9"/>
        <v>0</v>
      </c>
      <c r="L55" s="228">
        <v>0</v>
      </c>
      <c r="M55" s="48" t="s">
        <v>121</v>
      </c>
    </row>
    <row r="56" spans="1:13" ht="24" customHeight="1">
      <c r="A56" s="76"/>
      <c r="B56" s="77" t="s">
        <v>122</v>
      </c>
      <c r="C56" s="77" t="s">
        <v>123</v>
      </c>
      <c r="D56" s="77" t="s">
        <v>37</v>
      </c>
      <c r="E56" s="78">
        <v>0</v>
      </c>
      <c r="F56" s="79">
        <v>3.02</v>
      </c>
      <c r="G56" s="218">
        <f>ROUND(F56*E56,2)</f>
        <v>0</v>
      </c>
      <c r="H56" s="224">
        <v>0</v>
      </c>
      <c r="I56" s="225">
        <f t="shared" si="2"/>
        <v>0</v>
      </c>
      <c r="J56" s="226">
        <f t="shared" si="3"/>
        <v>0</v>
      </c>
      <c r="K56" s="227">
        <f t="shared" si="9"/>
        <v>0</v>
      </c>
      <c r="L56" s="228">
        <v>0</v>
      </c>
      <c r="M56" s="48" t="s">
        <v>121</v>
      </c>
    </row>
    <row r="57" spans="1:13" ht="24" customHeight="1">
      <c r="A57" s="76"/>
      <c r="B57" s="77" t="s">
        <v>124</v>
      </c>
      <c r="C57" s="77" t="s">
        <v>125</v>
      </c>
      <c r="D57" s="77" t="s">
        <v>37</v>
      </c>
      <c r="E57" s="78">
        <v>613</v>
      </c>
      <c r="F57" s="79">
        <v>17.510000000000002</v>
      </c>
      <c r="G57" s="218">
        <f>ROUND(F57*E57,2)</f>
        <v>10733.63</v>
      </c>
      <c r="H57" s="224">
        <v>613</v>
      </c>
      <c r="I57" s="225">
        <f>F57*H57</f>
        <v>10733.630000000001</v>
      </c>
      <c r="J57" s="226">
        <f t="shared" si="3"/>
        <v>2468.7348999999995</v>
      </c>
      <c r="K57" s="227">
        <f t="shared" si="9"/>
        <v>13202.3649</v>
      </c>
      <c r="L57" s="228">
        <f t="shared" si="5"/>
        <v>1</v>
      </c>
      <c r="M57" s="48" t="s">
        <v>121</v>
      </c>
    </row>
    <row r="58" spans="1:13" ht="24" customHeight="1">
      <c r="A58" s="76"/>
      <c r="B58" s="77" t="s">
        <v>126</v>
      </c>
      <c r="C58" s="77" t="s">
        <v>127</v>
      </c>
      <c r="D58" s="77" t="s">
        <v>37</v>
      </c>
      <c r="E58" s="78">
        <v>805</v>
      </c>
      <c r="F58" s="79">
        <v>32.11</v>
      </c>
      <c r="G58" s="218">
        <f>ROUND(F58*E58,2)</f>
        <v>25848.55</v>
      </c>
      <c r="H58" s="224">
        <v>805</v>
      </c>
      <c r="I58" s="225">
        <f t="shared" si="2"/>
        <v>25848.55</v>
      </c>
      <c r="J58" s="226">
        <f t="shared" si="3"/>
        <v>5945.1664999999994</v>
      </c>
      <c r="K58" s="227">
        <f t="shared" si="9"/>
        <v>31793.716499999999</v>
      </c>
      <c r="L58" s="228">
        <f t="shared" si="5"/>
        <v>1</v>
      </c>
      <c r="M58" s="48" t="s">
        <v>121</v>
      </c>
    </row>
    <row r="59" spans="1:13" ht="24" customHeight="1">
      <c r="A59" s="76"/>
      <c r="B59" s="77" t="s">
        <v>128</v>
      </c>
      <c r="C59" s="77" t="s">
        <v>129</v>
      </c>
      <c r="D59" s="77" t="s">
        <v>34</v>
      </c>
      <c r="E59" s="78">
        <v>237.5</v>
      </c>
      <c r="F59" s="79">
        <v>8.06</v>
      </c>
      <c r="G59" s="218">
        <f t="shared" ref="G59:G68" si="10">ROUND(F59*E59,2)</f>
        <v>1914.25</v>
      </c>
      <c r="H59" s="224">
        <v>237.5</v>
      </c>
      <c r="I59" s="225">
        <f t="shared" si="2"/>
        <v>1914.25</v>
      </c>
      <c r="J59" s="226">
        <f t="shared" si="3"/>
        <v>440.27750000000015</v>
      </c>
      <c r="K59" s="227">
        <f t="shared" si="9"/>
        <v>2354.5275000000001</v>
      </c>
      <c r="L59" s="228">
        <f t="shared" si="5"/>
        <v>1</v>
      </c>
      <c r="M59" s="48" t="s">
        <v>130</v>
      </c>
    </row>
    <row r="60" spans="1:13" ht="24" customHeight="1">
      <c r="A60" s="76"/>
      <c r="B60" s="77" t="s">
        <v>131</v>
      </c>
      <c r="C60" s="77" t="s">
        <v>132</v>
      </c>
      <c r="D60" s="77" t="s">
        <v>34</v>
      </c>
      <c r="E60" s="78">
        <v>30</v>
      </c>
      <c r="F60" s="79">
        <v>2.0699999999999998</v>
      </c>
      <c r="G60" s="218">
        <f t="shared" si="10"/>
        <v>62.1</v>
      </c>
      <c r="H60" s="224">
        <v>30</v>
      </c>
      <c r="I60" s="225">
        <f t="shared" si="2"/>
        <v>62.1</v>
      </c>
      <c r="J60" s="226">
        <f t="shared" si="3"/>
        <v>14.282999999999994</v>
      </c>
      <c r="K60" s="227">
        <f t="shared" si="9"/>
        <v>76.382999999999996</v>
      </c>
      <c r="L60" s="228">
        <f t="shared" si="5"/>
        <v>1</v>
      </c>
      <c r="M60" s="48" t="s">
        <v>130</v>
      </c>
    </row>
    <row r="61" spans="1:13" ht="24" customHeight="1">
      <c r="A61" s="76"/>
      <c r="B61" s="77" t="s">
        <v>133</v>
      </c>
      <c r="C61" s="77" t="s">
        <v>134</v>
      </c>
      <c r="D61" s="77" t="s">
        <v>63</v>
      </c>
      <c r="E61" s="78">
        <v>12.24</v>
      </c>
      <c r="F61" s="79">
        <v>28.42</v>
      </c>
      <c r="G61" s="218">
        <f t="shared" si="10"/>
        <v>347.86</v>
      </c>
      <c r="H61" s="224">
        <v>12.24</v>
      </c>
      <c r="I61" s="225">
        <f t="shared" si="2"/>
        <v>347.86</v>
      </c>
      <c r="J61" s="226">
        <f t="shared" si="3"/>
        <v>80.007799999999975</v>
      </c>
      <c r="K61" s="227">
        <f t="shared" si="9"/>
        <v>427.86779999999999</v>
      </c>
      <c r="L61" s="228">
        <f t="shared" si="5"/>
        <v>1</v>
      </c>
      <c r="M61" s="48" t="s">
        <v>130</v>
      </c>
    </row>
    <row r="62" spans="1:13" ht="24" customHeight="1">
      <c r="A62" s="76"/>
      <c r="B62" s="77" t="s">
        <v>135</v>
      </c>
      <c r="C62" s="77" t="s">
        <v>136</v>
      </c>
      <c r="D62" s="77" t="s">
        <v>63</v>
      </c>
      <c r="E62" s="78">
        <v>12.24</v>
      </c>
      <c r="F62" s="79">
        <v>30.07</v>
      </c>
      <c r="G62" s="218">
        <f t="shared" si="10"/>
        <v>368.06</v>
      </c>
      <c r="H62" s="224">
        <v>12.24</v>
      </c>
      <c r="I62" s="225">
        <f t="shared" si="2"/>
        <v>368.06</v>
      </c>
      <c r="J62" s="226">
        <f t="shared" si="3"/>
        <v>84.65379999999999</v>
      </c>
      <c r="K62" s="227">
        <f t="shared" si="9"/>
        <v>452.71379999999999</v>
      </c>
      <c r="L62" s="228">
        <f t="shared" si="5"/>
        <v>1</v>
      </c>
      <c r="M62" s="48" t="s">
        <v>130</v>
      </c>
    </row>
    <row r="63" spans="1:13" ht="24" customHeight="1">
      <c r="A63" s="76"/>
      <c r="B63" s="77" t="s">
        <v>137</v>
      </c>
      <c r="C63" s="77" t="s">
        <v>138</v>
      </c>
      <c r="D63" s="77" t="s">
        <v>63</v>
      </c>
      <c r="E63" s="78">
        <v>12.24</v>
      </c>
      <c r="F63" s="79">
        <v>1.19</v>
      </c>
      <c r="G63" s="218">
        <f t="shared" si="10"/>
        <v>14.57</v>
      </c>
      <c r="H63" s="224">
        <v>12.24</v>
      </c>
      <c r="I63" s="225">
        <f t="shared" si="2"/>
        <v>14.57</v>
      </c>
      <c r="J63" s="226">
        <f t="shared" si="3"/>
        <v>3.3510999999999989</v>
      </c>
      <c r="K63" s="227">
        <f t="shared" si="9"/>
        <v>17.921099999999999</v>
      </c>
      <c r="L63" s="228">
        <f t="shared" si="5"/>
        <v>1</v>
      </c>
      <c r="M63" s="48" t="s">
        <v>130</v>
      </c>
    </row>
    <row r="64" spans="1:13" ht="24" customHeight="1">
      <c r="A64" s="76"/>
      <c r="B64" s="77" t="s">
        <v>139</v>
      </c>
      <c r="C64" s="77" t="s">
        <v>140</v>
      </c>
      <c r="D64" s="77" t="s">
        <v>63</v>
      </c>
      <c r="E64" s="78">
        <v>12.24</v>
      </c>
      <c r="F64" s="79">
        <v>8.9</v>
      </c>
      <c r="G64" s="218">
        <f t="shared" si="10"/>
        <v>108.94</v>
      </c>
      <c r="H64" s="224">
        <v>12.24</v>
      </c>
      <c r="I64" s="225">
        <f t="shared" si="2"/>
        <v>108.94</v>
      </c>
      <c r="J64" s="226">
        <f t="shared" si="3"/>
        <v>25.05619999999999</v>
      </c>
      <c r="K64" s="227">
        <f t="shared" si="9"/>
        <v>133.99619999999999</v>
      </c>
      <c r="L64" s="228">
        <f t="shared" si="5"/>
        <v>1</v>
      </c>
      <c r="M64" s="48" t="s">
        <v>130</v>
      </c>
    </row>
    <row r="65" spans="1:13" ht="24" customHeight="1">
      <c r="A65" s="76"/>
      <c r="B65" s="77" t="s">
        <v>141</v>
      </c>
      <c r="C65" s="77" t="s">
        <v>142</v>
      </c>
      <c r="D65" s="77" t="s">
        <v>46</v>
      </c>
      <c r="E65" s="78">
        <v>2</v>
      </c>
      <c r="F65" s="79">
        <v>104.84</v>
      </c>
      <c r="G65" s="218">
        <f t="shared" si="10"/>
        <v>209.68</v>
      </c>
      <c r="H65" s="224">
        <v>2</v>
      </c>
      <c r="I65" s="225">
        <f t="shared" si="2"/>
        <v>209.68</v>
      </c>
      <c r="J65" s="226">
        <f t="shared" si="3"/>
        <v>48.226400000000012</v>
      </c>
      <c r="K65" s="227">
        <f t="shared" si="9"/>
        <v>257.90640000000002</v>
      </c>
      <c r="L65" s="228">
        <f t="shared" si="5"/>
        <v>1</v>
      </c>
      <c r="M65" s="48" t="s">
        <v>143</v>
      </c>
    </row>
    <row r="66" spans="1:13" ht="24" customHeight="1">
      <c r="A66" s="76"/>
      <c r="B66" s="77" t="s">
        <v>144</v>
      </c>
      <c r="C66" s="77" t="s">
        <v>145</v>
      </c>
      <c r="D66" s="77" t="s">
        <v>46</v>
      </c>
      <c r="E66" s="78">
        <v>2</v>
      </c>
      <c r="F66" s="79">
        <v>44.48</v>
      </c>
      <c r="G66" s="218">
        <f t="shared" si="10"/>
        <v>88.96</v>
      </c>
      <c r="H66" s="224">
        <v>2</v>
      </c>
      <c r="I66" s="225">
        <f t="shared" si="2"/>
        <v>88.96</v>
      </c>
      <c r="J66" s="226">
        <f t="shared" si="3"/>
        <v>20.460799999999992</v>
      </c>
      <c r="K66" s="227">
        <f t="shared" si="9"/>
        <v>109.42079999999999</v>
      </c>
      <c r="L66" s="228">
        <f t="shared" si="5"/>
        <v>1</v>
      </c>
      <c r="M66" s="48" t="s">
        <v>143</v>
      </c>
    </row>
    <row r="67" spans="1:13" ht="24" customHeight="1">
      <c r="A67" s="76"/>
      <c r="B67" s="77" t="s">
        <v>146</v>
      </c>
      <c r="C67" s="77" t="s">
        <v>147</v>
      </c>
      <c r="D67" s="77" t="s">
        <v>148</v>
      </c>
      <c r="E67" s="78">
        <v>13.5</v>
      </c>
      <c r="F67" s="79">
        <v>138.63999999999999</v>
      </c>
      <c r="G67" s="218">
        <f t="shared" si="10"/>
        <v>1871.64</v>
      </c>
      <c r="H67" s="224">
        <v>13.5</v>
      </c>
      <c r="I67" s="225">
        <f t="shared" si="2"/>
        <v>1871.64</v>
      </c>
      <c r="J67" s="226">
        <f t="shared" si="3"/>
        <v>430.47720000000004</v>
      </c>
      <c r="K67" s="227">
        <f t="shared" si="9"/>
        <v>2302.1172000000001</v>
      </c>
      <c r="L67" s="228">
        <f t="shared" si="5"/>
        <v>1</v>
      </c>
      <c r="M67" s="48" t="s">
        <v>143</v>
      </c>
    </row>
    <row r="68" spans="1:13" ht="24" customHeight="1">
      <c r="A68" s="76"/>
      <c r="B68" s="77">
        <v>2861007300</v>
      </c>
      <c r="C68" s="77" t="s">
        <v>149</v>
      </c>
      <c r="D68" s="77" t="s">
        <v>148</v>
      </c>
      <c r="E68" s="78">
        <v>10</v>
      </c>
      <c r="F68" s="79">
        <v>11.65</v>
      </c>
      <c r="G68" s="218">
        <f t="shared" si="10"/>
        <v>116.5</v>
      </c>
      <c r="H68" s="224">
        <v>10</v>
      </c>
      <c r="I68" s="225">
        <f t="shared" si="2"/>
        <v>116.5</v>
      </c>
      <c r="J68" s="226">
        <f t="shared" si="3"/>
        <v>26.794999999999987</v>
      </c>
      <c r="K68" s="227">
        <f t="shared" si="9"/>
        <v>143.29499999999999</v>
      </c>
      <c r="L68" s="228">
        <f t="shared" si="5"/>
        <v>1</v>
      </c>
      <c r="M68" s="48" t="s">
        <v>143</v>
      </c>
    </row>
    <row r="69" spans="1:13" ht="28.5" customHeight="1">
      <c r="A69" s="70"/>
      <c r="B69" s="71" t="s">
        <v>150</v>
      </c>
      <c r="C69" s="71" t="s">
        <v>151</v>
      </c>
      <c r="D69" s="71"/>
      <c r="E69" s="72"/>
      <c r="F69" s="73"/>
      <c r="G69" s="235">
        <f>G70</f>
        <v>1445.5</v>
      </c>
      <c r="H69" s="234"/>
      <c r="I69" s="235">
        <f>I70</f>
        <v>1445.5</v>
      </c>
      <c r="J69" s="236"/>
      <c r="K69" s="249">
        <f>K70</f>
        <v>1777.9649999999999</v>
      </c>
      <c r="L69" s="237"/>
    </row>
    <row r="70" spans="1:13" ht="24" customHeight="1">
      <c r="A70" s="76">
        <v>32</v>
      </c>
      <c r="B70" s="77" t="s">
        <v>152</v>
      </c>
      <c r="C70" s="77" t="s">
        <v>153</v>
      </c>
      <c r="D70" s="77" t="s">
        <v>37</v>
      </c>
      <c r="E70" s="78">
        <v>10</v>
      </c>
      <c r="F70" s="79">
        <v>144.55000000000001</v>
      </c>
      <c r="G70" s="218">
        <f>ROUND(F70*E70,2)</f>
        <v>1445.5</v>
      </c>
      <c r="H70" s="224">
        <f t="shared" si="1"/>
        <v>10</v>
      </c>
      <c r="I70" s="225">
        <f t="shared" si="2"/>
        <v>1445.5</v>
      </c>
      <c r="J70" s="226">
        <f t="shared" si="3"/>
        <v>332.46499999999992</v>
      </c>
      <c r="K70" s="227">
        <f t="shared" ref="K70" si="11">I70*1.23</f>
        <v>1777.9649999999999</v>
      </c>
      <c r="L70" s="228">
        <f t="shared" si="5"/>
        <v>1</v>
      </c>
    </row>
    <row r="71" spans="1:13" ht="28.5" customHeight="1">
      <c r="A71" s="70"/>
      <c r="B71" s="71" t="s">
        <v>154</v>
      </c>
      <c r="C71" s="71" t="s">
        <v>155</v>
      </c>
      <c r="D71" s="71"/>
      <c r="E71" s="72"/>
      <c r="F71" s="73"/>
      <c r="G71" s="235">
        <f>SUM(G72:G105)</f>
        <v>64621.80999999999</v>
      </c>
      <c r="H71" s="234"/>
      <c r="I71" s="235">
        <f>SUM(I72:I105)</f>
        <v>48183.549999999981</v>
      </c>
      <c r="J71" s="236"/>
      <c r="K71" s="249">
        <f>SUM(K72:K105)</f>
        <v>59265.766499999983</v>
      </c>
      <c r="L71" s="237"/>
    </row>
    <row r="72" spans="1:13" ht="24" customHeight="1">
      <c r="A72" s="76">
        <v>33</v>
      </c>
      <c r="B72" s="77" t="s">
        <v>156</v>
      </c>
      <c r="C72" s="77" t="s">
        <v>157</v>
      </c>
      <c r="D72" s="77" t="s">
        <v>37</v>
      </c>
      <c r="E72" s="78">
        <v>22</v>
      </c>
      <c r="F72" s="79">
        <v>35.28</v>
      </c>
      <c r="G72" s="218">
        <f t="shared" ref="G72:G105" si="12">ROUND(F72*E72,2)</f>
        <v>776.16</v>
      </c>
      <c r="H72" s="224">
        <f t="shared" si="1"/>
        <v>22</v>
      </c>
      <c r="I72" s="225">
        <f t="shared" si="2"/>
        <v>776.16</v>
      </c>
      <c r="J72" s="226">
        <f t="shared" si="3"/>
        <v>178.51679999999999</v>
      </c>
      <c r="K72" s="227">
        <f t="shared" ref="K72:K105" si="13">I72*1.23</f>
        <v>954.67679999999996</v>
      </c>
      <c r="L72" s="228">
        <f t="shared" si="5"/>
        <v>1</v>
      </c>
    </row>
    <row r="73" spans="1:13" ht="24" customHeight="1">
      <c r="A73" s="76">
        <v>34</v>
      </c>
      <c r="B73" s="77" t="s">
        <v>158</v>
      </c>
      <c r="C73" s="77" t="s">
        <v>159</v>
      </c>
      <c r="D73" s="77" t="s">
        <v>37</v>
      </c>
      <c r="E73" s="78">
        <v>5.5</v>
      </c>
      <c r="F73" s="79">
        <v>36.39</v>
      </c>
      <c r="G73" s="218">
        <f t="shared" si="12"/>
        <v>200.15</v>
      </c>
      <c r="H73" s="224">
        <f t="shared" si="1"/>
        <v>5.5</v>
      </c>
      <c r="I73" s="225">
        <f t="shared" si="2"/>
        <v>200.15</v>
      </c>
      <c r="J73" s="226">
        <f t="shared" si="3"/>
        <v>46.034500000000008</v>
      </c>
      <c r="K73" s="227">
        <f t="shared" si="13"/>
        <v>246.18450000000001</v>
      </c>
      <c r="L73" s="228">
        <f t="shared" si="5"/>
        <v>1</v>
      </c>
    </row>
    <row r="74" spans="1:13" ht="13.5" customHeight="1">
      <c r="A74" s="85">
        <v>35</v>
      </c>
      <c r="B74" s="86" t="s">
        <v>160</v>
      </c>
      <c r="C74" s="86" t="s">
        <v>161</v>
      </c>
      <c r="D74" s="86" t="s">
        <v>37</v>
      </c>
      <c r="E74" s="87">
        <v>22</v>
      </c>
      <c r="F74" s="88">
        <v>25.12</v>
      </c>
      <c r="G74" s="218">
        <f t="shared" si="12"/>
        <v>552.64</v>
      </c>
      <c r="H74" s="224">
        <f t="shared" si="1"/>
        <v>22</v>
      </c>
      <c r="I74" s="225">
        <f t="shared" si="2"/>
        <v>552.64</v>
      </c>
      <c r="J74" s="226">
        <f t="shared" si="3"/>
        <v>127.10720000000003</v>
      </c>
      <c r="K74" s="227">
        <f t="shared" si="13"/>
        <v>679.74720000000002</v>
      </c>
      <c r="L74" s="228">
        <f t="shared" si="5"/>
        <v>1</v>
      </c>
    </row>
    <row r="75" spans="1:13" ht="13.5" customHeight="1">
      <c r="A75" s="85">
        <v>36</v>
      </c>
      <c r="B75" s="86" t="s">
        <v>162</v>
      </c>
      <c r="C75" s="86" t="s">
        <v>163</v>
      </c>
      <c r="D75" s="86" t="s">
        <v>37</v>
      </c>
      <c r="E75" s="87">
        <v>20</v>
      </c>
      <c r="F75" s="88">
        <v>50.11</v>
      </c>
      <c r="G75" s="218">
        <f t="shared" si="12"/>
        <v>1002.2</v>
      </c>
      <c r="H75" s="224">
        <f t="shared" si="1"/>
        <v>20</v>
      </c>
      <c r="I75" s="225">
        <f t="shared" si="2"/>
        <v>1002.2</v>
      </c>
      <c r="J75" s="226">
        <f t="shared" si="3"/>
        <v>230.50600000000009</v>
      </c>
      <c r="K75" s="227">
        <f t="shared" si="13"/>
        <v>1232.7060000000001</v>
      </c>
      <c r="L75" s="228">
        <f t="shared" si="5"/>
        <v>1</v>
      </c>
    </row>
    <row r="76" spans="1:13" ht="34.5" customHeight="1">
      <c r="A76" s="76">
        <v>37</v>
      </c>
      <c r="B76" s="77" t="s">
        <v>164</v>
      </c>
      <c r="C76" s="77" t="s">
        <v>165</v>
      </c>
      <c r="D76" s="77" t="s">
        <v>148</v>
      </c>
      <c r="E76" s="78">
        <v>40</v>
      </c>
      <c r="F76" s="79">
        <v>2.2200000000000002</v>
      </c>
      <c r="G76" s="218">
        <f t="shared" si="12"/>
        <v>88.8</v>
      </c>
      <c r="H76" s="224">
        <f t="shared" si="1"/>
        <v>40</v>
      </c>
      <c r="I76" s="225">
        <f t="shared" si="2"/>
        <v>88.8</v>
      </c>
      <c r="J76" s="226">
        <f t="shared" si="3"/>
        <v>20.423999999999992</v>
      </c>
      <c r="K76" s="227">
        <f t="shared" si="13"/>
        <v>109.22399999999999</v>
      </c>
      <c r="L76" s="228">
        <f t="shared" si="5"/>
        <v>1</v>
      </c>
    </row>
    <row r="77" spans="1:13" ht="34.5" customHeight="1">
      <c r="A77" s="76">
        <v>38</v>
      </c>
      <c r="B77" s="77" t="s">
        <v>166</v>
      </c>
      <c r="C77" s="77" t="s">
        <v>167</v>
      </c>
      <c r="D77" s="77" t="s">
        <v>148</v>
      </c>
      <c r="E77" s="78">
        <v>970</v>
      </c>
      <c r="F77" s="79">
        <v>3.61</v>
      </c>
      <c r="G77" s="218">
        <f t="shared" si="12"/>
        <v>3501.7</v>
      </c>
      <c r="H77" s="224">
        <f t="shared" si="1"/>
        <v>970</v>
      </c>
      <c r="I77" s="225">
        <f t="shared" si="2"/>
        <v>3501.7</v>
      </c>
      <c r="J77" s="226">
        <f t="shared" si="3"/>
        <v>805.39099999999962</v>
      </c>
      <c r="K77" s="227">
        <f t="shared" si="13"/>
        <v>4307.0909999999994</v>
      </c>
      <c r="L77" s="228">
        <f t="shared" si="5"/>
        <v>1</v>
      </c>
    </row>
    <row r="78" spans="1:13" ht="24" customHeight="1">
      <c r="A78" s="76">
        <v>39</v>
      </c>
      <c r="B78" s="77" t="s">
        <v>168</v>
      </c>
      <c r="C78" s="77" t="s">
        <v>169</v>
      </c>
      <c r="D78" s="77" t="s">
        <v>148</v>
      </c>
      <c r="E78" s="78">
        <v>705</v>
      </c>
      <c r="F78" s="79">
        <v>3.61</v>
      </c>
      <c r="G78" s="218">
        <f t="shared" si="12"/>
        <v>2545.0500000000002</v>
      </c>
      <c r="H78" s="224">
        <f t="shared" si="1"/>
        <v>705</v>
      </c>
      <c r="I78" s="225">
        <f t="shared" si="2"/>
        <v>2545.0500000000002</v>
      </c>
      <c r="J78" s="226">
        <f t="shared" ref="J78:J108" si="14">K78-I78</f>
        <v>585.36149999999998</v>
      </c>
      <c r="K78" s="227">
        <f t="shared" si="13"/>
        <v>3130.4115000000002</v>
      </c>
      <c r="L78" s="228">
        <f t="shared" si="5"/>
        <v>1</v>
      </c>
    </row>
    <row r="79" spans="1:13" ht="13.5" customHeight="1">
      <c r="A79" s="76">
        <v>40</v>
      </c>
      <c r="B79" s="77" t="s">
        <v>170</v>
      </c>
      <c r="C79" s="77" t="s">
        <v>171</v>
      </c>
      <c r="D79" s="77" t="s">
        <v>148</v>
      </c>
      <c r="E79" s="78">
        <v>50</v>
      </c>
      <c r="F79" s="79">
        <v>15.57</v>
      </c>
      <c r="G79" s="218">
        <f t="shared" si="12"/>
        <v>778.5</v>
      </c>
      <c r="H79" s="224">
        <f t="shared" si="1"/>
        <v>50</v>
      </c>
      <c r="I79" s="225">
        <f t="shared" si="2"/>
        <v>778.5</v>
      </c>
      <c r="J79" s="226">
        <f t="shared" si="14"/>
        <v>179.05499999999995</v>
      </c>
      <c r="K79" s="227">
        <f t="shared" si="13"/>
        <v>957.55499999999995</v>
      </c>
      <c r="L79" s="228">
        <f t="shared" si="5"/>
        <v>1</v>
      </c>
    </row>
    <row r="80" spans="1:13" ht="13.5" customHeight="1">
      <c r="A80" s="76">
        <v>41</v>
      </c>
      <c r="B80" s="77" t="s">
        <v>172</v>
      </c>
      <c r="C80" s="77" t="s">
        <v>173</v>
      </c>
      <c r="D80" s="77" t="s">
        <v>148</v>
      </c>
      <c r="E80" s="78">
        <v>50</v>
      </c>
      <c r="F80" s="79">
        <v>5.84</v>
      </c>
      <c r="G80" s="218">
        <f t="shared" si="12"/>
        <v>292</v>
      </c>
      <c r="H80" s="224">
        <f t="shared" si="1"/>
        <v>50</v>
      </c>
      <c r="I80" s="225">
        <f t="shared" si="2"/>
        <v>292</v>
      </c>
      <c r="J80" s="226">
        <f t="shared" si="14"/>
        <v>67.159999999999968</v>
      </c>
      <c r="K80" s="227">
        <f t="shared" si="13"/>
        <v>359.15999999999997</v>
      </c>
      <c r="L80" s="228">
        <f t="shared" si="5"/>
        <v>1</v>
      </c>
    </row>
    <row r="81" spans="1:12" ht="34.5" customHeight="1">
      <c r="A81" s="76">
        <v>42</v>
      </c>
      <c r="B81" s="77" t="s">
        <v>174</v>
      </c>
      <c r="C81" s="77" t="s">
        <v>175</v>
      </c>
      <c r="D81" s="77" t="s">
        <v>34</v>
      </c>
      <c r="E81" s="78">
        <v>22.5</v>
      </c>
      <c r="F81" s="79">
        <v>14.45</v>
      </c>
      <c r="G81" s="218">
        <f t="shared" si="12"/>
        <v>325.13</v>
      </c>
      <c r="H81" s="224">
        <f t="shared" si="1"/>
        <v>22.5</v>
      </c>
      <c r="I81" s="225">
        <f t="shared" si="2"/>
        <v>325.13</v>
      </c>
      <c r="J81" s="226">
        <f t="shared" si="14"/>
        <v>74.779899999999998</v>
      </c>
      <c r="K81" s="227">
        <f t="shared" si="13"/>
        <v>399.90989999999999</v>
      </c>
      <c r="L81" s="228">
        <f t="shared" si="5"/>
        <v>1</v>
      </c>
    </row>
    <row r="82" spans="1:12" ht="24" customHeight="1">
      <c r="A82" s="76">
        <v>43</v>
      </c>
      <c r="B82" s="77" t="s">
        <v>176</v>
      </c>
      <c r="C82" s="77" t="s">
        <v>177</v>
      </c>
      <c r="D82" s="77" t="s">
        <v>148</v>
      </c>
      <c r="E82" s="78">
        <v>1010</v>
      </c>
      <c r="F82" s="79">
        <v>0.14000000000000001</v>
      </c>
      <c r="G82" s="218">
        <f t="shared" si="12"/>
        <v>141.4</v>
      </c>
      <c r="H82" s="224">
        <f t="shared" si="1"/>
        <v>1010</v>
      </c>
      <c r="I82" s="225">
        <f t="shared" si="2"/>
        <v>141.4</v>
      </c>
      <c r="J82" s="226">
        <f t="shared" si="14"/>
        <v>32.521999999999991</v>
      </c>
      <c r="K82" s="227">
        <f t="shared" si="13"/>
        <v>173.922</v>
      </c>
      <c r="L82" s="228">
        <f t="shared" si="5"/>
        <v>1</v>
      </c>
    </row>
    <row r="83" spans="1:12" ht="13.5" customHeight="1">
      <c r="A83" s="76">
        <v>44</v>
      </c>
      <c r="B83" s="77" t="s">
        <v>178</v>
      </c>
      <c r="C83" s="77" t="s">
        <v>179</v>
      </c>
      <c r="D83" s="77" t="s">
        <v>37</v>
      </c>
      <c r="E83" s="78">
        <v>198</v>
      </c>
      <c r="F83" s="79">
        <v>56.03</v>
      </c>
      <c r="G83" s="218">
        <f t="shared" si="12"/>
        <v>11093.94</v>
      </c>
      <c r="H83" s="224">
        <f t="shared" si="1"/>
        <v>198</v>
      </c>
      <c r="I83" s="225">
        <f t="shared" si="2"/>
        <v>11093.94</v>
      </c>
      <c r="J83" s="226">
        <f t="shared" si="14"/>
        <v>2551.6062000000002</v>
      </c>
      <c r="K83" s="227">
        <f t="shared" si="13"/>
        <v>13645.546200000001</v>
      </c>
      <c r="L83" s="228">
        <f t="shared" si="5"/>
        <v>1</v>
      </c>
    </row>
    <row r="84" spans="1:12" ht="24" customHeight="1">
      <c r="A84" s="76">
        <v>45</v>
      </c>
      <c r="B84" s="77" t="s">
        <v>180</v>
      </c>
      <c r="C84" s="77" t="s">
        <v>181</v>
      </c>
      <c r="D84" s="77" t="s">
        <v>148</v>
      </c>
      <c r="E84" s="78">
        <v>25.5</v>
      </c>
      <c r="F84" s="79">
        <v>17.21</v>
      </c>
      <c r="G84" s="218">
        <f t="shared" si="12"/>
        <v>438.86</v>
      </c>
      <c r="H84" s="224">
        <f t="shared" si="1"/>
        <v>25.5</v>
      </c>
      <c r="I84" s="225">
        <f t="shared" si="2"/>
        <v>438.86</v>
      </c>
      <c r="J84" s="226">
        <f t="shared" si="14"/>
        <v>100.93780000000004</v>
      </c>
      <c r="K84" s="227">
        <f t="shared" si="13"/>
        <v>539.79780000000005</v>
      </c>
      <c r="L84" s="228">
        <f t="shared" si="5"/>
        <v>1</v>
      </c>
    </row>
    <row r="85" spans="1:12" ht="24" customHeight="1">
      <c r="A85" s="85">
        <v>46</v>
      </c>
      <c r="B85" s="86" t="s">
        <v>122</v>
      </c>
      <c r="C85" s="86" t="s">
        <v>182</v>
      </c>
      <c r="D85" s="86" t="s">
        <v>37</v>
      </c>
      <c r="E85" s="87">
        <v>25.754999999999999</v>
      </c>
      <c r="F85" s="88">
        <v>3.02</v>
      </c>
      <c r="G85" s="218">
        <f t="shared" si="12"/>
        <v>77.78</v>
      </c>
      <c r="H85" s="224">
        <f t="shared" si="1"/>
        <v>25.754999999999999</v>
      </c>
      <c r="I85" s="225">
        <f t="shared" si="2"/>
        <v>77.78</v>
      </c>
      <c r="J85" s="226">
        <f t="shared" si="14"/>
        <v>17.889399999999995</v>
      </c>
      <c r="K85" s="227">
        <f t="shared" si="13"/>
        <v>95.669399999999996</v>
      </c>
      <c r="L85" s="228">
        <f t="shared" si="5"/>
        <v>1</v>
      </c>
    </row>
    <row r="86" spans="1:12" ht="13.5" customHeight="1">
      <c r="A86" s="76">
        <v>47</v>
      </c>
      <c r="B86" s="77" t="s">
        <v>118</v>
      </c>
      <c r="C86" s="77" t="s">
        <v>183</v>
      </c>
      <c r="D86" s="77" t="s">
        <v>148</v>
      </c>
      <c r="E86" s="78">
        <v>805</v>
      </c>
      <c r="F86" s="79">
        <v>17.37</v>
      </c>
      <c r="G86" s="218">
        <f t="shared" si="12"/>
        <v>13982.85</v>
      </c>
      <c r="H86" s="224">
        <v>0</v>
      </c>
      <c r="I86" s="225">
        <f t="shared" si="2"/>
        <v>0</v>
      </c>
      <c r="J86" s="226">
        <f t="shared" si="14"/>
        <v>0</v>
      </c>
      <c r="K86" s="227">
        <f t="shared" si="13"/>
        <v>0</v>
      </c>
      <c r="L86" s="228">
        <v>0</v>
      </c>
    </row>
    <row r="87" spans="1:12" ht="13.5" customHeight="1">
      <c r="A87" s="85">
        <v>48</v>
      </c>
      <c r="B87" s="86" t="s">
        <v>184</v>
      </c>
      <c r="C87" s="86" t="s">
        <v>185</v>
      </c>
      <c r="D87" s="86" t="s">
        <v>37</v>
      </c>
      <c r="E87" s="87">
        <v>813.05</v>
      </c>
      <c r="F87" s="88">
        <v>3.02</v>
      </c>
      <c r="G87" s="218">
        <f t="shared" si="12"/>
        <v>2455.41</v>
      </c>
      <c r="H87" s="224">
        <v>0</v>
      </c>
      <c r="I87" s="225">
        <f t="shared" si="2"/>
        <v>0</v>
      </c>
      <c r="J87" s="226">
        <f t="shared" si="14"/>
        <v>0</v>
      </c>
      <c r="K87" s="227">
        <f t="shared" si="13"/>
        <v>0</v>
      </c>
      <c r="L87" s="228">
        <v>0</v>
      </c>
    </row>
    <row r="88" spans="1:12" ht="24" customHeight="1">
      <c r="A88" s="76">
        <v>49</v>
      </c>
      <c r="B88" s="77" t="s">
        <v>186</v>
      </c>
      <c r="C88" s="77" t="s">
        <v>187</v>
      </c>
      <c r="D88" s="77" t="s">
        <v>34</v>
      </c>
      <c r="E88" s="78">
        <v>77</v>
      </c>
      <c r="F88" s="79">
        <v>19.57</v>
      </c>
      <c r="G88" s="218">
        <f t="shared" si="12"/>
        <v>1506.89</v>
      </c>
      <c r="H88" s="224">
        <f t="shared" si="1"/>
        <v>77</v>
      </c>
      <c r="I88" s="225">
        <f t="shared" si="2"/>
        <v>1506.89</v>
      </c>
      <c r="J88" s="226">
        <f t="shared" si="14"/>
        <v>346.58469999999988</v>
      </c>
      <c r="K88" s="227">
        <f t="shared" si="13"/>
        <v>1853.4747</v>
      </c>
      <c r="L88" s="228">
        <f t="shared" si="5"/>
        <v>1</v>
      </c>
    </row>
    <row r="89" spans="1:12" ht="34.5" customHeight="1">
      <c r="A89" s="76">
        <v>50</v>
      </c>
      <c r="B89" s="77" t="s">
        <v>188</v>
      </c>
      <c r="C89" s="77" t="s">
        <v>189</v>
      </c>
      <c r="D89" s="77" t="s">
        <v>34</v>
      </c>
      <c r="E89" s="78">
        <v>731.25</v>
      </c>
      <c r="F89" s="79">
        <v>0.67</v>
      </c>
      <c r="G89" s="218">
        <f t="shared" si="12"/>
        <v>489.94</v>
      </c>
      <c r="H89" s="224">
        <f t="shared" si="1"/>
        <v>731.25</v>
      </c>
      <c r="I89" s="225">
        <f t="shared" si="2"/>
        <v>489.94</v>
      </c>
      <c r="J89" s="226">
        <f t="shared" si="14"/>
        <v>112.68620000000004</v>
      </c>
      <c r="K89" s="227">
        <f t="shared" si="13"/>
        <v>602.62620000000004</v>
      </c>
      <c r="L89" s="228">
        <f t="shared" si="5"/>
        <v>1</v>
      </c>
    </row>
    <row r="90" spans="1:12" ht="24" customHeight="1">
      <c r="A90" s="85">
        <v>51</v>
      </c>
      <c r="B90" s="86" t="s">
        <v>190</v>
      </c>
      <c r="C90" s="86" t="s">
        <v>191</v>
      </c>
      <c r="D90" s="86" t="s">
        <v>34</v>
      </c>
      <c r="E90" s="87">
        <v>840.93799999999999</v>
      </c>
      <c r="F90" s="88">
        <v>2.56</v>
      </c>
      <c r="G90" s="218">
        <f t="shared" si="12"/>
        <v>2152.8000000000002</v>
      </c>
      <c r="H90" s="224">
        <f t="shared" si="1"/>
        <v>840.93799999999999</v>
      </c>
      <c r="I90" s="225">
        <f t="shared" si="2"/>
        <v>2152.8000000000002</v>
      </c>
      <c r="J90" s="226">
        <f t="shared" si="14"/>
        <v>495.14399999999978</v>
      </c>
      <c r="K90" s="227">
        <f t="shared" si="13"/>
        <v>2647.944</v>
      </c>
      <c r="L90" s="228">
        <f t="shared" si="5"/>
        <v>1</v>
      </c>
    </row>
    <row r="91" spans="1:12" ht="24" customHeight="1">
      <c r="A91" s="76">
        <v>52</v>
      </c>
      <c r="B91" s="77" t="s">
        <v>192</v>
      </c>
      <c r="C91" s="77" t="s">
        <v>193</v>
      </c>
      <c r="D91" s="77" t="s">
        <v>148</v>
      </c>
      <c r="E91" s="78">
        <v>990.5</v>
      </c>
      <c r="F91" s="79">
        <v>2.89</v>
      </c>
      <c r="G91" s="218">
        <f t="shared" si="12"/>
        <v>2862.55</v>
      </c>
      <c r="H91" s="224">
        <f t="shared" si="1"/>
        <v>990.5</v>
      </c>
      <c r="I91" s="225">
        <f t="shared" si="2"/>
        <v>2862.55</v>
      </c>
      <c r="J91" s="226">
        <f t="shared" si="14"/>
        <v>658.38650000000007</v>
      </c>
      <c r="K91" s="227">
        <f t="shared" si="13"/>
        <v>3520.9365000000003</v>
      </c>
      <c r="L91" s="228">
        <f t="shared" si="5"/>
        <v>1</v>
      </c>
    </row>
    <row r="92" spans="1:12" ht="24" customHeight="1">
      <c r="A92" s="85">
        <v>53</v>
      </c>
      <c r="B92" s="86" t="s">
        <v>194</v>
      </c>
      <c r="C92" s="86" t="s">
        <v>195</v>
      </c>
      <c r="D92" s="86" t="s">
        <v>148</v>
      </c>
      <c r="E92" s="87">
        <v>990.5</v>
      </c>
      <c r="F92" s="88">
        <v>4.34</v>
      </c>
      <c r="G92" s="218">
        <f t="shared" si="12"/>
        <v>4298.7700000000004</v>
      </c>
      <c r="H92" s="224">
        <f t="shared" si="1"/>
        <v>990.5</v>
      </c>
      <c r="I92" s="225">
        <f t="shared" si="2"/>
        <v>4298.7700000000004</v>
      </c>
      <c r="J92" s="226">
        <f t="shared" si="14"/>
        <v>988.71709999999985</v>
      </c>
      <c r="K92" s="227">
        <f t="shared" si="13"/>
        <v>5287.4871000000003</v>
      </c>
      <c r="L92" s="228">
        <f t="shared" si="5"/>
        <v>1</v>
      </c>
    </row>
    <row r="93" spans="1:12" ht="24" customHeight="1">
      <c r="A93" s="76">
        <v>54</v>
      </c>
      <c r="B93" s="77" t="s">
        <v>196</v>
      </c>
      <c r="C93" s="77" t="s">
        <v>197</v>
      </c>
      <c r="D93" s="77" t="s">
        <v>148</v>
      </c>
      <c r="E93" s="78">
        <v>975</v>
      </c>
      <c r="F93" s="79">
        <v>2.97</v>
      </c>
      <c r="G93" s="218">
        <f t="shared" si="12"/>
        <v>2895.75</v>
      </c>
      <c r="H93" s="224">
        <f t="shared" si="1"/>
        <v>975</v>
      </c>
      <c r="I93" s="225">
        <f t="shared" si="2"/>
        <v>2895.75</v>
      </c>
      <c r="J93" s="226">
        <f t="shared" si="14"/>
        <v>666.02250000000004</v>
      </c>
      <c r="K93" s="227">
        <f t="shared" si="13"/>
        <v>3561.7725</v>
      </c>
      <c r="L93" s="228">
        <f t="shared" si="5"/>
        <v>1</v>
      </c>
    </row>
    <row r="94" spans="1:12" ht="24" customHeight="1">
      <c r="A94" s="76">
        <v>55</v>
      </c>
      <c r="B94" s="77" t="s">
        <v>198</v>
      </c>
      <c r="C94" s="77" t="s">
        <v>199</v>
      </c>
      <c r="D94" s="77" t="s">
        <v>148</v>
      </c>
      <c r="E94" s="78">
        <v>975</v>
      </c>
      <c r="F94" s="79">
        <v>3.26</v>
      </c>
      <c r="G94" s="218">
        <f t="shared" si="12"/>
        <v>3178.5</v>
      </c>
      <c r="H94" s="224">
        <f t="shared" si="1"/>
        <v>975</v>
      </c>
      <c r="I94" s="225">
        <f t="shared" si="2"/>
        <v>3178.5</v>
      </c>
      <c r="J94" s="226">
        <f t="shared" si="14"/>
        <v>731.05499999999984</v>
      </c>
      <c r="K94" s="227">
        <f t="shared" si="13"/>
        <v>3909.5549999999998</v>
      </c>
      <c r="L94" s="228">
        <f t="shared" si="5"/>
        <v>1</v>
      </c>
    </row>
    <row r="95" spans="1:12" ht="24" customHeight="1">
      <c r="A95" s="76">
        <v>56</v>
      </c>
      <c r="B95" s="77" t="s">
        <v>200</v>
      </c>
      <c r="C95" s="77" t="s">
        <v>201</v>
      </c>
      <c r="D95" s="77" t="s">
        <v>148</v>
      </c>
      <c r="E95" s="78">
        <v>975</v>
      </c>
      <c r="F95" s="79">
        <v>4.45</v>
      </c>
      <c r="G95" s="218">
        <f t="shared" si="12"/>
        <v>4338.75</v>
      </c>
      <c r="H95" s="224">
        <f t="shared" si="1"/>
        <v>975</v>
      </c>
      <c r="I95" s="225">
        <f t="shared" si="2"/>
        <v>4338.75</v>
      </c>
      <c r="J95" s="226">
        <f t="shared" si="14"/>
        <v>997.91250000000036</v>
      </c>
      <c r="K95" s="227">
        <f t="shared" si="13"/>
        <v>5336.6625000000004</v>
      </c>
      <c r="L95" s="228">
        <f t="shared" si="5"/>
        <v>1</v>
      </c>
    </row>
    <row r="96" spans="1:12" ht="34.5" customHeight="1">
      <c r="A96" s="76">
        <v>57</v>
      </c>
      <c r="B96" s="77" t="s">
        <v>202</v>
      </c>
      <c r="C96" s="77" t="s">
        <v>203</v>
      </c>
      <c r="D96" s="77" t="s">
        <v>46</v>
      </c>
      <c r="E96" s="78">
        <v>6.5449999999999999</v>
      </c>
      <c r="F96" s="79">
        <v>150.61000000000001</v>
      </c>
      <c r="G96" s="218">
        <f t="shared" si="12"/>
        <v>985.74</v>
      </c>
      <c r="H96" s="224">
        <f t="shared" si="1"/>
        <v>6.5449999999999999</v>
      </c>
      <c r="I96" s="225">
        <f t="shared" si="2"/>
        <v>985.74</v>
      </c>
      <c r="J96" s="226">
        <f t="shared" si="14"/>
        <v>226.72019999999998</v>
      </c>
      <c r="K96" s="227">
        <f t="shared" si="13"/>
        <v>1212.4602</v>
      </c>
      <c r="L96" s="228">
        <f t="shared" si="5"/>
        <v>1</v>
      </c>
    </row>
    <row r="97" spans="1:13" ht="24" customHeight="1">
      <c r="A97" s="76">
        <v>58</v>
      </c>
      <c r="B97" s="77" t="s">
        <v>204</v>
      </c>
      <c r="C97" s="77" t="s">
        <v>205</v>
      </c>
      <c r="D97" s="77" t="s">
        <v>37</v>
      </c>
      <c r="E97" s="78">
        <v>2</v>
      </c>
      <c r="F97" s="79">
        <v>61.15</v>
      </c>
      <c r="G97" s="218">
        <f t="shared" si="12"/>
        <v>122.3</v>
      </c>
      <c r="H97" s="224">
        <f t="shared" si="1"/>
        <v>2</v>
      </c>
      <c r="I97" s="225">
        <f t="shared" si="2"/>
        <v>122.3</v>
      </c>
      <c r="J97" s="226">
        <f t="shared" si="14"/>
        <v>28.129000000000005</v>
      </c>
      <c r="K97" s="227">
        <f t="shared" si="13"/>
        <v>150.429</v>
      </c>
      <c r="L97" s="228">
        <f t="shared" si="5"/>
        <v>1</v>
      </c>
    </row>
    <row r="98" spans="1:13" ht="24" customHeight="1">
      <c r="A98" s="76">
        <v>59</v>
      </c>
      <c r="B98" s="77" t="s">
        <v>206</v>
      </c>
      <c r="C98" s="77" t="s">
        <v>207</v>
      </c>
      <c r="D98" s="77" t="s">
        <v>63</v>
      </c>
      <c r="E98" s="78">
        <v>27.42</v>
      </c>
      <c r="F98" s="79">
        <v>7.32</v>
      </c>
      <c r="G98" s="218">
        <f t="shared" si="12"/>
        <v>200.71</v>
      </c>
      <c r="H98" s="224">
        <f t="shared" si="1"/>
        <v>27.42</v>
      </c>
      <c r="I98" s="225">
        <f t="shared" si="2"/>
        <v>200.71</v>
      </c>
      <c r="J98" s="226">
        <f t="shared" si="14"/>
        <v>46.163299999999992</v>
      </c>
      <c r="K98" s="227">
        <f t="shared" si="13"/>
        <v>246.8733</v>
      </c>
      <c r="L98" s="228">
        <f t="shared" si="5"/>
        <v>1</v>
      </c>
    </row>
    <row r="99" spans="1:13" ht="24" customHeight="1">
      <c r="A99" s="76">
        <v>60</v>
      </c>
      <c r="B99" s="77" t="s">
        <v>208</v>
      </c>
      <c r="C99" s="77" t="s">
        <v>209</v>
      </c>
      <c r="D99" s="77" t="s">
        <v>63</v>
      </c>
      <c r="E99" s="78">
        <v>548.4</v>
      </c>
      <c r="F99" s="79">
        <v>0.14000000000000001</v>
      </c>
      <c r="G99" s="218">
        <f t="shared" si="12"/>
        <v>76.78</v>
      </c>
      <c r="H99" s="224">
        <f t="shared" si="1"/>
        <v>548.4</v>
      </c>
      <c r="I99" s="225">
        <f t="shared" si="2"/>
        <v>76.78</v>
      </c>
      <c r="J99" s="226">
        <f t="shared" si="14"/>
        <v>17.659400000000005</v>
      </c>
      <c r="K99" s="227">
        <f t="shared" si="13"/>
        <v>94.439400000000006</v>
      </c>
      <c r="L99" s="228">
        <f t="shared" si="5"/>
        <v>1</v>
      </c>
    </row>
    <row r="100" spans="1:13" ht="24" customHeight="1">
      <c r="A100" s="76">
        <v>61</v>
      </c>
      <c r="B100" s="77" t="s">
        <v>210</v>
      </c>
      <c r="C100" s="77" t="s">
        <v>211</v>
      </c>
      <c r="D100" s="77" t="s">
        <v>63</v>
      </c>
      <c r="E100" s="78">
        <v>27.42</v>
      </c>
      <c r="F100" s="79">
        <v>1.53</v>
      </c>
      <c r="G100" s="218">
        <f t="shared" si="12"/>
        <v>41.95</v>
      </c>
      <c r="H100" s="224">
        <f t="shared" si="1"/>
        <v>27.42</v>
      </c>
      <c r="I100" s="225">
        <f t="shared" si="2"/>
        <v>41.95</v>
      </c>
      <c r="J100" s="226">
        <f t="shared" si="14"/>
        <v>9.6484999999999985</v>
      </c>
      <c r="K100" s="227">
        <f t="shared" si="13"/>
        <v>51.598500000000001</v>
      </c>
      <c r="L100" s="228">
        <f t="shared" si="5"/>
        <v>1</v>
      </c>
    </row>
    <row r="101" spans="1:13" ht="45" customHeight="1">
      <c r="A101" s="76">
        <v>62</v>
      </c>
      <c r="B101" s="77" t="s">
        <v>212</v>
      </c>
      <c r="C101" s="77" t="s">
        <v>213</v>
      </c>
      <c r="D101" s="77" t="s">
        <v>63</v>
      </c>
      <c r="E101" s="78">
        <v>118.75</v>
      </c>
      <c r="F101" s="79">
        <v>8.9</v>
      </c>
      <c r="G101" s="218">
        <f t="shared" si="12"/>
        <v>1056.8800000000001</v>
      </c>
      <c r="H101" s="224">
        <f t="shared" ref="H101:H123" si="15">E101</f>
        <v>118.75</v>
      </c>
      <c r="I101" s="225">
        <f t="shared" ref="I101:I123" si="16">ROUND(H101*F101,2)</f>
        <v>1056.8800000000001</v>
      </c>
      <c r="J101" s="226">
        <f t="shared" si="14"/>
        <v>243.08240000000001</v>
      </c>
      <c r="K101" s="227">
        <f t="shared" si="13"/>
        <v>1299.9624000000001</v>
      </c>
      <c r="L101" s="228">
        <f t="shared" ref="L101:L123" si="17">E101/H101</f>
        <v>1</v>
      </c>
    </row>
    <row r="102" spans="1:13" ht="24" customHeight="1">
      <c r="A102" s="76">
        <v>63</v>
      </c>
      <c r="B102" s="77" t="s">
        <v>139</v>
      </c>
      <c r="C102" s="77" t="s">
        <v>214</v>
      </c>
      <c r="D102" s="77" t="s">
        <v>63</v>
      </c>
      <c r="E102" s="78">
        <v>6.25</v>
      </c>
      <c r="F102" s="79">
        <v>8.9</v>
      </c>
      <c r="G102" s="218">
        <f t="shared" si="12"/>
        <v>55.63</v>
      </c>
      <c r="H102" s="224">
        <f t="shared" si="15"/>
        <v>6.25</v>
      </c>
      <c r="I102" s="225">
        <f t="shared" si="16"/>
        <v>55.63</v>
      </c>
      <c r="J102" s="226">
        <f t="shared" si="14"/>
        <v>12.794900000000005</v>
      </c>
      <c r="K102" s="227">
        <f t="shared" si="13"/>
        <v>68.424900000000008</v>
      </c>
      <c r="L102" s="228">
        <f t="shared" si="17"/>
        <v>1</v>
      </c>
    </row>
    <row r="103" spans="1:13" ht="45" customHeight="1">
      <c r="A103" s="76">
        <v>64</v>
      </c>
      <c r="B103" s="77" t="s">
        <v>215</v>
      </c>
      <c r="C103" s="77" t="s">
        <v>216</v>
      </c>
      <c r="D103" s="77" t="s">
        <v>63</v>
      </c>
      <c r="E103" s="78">
        <v>127.3</v>
      </c>
      <c r="F103" s="79">
        <v>13.91</v>
      </c>
      <c r="G103" s="218">
        <f t="shared" si="12"/>
        <v>1770.74</v>
      </c>
      <c r="H103" s="224">
        <f t="shared" si="15"/>
        <v>127.3</v>
      </c>
      <c r="I103" s="225">
        <f t="shared" si="16"/>
        <v>1770.74</v>
      </c>
      <c r="J103" s="226">
        <f t="shared" si="14"/>
        <v>407.27020000000016</v>
      </c>
      <c r="K103" s="227">
        <f t="shared" si="13"/>
        <v>2178.0102000000002</v>
      </c>
      <c r="L103" s="228">
        <f t="shared" si="17"/>
        <v>1</v>
      </c>
    </row>
    <row r="104" spans="1:13" ht="24" customHeight="1">
      <c r="A104" s="76">
        <v>65</v>
      </c>
      <c r="B104" s="77" t="s">
        <v>217</v>
      </c>
      <c r="C104" s="77" t="s">
        <v>218</v>
      </c>
      <c r="D104" s="77" t="s">
        <v>63</v>
      </c>
      <c r="E104" s="78">
        <v>6.7</v>
      </c>
      <c r="F104" s="79">
        <v>13.91</v>
      </c>
      <c r="G104" s="218">
        <f t="shared" si="12"/>
        <v>93.2</v>
      </c>
      <c r="H104" s="224">
        <f t="shared" si="15"/>
        <v>6.7</v>
      </c>
      <c r="I104" s="225">
        <f t="shared" si="16"/>
        <v>93.2</v>
      </c>
      <c r="J104" s="226">
        <f t="shared" si="14"/>
        <v>21.435999999999993</v>
      </c>
      <c r="K104" s="227">
        <f t="shared" si="13"/>
        <v>114.636</v>
      </c>
      <c r="L104" s="228">
        <f t="shared" si="17"/>
        <v>1</v>
      </c>
    </row>
    <row r="105" spans="1:13" ht="24" customHeight="1">
      <c r="A105" s="76">
        <v>66</v>
      </c>
      <c r="B105" s="77" t="s">
        <v>219</v>
      </c>
      <c r="C105" s="77" t="s">
        <v>220</v>
      </c>
      <c r="D105" s="77" t="s">
        <v>63</v>
      </c>
      <c r="E105" s="78">
        <v>14.47</v>
      </c>
      <c r="F105" s="79">
        <v>16.68</v>
      </c>
      <c r="G105" s="218">
        <f t="shared" si="12"/>
        <v>241.36</v>
      </c>
      <c r="H105" s="224">
        <f t="shared" si="15"/>
        <v>14.47</v>
      </c>
      <c r="I105" s="225">
        <f t="shared" si="16"/>
        <v>241.36</v>
      </c>
      <c r="J105" s="226">
        <f t="shared" si="14"/>
        <v>55.512800000000027</v>
      </c>
      <c r="K105" s="227">
        <f t="shared" si="13"/>
        <v>296.87280000000004</v>
      </c>
      <c r="L105" s="228">
        <f t="shared" si="17"/>
        <v>1</v>
      </c>
    </row>
    <row r="106" spans="1:13" ht="28.5" customHeight="1">
      <c r="A106" s="70"/>
      <c r="B106" s="71" t="s">
        <v>221</v>
      </c>
      <c r="C106" s="71" t="s">
        <v>222</v>
      </c>
      <c r="D106" s="71"/>
      <c r="E106" s="72"/>
      <c r="F106" s="73"/>
      <c r="G106" s="235">
        <f>SUM(G107:G108)</f>
        <v>3895.3</v>
      </c>
      <c r="H106" s="234"/>
      <c r="I106" s="235">
        <f>SUM(I107:I108)</f>
        <v>3895.3</v>
      </c>
      <c r="J106" s="236"/>
      <c r="K106" s="249">
        <f>SUM(K107:K108)</f>
        <v>4791.2190000000001</v>
      </c>
      <c r="L106" s="237"/>
    </row>
    <row r="107" spans="1:13" ht="24" customHeight="1">
      <c r="A107" s="76">
        <v>67</v>
      </c>
      <c r="B107" s="77" t="s">
        <v>223</v>
      </c>
      <c r="C107" s="77" t="s">
        <v>224</v>
      </c>
      <c r="D107" s="77" t="s">
        <v>63</v>
      </c>
      <c r="E107" s="78">
        <v>3930.9180000000001</v>
      </c>
      <c r="F107" s="79">
        <v>0.9</v>
      </c>
      <c r="G107" s="218">
        <f>ROUND(F107*E107,2)</f>
        <v>3537.83</v>
      </c>
      <c r="H107" s="224">
        <f t="shared" si="15"/>
        <v>3930.9180000000001</v>
      </c>
      <c r="I107" s="225">
        <f t="shared" si="16"/>
        <v>3537.83</v>
      </c>
      <c r="J107" s="226">
        <f t="shared" si="14"/>
        <v>813.70089999999982</v>
      </c>
      <c r="K107" s="227">
        <f t="shared" ref="K107:K108" si="18">I107*1.23</f>
        <v>4351.5308999999997</v>
      </c>
      <c r="L107" s="228">
        <f t="shared" si="17"/>
        <v>1</v>
      </c>
    </row>
    <row r="108" spans="1:13" ht="24" customHeight="1">
      <c r="A108" s="76"/>
      <c r="B108" s="77" t="s">
        <v>225</v>
      </c>
      <c r="C108" s="77" t="s">
        <v>226</v>
      </c>
      <c r="D108" s="77" t="s">
        <v>63</v>
      </c>
      <c r="E108" s="78">
        <v>33.408000000000001</v>
      </c>
      <c r="F108" s="79">
        <v>10.7</v>
      </c>
      <c r="G108" s="218">
        <f>ROUND(F108*E108,2)</f>
        <v>357.47</v>
      </c>
      <c r="H108" s="224">
        <v>33.408000000000001</v>
      </c>
      <c r="I108" s="225">
        <f t="shared" si="16"/>
        <v>357.47</v>
      </c>
      <c r="J108" s="226">
        <f t="shared" si="14"/>
        <v>82.218099999999993</v>
      </c>
      <c r="K108" s="227">
        <f t="shared" si="18"/>
        <v>439.68810000000002</v>
      </c>
      <c r="L108" s="228">
        <f t="shared" si="17"/>
        <v>1</v>
      </c>
      <c r="M108" s="48" t="s">
        <v>227</v>
      </c>
    </row>
    <row r="109" spans="1:13" ht="30.75" customHeight="1">
      <c r="A109" s="64"/>
      <c r="B109" s="65" t="s">
        <v>228</v>
      </c>
      <c r="C109" s="65" t="s">
        <v>229</v>
      </c>
      <c r="D109" s="65"/>
      <c r="E109" s="66"/>
      <c r="F109" s="67"/>
      <c r="G109" s="239">
        <f>G110</f>
        <v>20897.14</v>
      </c>
      <c r="H109" s="238"/>
      <c r="I109" s="239">
        <f>I110</f>
        <v>18887.38</v>
      </c>
      <c r="J109" s="240"/>
      <c r="K109" s="248">
        <f>K110</f>
        <v>23231.4774</v>
      </c>
      <c r="L109" s="241"/>
    </row>
    <row r="110" spans="1:13" ht="28.5" customHeight="1">
      <c r="A110" s="70"/>
      <c r="B110" s="71" t="s">
        <v>230</v>
      </c>
      <c r="C110" s="71" t="s">
        <v>231</v>
      </c>
      <c r="D110" s="71"/>
      <c r="E110" s="72"/>
      <c r="F110" s="73"/>
      <c r="G110" s="235">
        <f>SUM(G111:G116)</f>
        <v>20897.14</v>
      </c>
      <c r="H110" s="234"/>
      <c r="I110" s="235">
        <f>SUM(I111:I116)</f>
        <v>18887.38</v>
      </c>
      <c r="J110" s="236"/>
      <c r="K110" s="249">
        <f>SUM(K111:K116)</f>
        <v>23231.4774</v>
      </c>
      <c r="L110" s="237"/>
    </row>
    <row r="111" spans="1:13" ht="24" customHeight="1">
      <c r="A111" s="76">
        <v>68</v>
      </c>
      <c r="B111" s="77" t="s">
        <v>141</v>
      </c>
      <c r="C111" s="77" t="s">
        <v>142</v>
      </c>
      <c r="D111" s="77" t="s">
        <v>46</v>
      </c>
      <c r="E111" s="78">
        <v>6</v>
      </c>
      <c r="F111" s="79">
        <v>104.84</v>
      </c>
      <c r="G111" s="218">
        <f t="shared" ref="G111:G116" si="19">ROUND(F111*E111,2)</f>
        <v>629.04</v>
      </c>
      <c r="H111" s="224">
        <v>6</v>
      </c>
      <c r="I111" s="225">
        <f t="shared" si="16"/>
        <v>629.04</v>
      </c>
      <c r="J111" s="226">
        <f t="shared" ref="J111:J123" si="20">K111-I111</f>
        <v>144.67920000000004</v>
      </c>
      <c r="K111" s="227">
        <f t="shared" ref="K111:K116" si="21">I111*1.23</f>
        <v>773.7192</v>
      </c>
      <c r="L111" s="228">
        <f t="shared" si="17"/>
        <v>1</v>
      </c>
    </row>
    <row r="112" spans="1:13" ht="24" customHeight="1">
      <c r="A112" s="76">
        <v>69</v>
      </c>
      <c r="B112" s="77" t="s">
        <v>144</v>
      </c>
      <c r="C112" s="77" t="s">
        <v>145</v>
      </c>
      <c r="D112" s="77" t="s">
        <v>46</v>
      </c>
      <c r="E112" s="78">
        <v>6</v>
      </c>
      <c r="F112" s="79">
        <v>44.48</v>
      </c>
      <c r="G112" s="218">
        <f t="shared" si="19"/>
        <v>266.88</v>
      </c>
      <c r="H112" s="224">
        <v>6</v>
      </c>
      <c r="I112" s="225">
        <f t="shared" si="16"/>
        <v>266.88</v>
      </c>
      <c r="J112" s="226">
        <f t="shared" si="20"/>
        <v>61.382400000000018</v>
      </c>
      <c r="K112" s="227">
        <f t="shared" si="21"/>
        <v>328.26240000000001</v>
      </c>
      <c r="L112" s="228">
        <f t="shared" si="17"/>
        <v>1</v>
      </c>
    </row>
    <row r="113" spans="1:12" ht="24" customHeight="1">
      <c r="A113" s="76">
        <v>70</v>
      </c>
      <c r="B113" s="77" t="s">
        <v>146</v>
      </c>
      <c r="C113" s="77" t="s">
        <v>147</v>
      </c>
      <c r="D113" s="77" t="s">
        <v>148</v>
      </c>
      <c r="E113" s="78">
        <v>26.5</v>
      </c>
      <c r="F113" s="79">
        <v>138.63999999999999</v>
      </c>
      <c r="G113" s="218">
        <f t="shared" si="19"/>
        <v>3673.96</v>
      </c>
      <c r="H113" s="224">
        <v>26.5</v>
      </c>
      <c r="I113" s="225">
        <f t="shared" si="16"/>
        <v>3673.96</v>
      </c>
      <c r="J113" s="226">
        <f t="shared" si="20"/>
        <v>845.01080000000002</v>
      </c>
      <c r="K113" s="227">
        <f t="shared" si="21"/>
        <v>4518.9708000000001</v>
      </c>
      <c r="L113" s="228">
        <f t="shared" si="17"/>
        <v>1</v>
      </c>
    </row>
    <row r="114" spans="1:12" ht="24" customHeight="1">
      <c r="A114" s="76">
        <v>71</v>
      </c>
      <c r="B114" s="77">
        <v>2861007300</v>
      </c>
      <c r="C114" s="77" t="s">
        <v>149</v>
      </c>
      <c r="D114" s="77" t="s">
        <v>148</v>
      </c>
      <c r="E114" s="78">
        <v>30</v>
      </c>
      <c r="F114" s="79">
        <v>11.65</v>
      </c>
      <c r="G114" s="218">
        <f t="shared" si="19"/>
        <v>349.5</v>
      </c>
      <c r="H114" s="224">
        <v>30</v>
      </c>
      <c r="I114" s="225">
        <f t="shared" si="16"/>
        <v>349.5</v>
      </c>
      <c r="J114" s="226">
        <f t="shared" si="20"/>
        <v>80.384999999999991</v>
      </c>
      <c r="K114" s="227">
        <f t="shared" si="21"/>
        <v>429.88499999999999</v>
      </c>
      <c r="L114" s="228">
        <f t="shared" si="17"/>
        <v>1</v>
      </c>
    </row>
    <row r="115" spans="1:12" ht="13.5" customHeight="1">
      <c r="A115" s="76">
        <v>72</v>
      </c>
      <c r="B115" s="77" t="s">
        <v>232</v>
      </c>
      <c r="C115" s="77" t="s">
        <v>233</v>
      </c>
      <c r="D115" s="77" t="s">
        <v>148</v>
      </c>
      <c r="E115" s="78">
        <v>8</v>
      </c>
      <c r="F115" s="79">
        <v>251.22</v>
      </c>
      <c r="G115" s="218">
        <f t="shared" si="19"/>
        <v>2009.76</v>
      </c>
      <c r="H115" s="224">
        <v>0</v>
      </c>
      <c r="I115" s="225">
        <f t="shared" si="16"/>
        <v>0</v>
      </c>
      <c r="J115" s="226">
        <f t="shared" si="20"/>
        <v>0</v>
      </c>
      <c r="K115" s="227">
        <f t="shared" si="21"/>
        <v>0</v>
      </c>
      <c r="L115" s="228">
        <v>0</v>
      </c>
    </row>
    <row r="116" spans="1:12" ht="24" customHeight="1">
      <c r="A116" s="76">
        <v>73</v>
      </c>
      <c r="B116" s="77" t="s">
        <v>234</v>
      </c>
      <c r="C116" s="77" t="s">
        <v>235</v>
      </c>
      <c r="D116" s="77" t="s">
        <v>148</v>
      </c>
      <c r="E116" s="78">
        <v>1800</v>
      </c>
      <c r="F116" s="79">
        <v>7.76</v>
      </c>
      <c r="G116" s="218">
        <f t="shared" si="19"/>
        <v>13968</v>
      </c>
      <c r="H116" s="224">
        <f t="shared" si="15"/>
        <v>1800</v>
      </c>
      <c r="I116" s="225">
        <f t="shared" si="16"/>
        <v>13968</v>
      </c>
      <c r="J116" s="226">
        <f t="shared" si="20"/>
        <v>3212.6399999999994</v>
      </c>
      <c r="K116" s="227">
        <f t="shared" si="21"/>
        <v>17180.64</v>
      </c>
      <c r="L116" s="228">
        <f t="shared" si="17"/>
        <v>1</v>
      </c>
    </row>
    <row r="117" spans="1:12" ht="30.75" customHeight="1">
      <c r="A117" s="64"/>
      <c r="B117" s="65" t="s">
        <v>236</v>
      </c>
      <c r="C117" s="65" t="s">
        <v>237</v>
      </c>
      <c r="D117" s="65"/>
      <c r="E117" s="66"/>
      <c r="F117" s="67"/>
      <c r="G117" s="239">
        <f>SUM(G118:G123)</f>
        <v>9877.7000000000007</v>
      </c>
      <c r="H117" s="238"/>
      <c r="I117" s="239">
        <f>SUM(I118:I123)</f>
        <v>9877.7000000000007</v>
      </c>
      <c r="J117" s="240"/>
      <c r="K117" s="248">
        <f>SUM(K118:K123)</f>
        <v>12149.571</v>
      </c>
      <c r="L117" s="241"/>
    </row>
    <row r="118" spans="1:12" ht="24" customHeight="1">
      <c r="A118" s="76">
        <v>74</v>
      </c>
      <c r="B118" s="77" t="s">
        <v>238</v>
      </c>
      <c r="C118" s="77" t="s">
        <v>239</v>
      </c>
      <c r="D118" s="77" t="s">
        <v>240</v>
      </c>
      <c r="E118" s="78">
        <v>1</v>
      </c>
      <c r="F118" s="79">
        <v>311.33</v>
      </c>
      <c r="G118" s="218">
        <f t="shared" ref="G118:G123" si="22">ROUND(F118*E118,2)</f>
        <v>311.33</v>
      </c>
      <c r="H118" s="224">
        <f t="shared" si="15"/>
        <v>1</v>
      </c>
      <c r="I118" s="225">
        <f t="shared" si="16"/>
        <v>311.33</v>
      </c>
      <c r="J118" s="226">
        <f t="shared" si="20"/>
        <v>71.605899999999963</v>
      </c>
      <c r="K118" s="227">
        <f t="shared" ref="K118:K123" si="23">I118*1.23</f>
        <v>382.93589999999995</v>
      </c>
      <c r="L118" s="228">
        <f t="shared" si="17"/>
        <v>1</v>
      </c>
    </row>
    <row r="119" spans="1:12" ht="24" customHeight="1">
      <c r="A119" s="76">
        <v>75</v>
      </c>
      <c r="B119" s="77" t="s">
        <v>241</v>
      </c>
      <c r="C119" s="77" t="s">
        <v>242</v>
      </c>
      <c r="D119" s="77" t="s">
        <v>240</v>
      </c>
      <c r="E119" s="78">
        <v>1</v>
      </c>
      <c r="F119" s="79">
        <v>378.05</v>
      </c>
      <c r="G119" s="218">
        <f t="shared" si="22"/>
        <v>378.05</v>
      </c>
      <c r="H119" s="224">
        <f t="shared" si="15"/>
        <v>1</v>
      </c>
      <c r="I119" s="225">
        <f t="shared" si="16"/>
        <v>378.05</v>
      </c>
      <c r="J119" s="226">
        <f t="shared" si="20"/>
        <v>86.95150000000001</v>
      </c>
      <c r="K119" s="227">
        <f t="shared" si="23"/>
        <v>465.00150000000002</v>
      </c>
      <c r="L119" s="228">
        <f t="shared" si="17"/>
        <v>1</v>
      </c>
    </row>
    <row r="120" spans="1:12" ht="24" customHeight="1">
      <c r="A120" s="76">
        <v>76</v>
      </c>
      <c r="B120" s="77" t="s">
        <v>243</v>
      </c>
      <c r="C120" s="77" t="s">
        <v>244</v>
      </c>
      <c r="D120" s="77" t="s">
        <v>240</v>
      </c>
      <c r="E120" s="78">
        <v>1</v>
      </c>
      <c r="F120" s="79">
        <v>355.81</v>
      </c>
      <c r="G120" s="218">
        <f t="shared" si="22"/>
        <v>355.81</v>
      </c>
      <c r="H120" s="224">
        <f t="shared" si="15"/>
        <v>1</v>
      </c>
      <c r="I120" s="225">
        <f t="shared" si="16"/>
        <v>355.81</v>
      </c>
      <c r="J120" s="226">
        <f t="shared" si="20"/>
        <v>81.836299999999994</v>
      </c>
      <c r="K120" s="227">
        <f t="shared" si="23"/>
        <v>437.6463</v>
      </c>
      <c r="L120" s="228">
        <f t="shared" si="17"/>
        <v>1</v>
      </c>
    </row>
    <row r="121" spans="1:12" ht="34.5" customHeight="1">
      <c r="A121" s="76">
        <v>77</v>
      </c>
      <c r="B121" s="77" t="s">
        <v>245</v>
      </c>
      <c r="C121" s="77" t="s">
        <v>246</v>
      </c>
      <c r="D121" s="77" t="s">
        <v>240</v>
      </c>
      <c r="E121" s="78">
        <v>1</v>
      </c>
      <c r="F121" s="79">
        <v>511.48</v>
      </c>
      <c r="G121" s="218">
        <f t="shared" si="22"/>
        <v>511.48</v>
      </c>
      <c r="H121" s="224">
        <f t="shared" si="15"/>
        <v>1</v>
      </c>
      <c r="I121" s="225">
        <f t="shared" si="16"/>
        <v>511.48</v>
      </c>
      <c r="J121" s="226">
        <f t="shared" si="20"/>
        <v>117.6404</v>
      </c>
      <c r="K121" s="227">
        <f t="shared" si="23"/>
        <v>629.12040000000002</v>
      </c>
      <c r="L121" s="228">
        <f t="shared" si="17"/>
        <v>1</v>
      </c>
    </row>
    <row r="122" spans="1:12" ht="24" customHeight="1">
      <c r="A122" s="76">
        <v>78</v>
      </c>
      <c r="B122" s="77" t="s">
        <v>247</v>
      </c>
      <c r="C122" s="77" t="s">
        <v>248</v>
      </c>
      <c r="D122" s="77" t="s">
        <v>240</v>
      </c>
      <c r="E122" s="78">
        <v>1</v>
      </c>
      <c r="F122" s="79">
        <v>6582.01</v>
      </c>
      <c r="G122" s="218">
        <f t="shared" si="22"/>
        <v>6582.01</v>
      </c>
      <c r="H122" s="224">
        <f t="shared" si="15"/>
        <v>1</v>
      </c>
      <c r="I122" s="225">
        <f t="shared" si="16"/>
        <v>6582.01</v>
      </c>
      <c r="J122" s="226">
        <f t="shared" si="20"/>
        <v>1513.8622999999998</v>
      </c>
      <c r="K122" s="227">
        <f t="shared" si="23"/>
        <v>8095.8723</v>
      </c>
      <c r="L122" s="228">
        <f t="shared" si="17"/>
        <v>1</v>
      </c>
    </row>
    <row r="123" spans="1:12" ht="24" customHeight="1" thickBot="1">
      <c r="A123" s="76">
        <v>79</v>
      </c>
      <c r="B123" s="77" t="s">
        <v>249</v>
      </c>
      <c r="C123" s="77" t="s">
        <v>250</v>
      </c>
      <c r="D123" s="77" t="s">
        <v>240</v>
      </c>
      <c r="E123" s="78">
        <v>1</v>
      </c>
      <c r="F123" s="79">
        <v>1739.02</v>
      </c>
      <c r="G123" s="218">
        <f t="shared" si="22"/>
        <v>1739.02</v>
      </c>
      <c r="H123" s="229">
        <f t="shared" si="15"/>
        <v>1</v>
      </c>
      <c r="I123" s="230">
        <f t="shared" si="16"/>
        <v>1739.02</v>
      </c>
      <c r="J123" s="231">
        <f t="shared" si="20"/>
        <v>399.97460000000001</v>
      </c>
      <c r="K123" s="232">
        <f t="shared" si="23"/>
        <v>2138.9946</v>
      </c>
      <c r="L123" s="233">
        <f t="shared" si="17"/>
        <v>1</v>
      </c>
    </row>
    <row r="124" spans="1:12" ht="30.75" customHeight="1">
      <c r="A124" s="64"/>
      <c r="B124" s="65"/>
      <c r="C124" s="65" t="s">
        <v>251</v>
      </c>
      <c r="D124" s="65"/>
      <c r="E124" s="66"/>
      <c r="F124" s="67"/>
      <c r="G124" s="239">
        <f>G11</f>
        <v>405756.8</v>
      </c>
      <c r="H124" s="239"/>
      <c r="I124" s="239">
        <f>I11</f>
        <v>386796.98999999993</v>
      </c>
      <c r="J124" s="242"/>
      <c r="K124" s="248">
        <f>K11</f>
        <v>475760.2977</v>
      </c>
      <c r="L124" s="213"/>
    </row>
  </sheetData>
  <mergeCells count="3">
    <mergeCell ref="A1:G1"/>
    <mergeCell ref="A6:C6"/>
    <mergeCell ref="H7:K7"/>
  </mergeCells>
  <pageMargins left="0.39370078740157483" right="0.39370078740157483" top="0.39370078740157483" bottom="0.78740157480314965" header="0" footer="0"/>
  <pageSetup paperSize="9" scale="65" fitToHeight="100" orientation="portrait" verticalDpi="0" r:id="rId1"/>
  <headerFooter alignWithMargins="0">
    <oddFooter>&amp;C   Strana &amp;P 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A90FE5-B80B-4A4D-9339-3030D1956202}">
  <dimension ref="A1:M113"/>
  <sheetViews>
    <sheetView showGridLines="0" topLeftCell="A104" zoomScale="90" zoomScaleNormal="90" workbookViewId="0">
      <selection activeCell="C24" sqref="C24"/>
    </sheetView>
  </sheetViews>
  <sheetFormatPr defaultColWidth="8.1796875" defaultRowHeight="14.5"/>
  <cols>
    <col min="1" max="1" width="7" style="181" customWidth="1"/>
    <col min="2" max="2" width="5.26953125" style="128" customWidth="1"/>
    <col min="3" max="3" width="19.26953125" style="128" customWidth="1"/>
    <col min="4" max="4" width="30.7265625" style="128" customWidth="1"/>
    <col min="5" max="5" width="3" style="128" customWidth="1"/>
    <col min="6" max="6" width="10.453125" style="182" customWidth="1"/>
    <col min="7" max="7" width="12.26953125" style="182" customWidth="1"/>
    <col min="8" max="8" width="16.1796875" style="128" customWidth="1"/>
    <col min="9" max="9" width="9.7265625" style="125" bestFit="1" customWidth="1"/>
    <col min="10" max="10" width="10.453125" style="127" bestFit="1" customWidth="1"/>
    <col min="11" max="11" width="16.1796875" style="125" bestFit="1" customWidth="1"/>
    <col min="12" max="13" width="16.1796875" style="127" bestFit="1" customWidth="1"/>
    <col min="14" max="16384" width="8.1796875" style="128"/>
  </cols>
  <sheetData>
    <row r="1" spans="1:13" ht="18">
      <c r="A1" s="261" t="s">
        <v>252</v>
      </c>
      <c r="B1" s="261"/>
      <c r="C1" s="261"/>
      <c r="D1" s="261"/>
      <c r="E1" s="261"/>
      <c r="F1" s="261"/>
      <c r="G1" s="261"/>
      <c r="H1" s="261"/>
      <c r="J1" s="126"/>
    </row>
    <row r="2" spans="1:13">
      <c r="A2" s="129" t="s">
        <v>253</v>
      </c>
      <c r="B2" s="130"/>
      <c r="C2" s="131" t="s">
        <v>254</v>
      </c>
      <c r="D2" s="132"/>
      <c r="E2" s="132"/>
      <c r="F2" s="133"/>
      <c r="G2" s="134"/>
      <c r="H2" s="134"/>
      <c r="I2" s="134"/>
      <c r="J2" s="134"/>
      <c r="K2" s="134"/>
      <c r="L2" s="134"/>
    </row>
    <row r="3" spans="1:13">
      <c r="A3" s="129" t="s">
        <v>255</v>
      </c>
      <c r="B3" s="130"/>
      <c r="C3" s="131" t="s">
        <v>256</v>
      </c>
      <c r="D3" s="132"/>
      <c r="E3" s="132"/>
      <c r="F3" s="133"/>
      <c r="G3" s="134"/>
      <c r="H3" s="134"/>
      <c r="I3" s="134"/>
      <c r="J3" s="134"/>
      <c r="K3" s="134"/>
      <c r="L3" s="134"/>
    </row>
    <row r="4" spans="1:13">
      <c r="A4" s="129"/>
      <c r="B4" s="130"/>
      <c r="C4" s="131"/>
      <c r="D4" s="132"/>
      <c r="E4" s="132"/>
      <c r="F4" s="133"/>
      <c r="G4" s="134"/>
      <c r="H4" s="134"/>
      <c r="I4" s="134"/>
      <c r="J4" s="134"/>
      <c r="K4" s="134"/>
      <c r="L4" s="134"/>
    </row>
    <row r="5" spans="1:13">
      <c r="A5" s="135"/>
      <c r="B5" s="136"/>
      <c r="C5" s="136"/>
      <c r="D5" s="136"/>
      <c r="E5" s="136"/>
      <c r="F5" s="132"/>
      <c r="G5" s="134"/>
      <c r="H5" s="134"/>
      <c r="I5" s="134"/>
      <c r="J5" s="134"/>
      <c r="K5" s="134"/>
      <c r="L5" s="134"/>
    </row>
    <row r="6" spans="1:13">
      <c r="A6" s="137" t="s">
        <v>257</v>
      </c>
      <c r="B6" s="138"/>
      <c r="C6" s="262" t="s">
        <v>258</v>
      </c>
      <c r="D6" s="263"/>
      <c r="E6" s="139"/>
      <c r="F6" s="140"/>
      <c r="G6" s="134"/>
      <c r="H6" s="134"/>
      <c r="I6" s="134"/>
      <c r="J6" s="134"/>
      <c r="K6" s="134"/>
      <c r="L6" s="134"/>
    </row>
    <row r="7" spans="1:13">
      <c r="A7" s="137" t="s">
        <v>259</v>
      </c>
      <c r="B7" s="139"/>
      <c r="C7" s="264" t="s">
        <v>260</v>
      </c>
      <c r="D7" s="265"/>
      <c r="E7" s="139"/>
      <c r="F7" s="141" t="s">
        <v>261</v>
      </c>
      <c r="G7" s="134"/>
      <c r="H7" s="134"/>
      <c r="I7" s="134"/>
      <c r="J7" s="134"/>
      <c r="K7" s="134"/>
      <c r="L7" s="134"/>
    </row>
    <row r="8" spans="1:13">
      <c r="A8" s="137" t="s">
        <v>262</v>
      </c>
      <c r="B8" s="139"/>
      <c r="C8" s="183" t="s">
        <v>263</v>
      </c>
      <c r="D8" s="184"/>
      <c r="E8" s="139"/>
      <c r="F8" s="141" t="s">
        <v>7</v>
      </c>
      <c r="G8" s="134"/>
      <c r="H8" s="134"/>
      <c r="I8" s="134"/>
      <c r="J8" s="134"/>
      <c r="K8" s="134"/>
      <c r="L8" s="134"/>
    </row>
    <row r="9" spans="1:13" ht="15" thickBot="1">
      <c r="A9" s="134"/>
      <c r="B9" s="134"/>
      <c r="C9" s="134"/>
      <c r="D9" s="134"/>
      <c r="E9" s="134"/>
      <c r="F9" s="140"/>
      <c r="G9" s="140"/>
      <c r="H9" s="139"/>
      <c r="J9" s="142"/>
    </row>
    <row r="10" spans="1:13" ht="18.5" thickBot="1">
      <c r="A10" s="143"/>
      <c r="B10" s="143"/>
      <c r="C10" s="143"/>
      <c r="D10" s="143"/>
      <c r="E10" s="143"/>
      <c r="F10" s="266" t="s">
        <v>264</v>
      </c>
      <c r="G10" s="267"/>
      <c r="H10" s="267"/>
      <c r="I10" s="266" t="s">
        <v>265</v>
      </c>
      <c r="J10" s="267"/>
      <c r="K10" s="267"/>
      <c r="L10" s="267"/>
      <c r="M10" s="268"/>
    </row>
    <row r="11" spans="1:13" ht="26">
      <c r="A11" s="144" t="s">
        <v>10</v>
      </c>
      <c r="B11" s="145" t="s">
        <v>266</v>
      </c>
      <c r="C11" s="145" t="s">
        <v>11</v>
      </c>
      <c r="D11" s="145" t="s">
        <v>12</v>
      </c>
      <c r="E11" s="145" t="s">
        <v>13</v>
      </c>
      <c r="F11" s="145" t="s">
        <v>14</v>
      </c>
      <c r="G11" s="145" t="s">
        <v>15</v>
      </c>
      <c r="H11" s="185" t="s">
        <v>267</v>
      </c>
      <c r="I11" s="200" t="s">
        <v>268</v>
      </c>
      <c r="J11" s="194" t="s">
        <v>15</v>
      </c>
      <c r="K11" s="194" t="s">
        <v>269</v>
      </c>
      <c r="L11" s="194" t="s">
        <v>19</v>
      </c>
      <c r="M11" s="194" t="s">
        <v>270</v>
      </c>
    </row>
    <row r="12" spans="1:13">
      <c r="A12" s="147" t="s">
        <v>22</v>
      </c>
      <c r="B12" s="146" t="s">
        <v>23</v>
      </c>
      <c r="C12" s="146" t="s">
        <v>24</v>
      </c>
      <c r="D12" s="146" t="s">
        <v>25</v>
      </c>
      <c r="E12" s="146" t="s">
        <v>26</v>
      </c>
      <c r="F12" s="146" t="s">
        <v>27</v>
      </c>
      <c r="G12" s="146" t="s">
        <v>28</v>
      </c>
      <c r="H12" s="186" t="s">
        <v>150</v>
      </c>
      <c r="I12" s="201"/>
      <c r="J12" s="195"/>
      <c r="K12" s="195"/>
      <c r="L12" s="195"/>
      <c r="M12" s="195"/>
    </row>
    <row r="13" spans="1:13">
      <c r="A13" s="148"/>
      <c r="B13" s="136"/>
      <c r="C13" s="136"/>
      <c r="D13" s="136"/>
      <c r="E13" s="136"/>
      <c r="F13" s="132"/>
      <c r="G13" s="132"/>
      <c r="H13" s="136"/>
      <c r="J13" s="142"/>
    </row>
    <row r="14" spans="1:13">
      <c r="A14" s="149"/>
      <c r="B14" s="136"/>
      <c r="C14" s="136"/>
      <c r="D14" s="136"/>
      <c r="E14" s="136"/>
      <c r="F14" s="132"/>
      <c r="G14" s="132"/>
      <c r="H14" s="136"/>
      <c r="J14" s="142"/>
      <c r="K14" s="150"/>
    </row>
    <row r="15" spans="1:13" ht="18">
      <c r="A15" s="151"/>
      <c r="B15" s="152"/>
      <c r="C15" s="187" t="s">
        <v>29</v>
      </c>
      <c r="D15" s="188" t="s">
        <v>30</v>
      </c>
      <c r="E15" s="152"/>
      <c r="F15" s="153"/>
      <c r="G15" s="189"/>
      <c r="H15" s="196">
        <f>H16+H45+H62+H65+H74+H107+H110</f>
        <v>619361.29999999993</v>
      </c>
      <c r="I15" s="197"/>
      <c r="J15" s="190"/>
      <c r="K15" s="193">
        <f>K16+K45+K62+K65+K74+K107+K110</f>
        <v>615343.59833999991</v>
      </c>
      <c r="L15" s="191">
        <f>L16+L45+L62+L65+L74+L107+L110</f>
        <v>141529.02739969999</v>
      </c>
      <c r="M15" s="191">
        <f>M16+M45+M62+M65+M74+M107+M110</f>
        <v>756872.63278969994</v>
      </c>
    </row>
    <row r="16" spans="1:13" s="156" customFormat="1" ht="18.5">
      <c r="A16" s="154"/>
      <c r="B16" s="155"/>
      <c r="C16" s="192" t="s">
        <v>22</v>
      </c>
      <c r="D16" s="192" t="s">
        <v>31</v>
      </c>
      <c r="E16" s="155"/>
      <c r="F16" s="153"/>
      <c r="G16" s="153"/>
      <c r="H16" s="196">
        <f>SUM(H17:H44)</f>
        <v>248754.52000000002</v>
      </c>
      <c r="I16" s="197"/>
      <c r="J16" s="198"/>
      <c r="K16" s="196">
        <f>SUM(K17:K44)</f>
        <v>248754.52095999999</v>
      </c>
      <c r="L16" s="196">
        <f t="shared" ref="L16" si="0">SUM(L17:L44)</f>
        <v>57213.539820800004</v>
      </c>
      <c r="M16" s="196">
        <f>SUM(M17:M44)</f>
        <v>305968.06878079998</v>
      </c>
    </row>
    <row r="17" spans="1:13" ht="30">
      <c r="A17" s="157">
        <v>1</v>
      </c>
      <c r="B17" s="158" t="s">
        <v>271</v>
      </c>
      <c r="C17" s="158" t="s">
        <v>272</v>
      </c>
      <c r="D17" s="159" t="s">
        <v>273</v>
      </c>
      <c r="E17" s="158" t="s">
        <v>34</v>
      </c>
      <c r="F17" s="158">
        <v>30.033000000000001</v>
      </c>
      <c r="G17" s="160">
        <v>9.32</v>
      </c>
      <c r="H17" s="161">
        <v>279.91000000000003</v>
      </c>
      <c r="I17" s="199">
        <v>30.033000000000001</v>
      </c>
      <c r="J17" s="158">
        <v>9.32</v>
      </c>
      <c r="K17" s="158">
        <v>279.90756000000005</v>
      </c>
      <c r="L17" s="158">
        <f>K17*0.23</f>
        <v>64.378738800000008</v>
      </c>
      <c r="M17" s="158">
        <f>K17+L17</f>
        <v>344.28629880000005</v>
      </c>
    </row>
    <row r="18" spans="1:13" ht="20">
      <c r="A18" s="157">
        <v>2</v>
      </c>
      <c r="B18" s="158" t="s">
        <v>271</v>
      </c>
      <c r="C18" s="158" t="s">
        <v>274</v>
      </c>
      <c r="D18" s="159" t="s">
        <v>275</v>
      </c>
      <c r="E18" s="158" t="s">
        <v>34</v>
      </c>
      <c r="F18" s="158">
        <v>340.42899999999997</v>
      </c>
      <c r="G18" s="160">
        <v>2.83</v>
      </c>
      <c r="H18" s="161">
        <v>963.41</v>
      </c>
      <c r="I18" s="199">
        <v>340.42899999999997</v>
      </c>
      <c r="J18" s="158">
        <v>2.83</v>
      </c>
      <c r="K18" s="158">
        <v>963.41406999999992</v>
      </c>
      <c r="L18" s="158">
        <f t="shared" ref="L18:L81" si="1">K18*0.23</f>
        <v>221.5852361</v>
      </c>
      <c r="M18" s="158">
        <f t="shared" ref="M18:M44" si="2">K18+L18</f>
        <v>1184.9993061</v>
      </c>
    </row>
    <row r="19" spans="1:13" ht="30">
      <c r="A19" s="157">
        <v>3</v>
      </c>
      <c r="B19" s="158" t="s">
        <v>271</v>
      </c>
      <c r="C19" s="158" t="s">
        <v>276</v>
      </c>
      <c r="D19" s="159" t="s">
        <v>277</v>
      </c>
      <c r="E19" s="158" t="s">
        <v>148</v>
      </c>
      <c r="F19" s="158">
        <v>19.350000000000001</v>
      </c>
      <c r="G19" s="160">
        <v>4.13</v>
      </c>
      <c r="H19" s="161">
        <v>79.92</v>
      </c>
      <c r="I19" s="199">
        <v>19.350000000000001</v>
      </c>
      <c r="J19" s="158">
        <v>4.13</v>
      </c>
      <c r="K19" s="158">
        <v>79.92</v>
      </c>
      <c r="L19" s="158">
        <f t="shared" si="1"/>
        <v>18.381600000000002</v>
      </c>
      <c r="M19" s="158">
        <f t="shared" si="2"/>
        <v>98.301600000000008</v>
      </c>
    </row>
    <row r="20" spans="1:13" ht="20">
      <c r="A20" s="157">
        <v>4</v>
      </c>
      <c r="B20" s="158" t="s">
        <v>278</v>
      </c>
      <c r="C20" s="158" t="s">
        <v>279</v>
      </c>
      <c r="D20" s="159" t="s">
        <v>280</v>
      </c>
      <c r="E20" s="158" t="s">
        <v>46</v>
      </c>
      <c r="F20" s="158">
        <v>5741.6379999999999</v>
      </c>
      <c r="G20" s="160">
        <v>3.2</v>
      </c>
      <c r="H20" s="161">
        <v>18373.240000000002</v>
      </c>
      <c r="I20" s="199">
        <v>5741.6379999999999</v>
      </c>
      <c r="J20" s="158">
        <v>3.2</v>
      </c>
      <c r="K20" s="158">
        <v>18373.241600000001</v>
      </c>
      <c r="L20" s="158">
        <f t="shared" si="1"/>
        <v>4225.8455680000006</v>
      </c>
      <c r="M20" s="158">
        <f t="shared" si="2"/>
        <v>22599.087168000002</v>
      </c>
    </row>
    <row r="21" spans="1:13" ht="20">
      <c r="A21" s="157">
        <v>5</v>
      </c>
      <c r="B21" s="158" t="s">
        <v>278</v>
      </c>
      <c r="C21" s="158" t="s">
        <v>281</v>
      </c>
      <c r="D21" s="159" t="s">
        <v>282</v>
      </c>
      <c r="E21" s="158" t="s">
        <v>46</v>
      </c>
      <c r="F21" s="158">
        <v>1722.492</v>
      </c>
      <c r="G21" s="160">
        <v>0.1</v>
      </c>
      <c r="H21" s="161">
        <v>172.25</v>
      </c>
      <c r="I21" s="199">
        <v>1722.492</v>
      </c>
      <c r="J21" s="158">
        <v>0.1</v>
      </c>
      <c r="K21" s="158">
        <v>172.2492</v>
      </c>
      <c r="L21" s="158">
        <f t="shared" si="1"/>
        <v>39.617316000000002</v>
      </c>
      <c r="M21" s="158">
        <f t="shared" si="2"/>
        <v>211.86651599999999</v>
      </c>
    </row>
    <row r="22" spans="1:13" ht="30">
      <c r="A22" s="157">
        <v>6</v>
      </c>
      <c r="B22" s="158" t="s">
        <v>278</v>
      </c>
      <c r="C22" s="158" t="s">
        <v>283</v>
      </c>
      <c r="D22" s="159" t="s">
        <v>284</v>
      </c>
      <c r="E22" s="158" t="s">
        <v>63</v>
      </c>
      <c r="F22" s="158">
        <v>8612.4570000000003</v>
      </c>
      <c r="G22" s="160">
        <v>2.85</v>
      </c>
      <c r="H22" s="161">
        <v>24545.5</v>
      </c>
      <c r="I22" s="199">
        <v>8612.4570000000003</v>
      </c>
      <c r="J22" s="158">
        <v>2.85</v>
      </c>
      <c r="K22" s="158">
        <v>24545.50245</v>
      </c>
      <c r="L22" s="158">
        <f t="shared" si="1"/>
        <v>5645.4655634999999</v>
      </c>
      <c r="M22" s="158">
        <f t="shared" si="2"/>
        <v>30190.968013500002</v>
      </c>
    </row>
    <row r="23" spans="1:13" ht="40">
      <c r="A23" s="157">
        <v>7</v>
      </c>
      <c r="B23" s="158" t="s">
        <v>278</v>
      </c>
      <c r="C23" s="158" t="s">
        <v>53</v>
      </c>
      <c r="D23" s="159" t="s">
        <v>54</v>
      </c>
      <c r="E23" s="158" t="s">
        <v>46</v>
      </c>
      <c r="F23" s="158">
        <v>155024.226</v>
      </c>
      <c r="G23" s="160">
        <v>0.04</v>
      </c>
      <c r="H23" s="161">
        <v>6200.97</v>
      </c>
      <c r="I23" s="199">
        <v>155024.226</v>
      </c>
      <c r="J23" s="158">
        <v>0.04</v>
      </c>
      <c r="K23" s="158">
        <v>6200.97</v>
      </c>
      <c r="L23" s="158">
        <f t="shared" si="1"/>
        <v>1426.2231000000002</v>
      </c>
      <c r="M23" s="158">
        <f t="shared" si="2"/>
        <v>7627.1931000000004</v>
      </c>
    </row>
    <row r="24" spans="1:13" s="163" customFormat="1" ht="92">
      <c r="A24" s="157" t="s">
        <v>285</v>
      </c>
      <c r="B24" s="158"/>
      <c r="C24" s="158" t="s">
        <v>286</v>
      </c>
      <c r="D24" s="162" t="s">
        <v>287</v>
      </c>
      <c r="E24" s="158" t="s">
        <v>63</v>
      </c>
      <c r="F24" s="158">
        <v>8349.3269999999993</v>
      </c>
      <c r="G24" s="160">
        <v>2.85</v>
      </c>
      <c r="H24" s="161">
        <v>23795.58</v>
      </c>
      <c r="I24" s="199">
        <v>8349.3269999999993</v>
      </c>
      <c r="J24" s="158">
        <v>2.85</v>
      </c>
      <c r="K24" s="158">
        <v>23795.58195</v>
      </c>
      <c r="L24" s="158">
        <f t="shared" si="1"/>
        <v>5472.9838485</v>
      </c>
      <c r="M24" s="158">
        <f t="shared" si="2"/>
        <v>29268.5657985</v>
      </c>
    </row>
    <row r="25" spans="1:13" ht="30">
      <c r="A25" s="157">
        <v>9</v>
      </c>
      <c r="B25" s="158" t="s">
        <v>278</v>
      </c>
      <c r="C25" s="158" t="s">
        <v>288</v>
      </c>
      <c r="D25" s="159" t="s">
        <v>289</v>
      </c>
      <c r="E25" s="158" t="s">
        <v>46</v>
      </c>
      <c r="F25" s="158">
        <v>281.59199999999998</v>
      </c>
      <c r="G25" s="160">
        <v>6.41</v>
      </c>
      <c r="H25" s="161">
        <v>1805</v>
      </c>
      <c r="I25" s="199">
        <v>281.59199999999998</v>
      </c>
      <c r="J25" s="158">
        <v>6.41</v>
      </c>
      <c r="K25" s="158">
        <v>1805.0047199999999</v>
      </c>
      <c r="L25" s="158">
        <f t="shared" si="1"/>
        <v>415.15108559999999</v>
      </c>
      <c r="M25" s="158">
        <f t="shared" si="2"/>
        <v>2220.1558055999999</v>
      </c>
    </row>
    <row r="26" spans="1:13">
      <c r="A26" s="157">
        <v>10</v>
      </c>
      <c r="B26" s="164" t="s">
        <v>290</v>
      </c>
      <c r="C26" s="164" t="s">
        <v>291</v>
      </c>
      <c r="D26" s="165" t="s">
        <v>292</v>
      </c>
      <c r="E26" s="164" t="s">
        <v>63</v>
      </c>
      <c r="F26" s="164">
        <v>450.54700000000003</v>
      </c>
      <c r="G26" s="160">
        <v>16.43</v>
      </c>
      <c r="H26" s="161">
        <v>7402.49</v>
      </c>
      <c r="I26" s="199">
        <v>450.54700000000003</v>
      </c>
      <c r="J26" s="158">
        <v>16.43</v>
      </c>
      <c r="K26" s="158">
        <v>7402.49</v>
      </c>
      <c r="L26" s="158">
        <f t="shared" si="1"/>
        <v>1702.5726999999999</v>
      </c>
      <c r="M26" s="158">
        <f t="shared" si="2"/>
        <v>9105.0627000000004</v>
      </c>
    </row>
    <row r="27" spans="1:13" ht="20">
      <c r="A27" s="157">
        <v>11</v>
      </c>
      <c r="B27" s="158" t="s">
        <v>293</v>
      </c>
      <c r="C27" s="158" t="s">
        <v>294</v>
      </c>
      <c r="D27" s="159" t="s">
        <v>295</v>
      </c>
      <c r="E27" s="158" t="s">
        <v>34</v>
      </c>
      <c r="F27" s="158">
        <v>6947.64</v>
      </c>
      <c r="G27" s="160">
        <v>0.31</v>
      </c>
      <c r="H27" s="161">
        <v>2153.77</v>
      </c>
      <c r="I27" s="199">
        <v>6947.64</v>
      </c>
      <c r="J27" s="158">
        <v>0.31</v>
      </c>
      <c r="K27" s="158">
        <v>2153.7683999999999</v>
      </c>
      <c r="L27" s="158">
        <f t="shared" si="1"/>
        <v>495.36673200000001</v>
      </c>
      <c r="M27" s="158">
        <f t="shared" si="2"/>
        <v>2649.1351319999999</v>
      </c>
    </row>
    <row r="28" spans="1:13">
      <c r="A28" s="157">
        <v>12</v>
      </c>
      <c r="B28" s="164" t="s">
        <v>296</v>
      </c>
      <c r="C28" s="164" t="s">
        <v>297</v>
      </c>
      <c r="D28" s="165" t="s">
        <v>298</v>
      </c>
      <c r="E28" s="164" t="s">
        <v>299</v>
      </c>
      <c r="F28" s="164">
        <v>208.429</v>
      </c>
      <c r="G28" s="160">
        <v>6.89</v>
      </c>
      <c r="H28" s="161">
        <v>1436.08</v>
      </c>
      <c r="I28" s="199">
        <v>208.429</v>
      </c>
      <c r="J28" s="158">
        <v>6.89</v>
      </c>
      <c r="K28" s="158">
        <v>1436.07581</v>
      </c>
      <c r="L28" s="158">
        <f t="shared" si="1"/>
        <v>330.29743630000002</v>
      </c>
      <c r="M28" s="158">
        <f t="shared" si="2"/>
        <v>1766.3732463000001</v>
      </c>
    </row>
    <row r="29" spans="1:13" ht="20">
      <c r="A29" s="157">
        <v>13</v>
      </c>
      <c r="B29" s="158" t="s">
        <v>278</v>
      </c>
      <c r="C29" s="158" t="s">
        <v>64</v>
      </c>
      <c r="D29" s="159" t="s">
        <v>65</v>
      </c>
      <c r="E29" s="158" t="s">
        <v>34</v>
      </c>
      <c r="F29" s="158">
        <v>4877.78</v>
      </c>
      <c r="G29" s="160">
        <v>1.06</v>
      </c>
      <c r="H29" s="161">
        <v>5170.45</v>
      </c>
      <c r="I29" s="199">
        <v>4877.7800000000007</v>
      </c>
      <c r="J29" s="158">
        <v>1.06</v>
      </c>
      <c r="K29" s="158">
        <v>5170.4468000000006</v>
      </c>
      <c r="L29" s="158">
        <f t="shared" si="1"/>
        <v>1189.2027640000001</v>
      </c>
      <c r="M29" s="158">
        <f t="shared" si="2"/>
        <v>6359.6495640000012</v>
      </c>
    </row>
    <row r="30" spans="1:13" ht="20">
      <c r="A30" s="157">
        <v>14</v>
      </c>
      <c r="B30" s="158" t="s">
        <v>278</v>
      </c>
      <c r="C30" s="158" t="s">
        <v>300</v>
      </c>
      <c r="D30" s="159" t="s">
        <v>301</v>
      </c>
      <c r="E30" s="158" t="s">
        <v>34</v>
      </c>
      <c r="F30" s="158">
        <v>6947.64</v>
      </c>
      <c r="G30" s="160">
        <v>1.06</v>
      </c>
      <c r="H30" s="161">
        <v>7364.5</v>
      </c>
      <c r="I30" s="199">
        <v>6947.64</v>
      </c>
      <c r="J30" s="158">
        <v>1.06</v>
      </c>
      <c r="K30" s="158">
        <v>7364.4984000000004</v>
      </c>
      <c r="L30" s="158">
        <f t="shared" si="1"/>
        <v>1693.8346320000001</v>
      </c>
      <c r="M30" s="158">
        <f t="shared" si="2"/>
        <v>9058.3330320000005</v>
      </c>
    </row>
    <row r="31" spans="1:13" ht="30">
      <c r="A31" s="157">
        <v>15</v>
      </c>
      <c r="B31" s="158" t="s">
        <v>293</v>
      </c>
      <c r="C31" s="158" t="s">
        <v>302</v>
      </c>
      <c r="D31" s="159" t="s">
        <v>303</v>
      </c>
      <c r="E31" s="158" t="s">
        <v>37</v>
      </c>
      <c r="F31" s="158">
        <v>137</v>
      </c>
      <c r="G31" s="160">
        <v>21.2</v>
      </c>
      <c r="H31" s="161">
        <v>2904.4</v>
      </c>
      <c r="I31" s="199">
        <v>137</v>
      </c>
      <c r="J31" s="158">
        <v>21.2</v>
      </c>
      <c r="K31" s="158">
        <v>2904.4</v>
      </c>
      <c r="L31" s="158">
        <f t="shared" si="1"/>
        <v>668.01200000000006</v>
      </c>
      <c r="M31" s="158">
        <f>ROUNDUP(K31+L31,2)</f>
        <v>3572.42</v>
      </c>
    </row>
    <row r="32" spans="1:13" ht="30">
      <c r="A32" s="157">
        <v>16</v>
      </c>
      <c r="B32" s="158" t="s">
        <v>293</v>
      </c>
      <c r="C32" s="158" t="s">
        <v>304</v>
      </c>
      <c r="D32" s="159" t="s">
        <v>305</v>
      </c>
      <c r="E32" s="158" t="s">
        <v>37</v>
      </c>
      <c r="F32" s="158">
        <v>137</v>
      </c>
      <c r="G32" s="160">
        <v>15.9</v>
      </c>
      <c r="H32" s="161">
        <v>2178.3000000000002</v>
      </c>
      <c r="I32" s="199">
        <v>137</v>
      </c>
      <c r="J32" s="158">
        <v>15.9</v>
      </c>
      <c r="K32" s="158">
        <v>2178.3000000000002</v>
      </c>
      <c r="L32" s="158">
        <f t="shared" si="1"/>
        <v>501.00900000000007</v>
      </c>
      <c r="M32" s="158">
        <f t="shared" si="2"/>
        <v>2679.3090000000002</v>
      </c>
    </row>
    <row r="33" spans="1:13" ht="20">
      <c r="A33" s="157">
        <v>17</v>
      </c>
      <c r="B33" s="158"/>
      <c r="C33" s="164" t="s">
        <v>306</v>
      </c>
      <c r="D33" s="165" t="s">
        <v>307</v>
      </c>
      <c r="E33" s="164" t="s">
        <v>37</v>
      </c>
      <c r="F33" s="158">
        <v>143.85</v>
      </c>
      <c r="G33" s="160">
        <v>747.3</v>
      </c>
      <c r="H33" s="161">
        <v>107499.11</v>
      </c>
      <c r="I33" s="199">
        <v>143.85</v>
      </c>
      <c r="J33" s="158">
        <v>747.3</v>
      </c>
      <c r="K33" s="158">
        <v>107499.105</v>
      </c>
      <c r="L33" s="158">
        <f t="shared" si="1"/>
        <v>24724.794150000002</v>
      </c>
      <c r="M33" s="158">
        <f t="shared" si="2"/>
        <v>132223.89915000001</v>
      </c>
    </row>
    <row r="34" spans="1:13" ht="30">
      <c r="A34" s="157">
        <v>18</v>
      </c>
      <c r="B34" s="158" t="s">
        <v>293</v>
      </c>
      <c r="C34" s="158" t="s">
        <v>308</v>
      </c>
      <c r="D34" s="159" t="s">
        <v>309</v>
      </c>
      <c r="E34" s="158" t="s">
        <v>37</v>
      </c>
      <c r="F34" s="158">
        <v>137</v>
      </c>
      <c r="G34" s="160">
        <v>10.6</v>
      </c>
      <c r="H34" s="161">
        <v>1452.2</v>
      </c>
      <c r="I34" s="199">
        <v>137</v>
      </c>
      <c r="J34" s="158">
        <v>10.6</v>
      </c>
      <c r="K34" s="158">
        <v>1452.2</v>
      </c>
      <c r="L34" s="158">
        <f t="shared" si="1"/>
        <v>334.00600000000003</v>
      </c>
      <c r="M34" s="158">
        <f t="shared" si="2"/>
        <v>1786.2060000000001</v>
      </c>
    </row>
    <row r="35" spans="1:13" ht="20">
      <c r="A35" s="157">
        <v>19</v>
      </c>
      <c r="B35" s="164" t="s">
        <v>310</v>
      </c>
      <c r="C35" s="164" t="s">
        <v>311</v>
      </c>
      <c r="D35" s="165" t="s">
        <v>312</v>
      </c>
      <c r="E35" s="164" t="s">
        <v>37</v>
      </c>
      <c r="F35" s="164">
        <v>138.37</v>
      </c>
      <c r="G35" s="160">
        <v>37.630000000000003</v>
      </c>
      <c r="H35" s="161">
        <v>5206.8599999999997</v>
      </c>
      <c r="I35" s="199">
        <v>138.37</v>
      </c>
      <c r="J35" s="158">
        <v>37.630000000000003</v>
      </c>
      <c r="K35" s="158">
        <v>5206.87</v>
      </c>
      <c r="L35" s="158">
        <f t="shared" si="1"/>
        <v>1197.5801000000001</v>
      </c>
      <c r="M35" s="158">
        <f t="shared" si="2"/>
        <v>6404.4501</v>
      </c>
    </row>
    <row r="36" spans="1:13" ht="20">
      <c r="A36" s="157">
        <v>20</v>
      </c>
      <c r="B36" s="158" t="s">
        <v>293</v>
      </c>
      <c r="C36" s="158" t="s">
        <v>313</v>
      </c>
      <c r="D36" s="159" t="s">
        <v>314</v>
      </c>
      <c r="E36" s="158" t="s">
        <v>37</v>
      </c>
      <c r="F36" s="158">
        <v>137</v>
      </c>
      <c r="G36" s="160">
        <v>4.7699999999999996</v>
      </c>
      <c r="H36" s="161">
        <v>653.49</v>
      </c>
      <c r="I36" s="199">
        <v>137</v>
      </c>
      <c r="J36" s="158">
        <v>4.7699999999999996</v>
      </c>
      <c r="K36" s="158">
        <v>653.4899999999999</v>
      </c>
      <c r="L36" s="158">
        <f t="shared" si="1"/>
        <v>150.30269999999999</v>
      </c>
      <c r="M36" s="158">
        <f t="shared" si="2"/>
        <v>803.79269999999985</v>
      </c>
    </row>
    <row r="37" spans="1:13">
      <c r="A37" s="157">
        <v>21</v>
      </c>
      <c r="B37" s="158" t="s">
        <v>293</v>
      </c>
      <c r="C37" s="158" t="s">
        <v>315</v>
      </c>
      <c r="D37" s="159" t="s">
        <v>316</v>
      </c>
      <c r="E37" s="158" t="s">
        <v>37</v>
      </c>
      <c r="F37" s="158">
        <v>137</v>
      </c>
      <c r="G37" s="160">
        <v>3.18</v>
      </c>
      <c r="H37" s="161">
        <v>435.66</v>
      </c>
      <c r="I37" s="199">
        <v>137</v>
      </c>
      <c r="J37" s="158">
        <v>3.18</v>
      </c>
      <c r="K37" s="158">
        <v>435.66</v>
      </c>
      <c r="L37" s="158">
        <f t="shared" si="1"/>
        <v>100.20180000000001</v>
      </c>
      <c r="M37" s="158">
        <f t="shared" si="2"/>
        <v>535.86180000000002</v>
      </c>
    </row>
    <row r="38" spans="1:13">
      <c r="A38" s="157">
        <v>22</v>
      </c>
      <c r="B38" s="164" t="s">
        <v>317</v>
      </c>
      <c r="C38" s="164" t="s">
        <v>318</v>
      </c>
      <c r="D38" s="165" t="s">
        <v>319</v>
      </c>
      <c r="E38" s="164" t="s">
        <v>37</v>
      </c>
      <c r="F38" s="164">
        <v>137</v>
      </c>
      <c r="G38" s="160">
        <v>14.31</v>
      </c>
      <c r="H38" s="161">
        <v>1960.47</v>
      </c>
      <c r="I38" s="199">
        <v>137</v>
      </c>
      <c r="J38" s="158">
        <v>14.31</v>
      </c>
      <c r="K38" s="158">
        <v>1960.47</v>
      </c>
      <c r="L38" s="158">
        <f t="shared" si="1"/>
        <v>450.90810000000005</v>
      </c>
      <c r="M38" s="158">
        <f t="shared" si="2"/>
        <v>2411.3780999999999</v>
      </c>
    </row>
    <row r="39" spans="1:13" ht="20">
      <c r="A39" s="157">
        <v>23</v>
      </c>
      <c r="B39" s="158" t="s">
        <v>293</v>
      </c>
      <c r="C39" s="158" t="s">
        <v>320</v>
      </c>
      <c r="D39" s="159" t="s">
        <v>321</v>
      </c>
      <c r="E39" s="158" t="s">
        <v>46</v>
      </c>
      <c r="F39" s="158">
        <v>154.125</v>
      </c>
      <c r="G39" s="160">
        <v>10.6</v>
      </c>
      <c r="H39" s="161">
        <v>1633.73</v>
      </c>
      <c r="I39" s="199">
        <v>154.125</v>
      </c>
      <c r="J39" s="158">
        <v>10.6</v>
      </c>
      <c r="K39" s="158">
        <v>1633.7249999999999</v>
      </c>
      <c r="L39" s="158">
        <f t="shared" si="1"/>
        <v>375.75675000000001</v>
      </c>
      <c r="M39" s="158">
        <f t="shared" si="2"/>
        <v>2009.4817499999999</v>
      </c>
    </row>
    <row r="40" spans="1:13" ht="20">
      <c r="A40" s="157">
        <v>24</v>
      </c>
      <c r="B40" s="158" t="s">
        <v>293</v>
      </c>
      <c r="C40" s="158" t="s">
        <v>322</v>
      </c>
      <c r="D40" s="159" t="s">
        <v>323</v>
      </c>
      <c r="E40" s="158" t="s">
        <v>46</v>
      </c>
      <c r="F40" s="158">
        <v>2157.75</v>
      </c>
      <c r="G40" s="160">
        <v>2.12</v>
      </c>
      <c r="H40" s="161">
        <v>4574.43</v>
      </c>
      <c r="I40" s="199">
        <v>2157.75</v>
      </c>
      <c r="J40" s="158">
        <v>2.12</v>
      </c>
      <c r="K40" s="158">
        <v>4574.43</v>
      </c>
      <c r="L40" s="158">
        <f t="shared" si="1"/>
        <v>1052.1189000000002</v>
      </c>
      <c r="M40" s="158">
        <f t="shared" si="2"/>
        <v>5626.5489000000007</v>
      </c>
    </row>
    <row r="41" spans="1:13" s="163" customFormat="1" ht="20">
      <c r="A41" s="157">
        <v>21</v>
      </c>
      <c r="B41" s="158"/>
      <c r="C41" s="158" t="s">
        <v>324</v>
      </c>
      <c r="D41" s="159" t="s">
        <v>325</v>
      </c>
      <c r="E41" s="158" t="s">
        <v>37</v>
      </c>
      <c r="F41" s="158">
        <v>1386</v>
      </c>
      <c r="G41" s="160">
        <v>12.35</v>
      </c>
      <c r="H41" s="161">
        <v>17117.099999999999</v>
      </c>
      <c r="I41" s="199">
        <v>1386</v>
      </c>
      <c r="J41" s="158">
        <v>12.35</v>
      </c>
      <c r="K41" s="158">
        <v>17117.099999999999</v>
      </c>
      <c r="L41" s="158">
        <f t="shared" si="1"/>
        <v>3936.933</v>
      </c>
      <c r="M41" s="158">
        <f t="shared" si="2"/>
        <v>21054.032999999999</v>
      </c>
    </row>
    <row r="42" spans="1:13" s="163" customFormat="1" ht="20">
      <c r="A42" s="157">
        <v>22</v>
      </c>
      <c r="B42" s="164"/>
      <c r="C42" s="158" t="s">
        <v>326</v>
      </c>
      <c r="D42" s="159" t="s">
        <v>327</v>
      </c>
      <c r="E42" s="158" t="s">
        <v>37</v>
      </c>
      <c r="F42" s="158">
        <v>1386</v>
      </c>
      <c r="G42" s="160">
        <v>1.77</v>
      </c>
      <c r="H42" s="161">
        <v>2453.2199999999998</v>
      </c>
      <c r="I42" s="199">
        <v>1386</v>
      </c>
      <c r="J42" s="158">
        <v>1.77</v>
      </c>
      <c r="K42" s="158">
        <v>2453.2199999999998</v>
      </c>
      <c r="L42" s="158">
        <f t="shared" si="1"/>
        <v>564.24059999999997</v>
      </c>
      <c r="M42" s="158">
        <f t="shared" si="2"/>
        <v>3017.4605999999999</v>
      </c>
    </row>
    <row r="43" spans="1:13" s="163" customFormat="1" ht="30">
      <c r="A43" s="157">
        <v>23</v>
      </c>
      <c r="B43" s="158"/>
      <c r="C43" s="158" t="s">
        <v>328</v>
      </c>
      <c r="D43" s="159" t="s">
        <v>329</v>
      </c>
      <c r="E43" s="158" t="s">
        <v>37</v>
      </c>
      <c r="F43" s="158">
        <v>1386</v>
      </c>
      <c r="G43" s="160">
        <v>0.28999999999999998</v>
      </c>
      <c r="H43" s="161">
        <v>401.94</v>
      </c>
      <c r="I43" s="199">
        <v>1386</v>
      </c>
      <c r="J43" s="158">
        <v>0.28999999999999998</v>
      </c>
      <c r="K43" s="158">
        <v>401.94</v>
      </c>
      <c r="L43" s="158">
        <f t="shared" si="1"/>
        <v>92.446200000000005</v>
      </c>
      <c r="M43" s="158">
        <f t="shared" si="2"/>
        <v>494.38620000000003</v>
      </c>
    </row>
    <row r="44" spans="1:13" s="163" customFormat="1" ht="30">
      <c r="A44" s="157">
        <v>24</v>
      </c>
      <c r="B44" s="158"/>
      <c r="C44" s="158" t="s">
        <v>330</v>
      </c>
      <c r="D44" s="159" t="s">
        <v>331</v>
      </c>
      <c r="E44" s="158" t="s">
        <v>37</v>
      </c>
      <c r="F44" s="158">
        <v>1386</v>
      </c>
      <c r="G44" s="160">
        <v>0.39</v>
      </c>
      <c r="H44" s="161">
        <v>540.54</v>
      </c>
      <c r="I44" s="199">
        <v>1386</v>
      </c>
      <c r="J44" s="158">
        <v>0.39</v>
      </c>
      <c r="K44" s="158">
        <v>540.54</v>
      </c>
      <c r="L44" s="158">
        <f t="shared" si="1"/>
        <v>124.32419999999999</v>
      </c>
      <c r="M44" s="158">
        <f t="shared" si="2"/>
        <v>664.86419999999998</v>
      </c>
    </row>
    <row r="45" spans="1:13" s="156" customFormat="1" ht="18.5">
      <c r="A45" s="154"/>
      <c r="B45" s="155"/>
      <c r="C45" s="192" t="s">
        <v>23</v>
      </c>
      <c r="D45" s="192" t="s">
        <v>76</v>
      </c>
      <c r="E45" s="155"/>
      <c r="F45" s="153"/>
      <c r="G45" s="153"/>
      <c r="H45" s="196">
        <f>SUM(H46:H61)</f>
        <v>117277.77</v>
      </c>
      <c r="I45" s="197"/>
      <c r="J45" s="198"/>
      <c r="K45" s="196">
        <f>SUM(K46:K61)</f>
        <v>115472.33007999999</v>
      </c>
      <c r="L45" s="196">
        <f t="shared" ref="L45" si="3">SUM(L46:L61)</f>
        <v>26558.635918400003</v>
      </c>
      <c r="M45" s="196">
        <f>SUM(M46:M61)</f>
        <v>142030.96599839997</v>
      </c>
    </row>
    <row r="46" spans="1:13" s="163" customFormat="1" ht="30">
      <c r="A46" s="157">
        <v>25</v>
      </c>
      <c r="B46" s="158" t="s">
        <v>332</v>
      </c>
      <c r="C46" s="158" t="s">
        <v>333</v>
      </c>
      <c r="D46" s="159" t="s">
        <v>334</v>
      </c>
      <c r="E46" s="158" t="s">
        <v>46</v>
      </c>
      <c r="F46" s="158">
        <v>1091.06</v>
      </c>
      <c r="G46" s="160">
        <v>32.520000000000003</v>
      </c>
      <c r="H46" s="161">
        <v>35481.269999999997</v>
      </c>
      <c r="I46" s="199">
        <v>1091.06</v>
      </c>
      <c r="J46" s="158">
        <v>32.520000000000003</v>
      </c>
      <c r="K46" s="158">
        <v>35481.271200000003</v>
      </c>
      <c r="L46" s="158">
        <f t="shared" si="1"/>
        <v>8160.6923760000009</v>
      </c>
      <c r="M46" s="158">
        <f t="shared" ref="M46:M61" si="4">K46+L46</f>
        <v>43641.963576000002</v>
      </c>
    </row>
    <row r="47" spans="1:13" s="163" customFormat="1" ht="30">
      <c r="A47" s="157">
        <v>26</v>
      </c>
      <c r="B47" s="158" t="s">
        <v>332</v>
      </c>
      <c r="C47" s="158" t="s">
        <v>335</v>
      </c>
      <c r="D47" s="159" t="s">
        <v>336</v>
      </c>
      <c r="E47" s="158" t="s">
        <v>46</v>
      </c>
      <c r="F47" s="158">
        <v>136.99</v>
      </c>
      <c r="G47" s="160">
        <v>34.299999999999997</v>
      </c>
      <c r="H47" s="161">
        <v>4698.76</v>
      </c>
      <c r="I47" s="199">
        <v>136.99</v>
      </c>
      <c r="J47" s="158">
        <v>34.299999999999997</v>
      </c>
      <c r="K47" s="158">
        <v>4698.7569999999996</v>
      </c>
      <c r="L47" s="158">
        <f t="shared" si="1"/>
        <v>1080.7141099999999</v>
      </c>
      <c r="M47" s="158">
        <f t="shared" si="4"/>
        <v>5779.4711099999995</v>
      </c>
    </row>
    <row r="48" spans="1:13" s="163" customFormat="1" ht="20">
      <c r="A48" s="157">
        <v>27</v>
      </c>
      <c r="B48" s="158" t="s">
        <v>332</v>
      </c>
      <c r="C48" s="158" t="s">
        <v>337</v>
      </c>
      <c r="D48" s="159" t="s">
        <v>338</v>
      </c>
      <c r="E48" s="158" t="s">
        <v>46</v>
      </c>
      <c r="F48" s="158">
        <v>0.7</v>
      </c>
      <c r="G48" s="160">
        <v>51.46</v>
      </c>
      <c r="H48" s="161">
        <v>36.020000000000003</v>
      </c>
      <c r="I48" s="199">
        <v>0.7</v>
      </c>
      <c r="J48" s="158">
        <v>51.46</v>
      </c>
      <c r="K48" s="158">
        <v>36.021999999999998</v>
      </c>
      <c r="L48" s="158">
        <f t="shared" si="1"/>
        <v>8.2850599999999996</v>
      </c>
      <c r="M48" s="158">
        <f t="shared" si="4"/>
        <v>44.30706</v>
      </c>
    </row>
    <row r="49" spans="1:13" s="163" customFormat="1" ht="30">
      <c r="A49" s="157">
        <v>28</v>
      </c>
      <c r="B49" s="158" t="s">
        <v>332</v>
      </c>
      <c r="C49" s="158" t="s">
        <v>339</v>
      </c>
      <c r="D49" s="159" t="s">
        <v>340</v>
      </c>
      <c r="E49" s="158" t="s">
        <v>34</v>
      </c>
      <c r="F49" s="158">
        <v>10766.97</v>
      </c>
      <c r="G49" s="160">
        <v>0.52</v>
      </c>
      <c r="H49" s="161">
        <v>5598.82</v>
      </c>
      <c r="I49" s="199">
        <v>10766.97</v>
      </c>
      <c r="J49" s="158">
        <v>0.52</v>
      </c>
      <c r="K49" s="158">
        <v>5598.8243999999995</v>
      </c>
      <c r="L49" s="158">
        <f t="shared" si="1"/>
        <v>1287.7296119999999</v>
      </c>
      <c r="M49" s="158">
        <f t="shared" si="4"/>
        <v>6886.5540119999996</v>
      </c>
    </row>
    <row r="50" spans="1:13" s="163" customFormat="1">
      <c r="A50" s="157">
        <v>29</v>
      </c>
      <c r="B50" s="158" t="s">
        <v>341</v>
      </c>
      <c r="C50" s="158" t="s">
        <v>342</v>
      </c>
      <c r="D50" s="159" t="s">
        <v>343</v>
      </c>
      <c r="E50" s="158" t="s">
        <v>34</v>
      </c>
      <c r="F50" s="158">
        <v>6765.3739999999998</v>
      </c>
      <c r="G50" s="160">
        <v>0.68</v>
      </c>
      <c r="H50" s="161">
        <v>4600.45</v>
      </c>
      <c r="I50" s="199">
        <v>6765.3739999999998</v>
      </c>
      <c r="J50" s="158">
        <v>0.68</v>
      </c>
      <c r="K50" s="158">
        <v>4600.4543199999998</v>
      </c>
      <c r="L50" s="158">
        <f t="shared" si="1"/>
        <v>1058.1044936000001</v>
      </c>
      <c r="M50" s="158">
        <f t="shared" si="4"/>
        <v>5658.5588135999997</v>
      </c>
    </row>
    <row r="51" spans="1:13" s="163" customFormat="1">
      <c r="A51" s="157">
        <v>30</v>
      </c>
      <c r="B51" s="158" t="s">
        <v>341</v>
      </c>
      <c r="C51" s="158" t="s">
        <v>81</v>
      </c>
      <c r="D51" s="159" t="s">
        <v>344</v>
      </c>
      <c r="E51" s="158" t="s">
        <v>34</v>
      </c>
      <c r="F51" s="158">
        <v>4203.6750000000002</v>
      </c>
      <c r="G51" s="160">
        <v>1.01</v>
      </c>
      <c r="H51" s="161">
        <v>4245.71</v>
      </c>
      <c r="I51" s="199">
        <v>4203.6750000000002</v>
      </c>
      <c r="J51" s="158">
        <v>1.01</v>
      </c>
      <c r="K51" s="158">
        <v>4245.72</v>
      </c>
      <c r="L51" s="158">
        <f t="shared" si="1"/>
        <v>976.51560000000006</v>
      </c>
      <c r="M51" s="158">
        <f t="shared" si="4"/>
        <v>5222.2356</v>
      </c>
    </row>
    <row r="52" spans="1:13" s="163" customFormat="1">
      <c r="A52" s="157">
        <v>31</v>
      </c>
      <c r="B52" s="158" t="s">
        <v>341</v>
      </c>
      <c r="C52" s="158" t="s">
        <v>345</v>
      </c>
      <c r="D52" s="159" t="s">
        <v>346</v>
      </c>
      <c r="E52" s="158" t="s">
        <v>34</v>
      </c>
      <c r="F52" s="158">
        <v>13.26</v>
      </c>
      <c r="G52" s="160">
        <v>12.62</v>
      </c>
      <c r="H52" s="161">
        <v>167.34</v>
      </c>
      <c r="I52" s="199">
        <v>13.26</v>
      </c>
      <c r="J52" s="158">
        <v>12.62</v>
      </c>
      <c r="K52" s="158">
        <v>167.34119999999999</v>
      </c>
      <c r="L52" s="158">
        <f t="shared" si="1"/>
        <v>38.488475999999999</v>
      </c>
      <c r="M52" s="158">
        <f t="shared" si="4"/>
        <v>205.82967599999998</v>
      </c>
    </row>
    <row r="53" spans="1:13" s="163" customFormat="1" ht="20">
      <c r="A53" s="157">
        <v>32</v>
      </c>
      <c r="B53" s="158" t="s">
        <v>332</v>
      </c>
      <c r="C53" s="158" t="s">
        <v>347</v>
      </c>
      <c r="D53" s="159" t="s">
        <v>348</v>
      </c>
      <c r="E53" s="158" t="s">
        <v>148</v>
      </c>
      <c r="F53" s="158">
        <v>116</v>
      </c>
      <c r="G53" s="160">
        <v>3.19</v>
      </c>
      <c r="H53" s="161">
        <v>370.04</v>
      </c>
      <c r="I53" s="199">
        <v>116</v>
      </c>
      <c r="J53" s="158">
        <v>3.19</v>
      </c>
      <c r="K53" s="158">
        <v>370.04</v>
      </c>
      <c r="L53" s="158">
        <f t="shared" si="1"/>
        <v>85.109200000000016</v>
      </c>
      <c r="M53" s="158">
        <f t="shared" si="4"/>
        <v>455.14920000000006</v>
      </c>
    </row>
    <row r="54" spans="1:13" s="163" customFormat="1">
      <c r="A54" s="157">
        <v>33</v>
      </c>
      <c r="B54" s="158" t="s">
        <v>349</v>
      </c>
      <c r="C54" s="158" t="s">
        <v>350</v>
      </c>
      <c r="D54" s="159" t="s">
        <v>351</v>
      </c>
      <c r="E54" s="158" t="s">
        <v>148</v>
      </c>
      <c r="F54" s="158">
        <v>116</v>
      </c>
      <c r="G54" s="160">
        <v>1.91</v>
      </c>
      <c r="H54" s="161">
        <v>221.56</v>
      </c>
      <c r="I54" s="199">
        <v>116</v>
      </c>
      <c r="J54" s="158">
        <v>1.91</v>
      </c>
      <c r="K54" s="158">
        <v>221.56</v>
      </c>
      <c r="L54" s="158">
        <f t="shared" si="1"/>
        <v>50.958800000000004</v>
      </c>
      <c r="M54" s="158">
        <f t="shared" si="4"/>
        <v>272.5188</v>
      </c>
    </row>
    <row r="55" spans="1:13" s="163" customFormat="1" ht="20">
      <c r="A55" s="157">
        <v>34</v>
      </c>
      <c r="B55" s="158" t="s">
        <v>332</v>
      </c>
      <c r="C55" s="158" t="s">
        <v>352</v>
      </c>
      <c r="D55" s="159" t="s">
        <v>353</v>
      </c>
      <c r="E55" s="158" t="s">
        <v>148</v>
      </c>
      <c r="F55" s="158">
        <v>6</v>
      </c>
      <c r="G55" s="160">
        <v>3.34</v>
      </c>
      <c r="H55" s="161">
        <v>20.04</v>
      </c>
      <c r="I55" s="199">
        <v>6</v>
      </c>
      <c r="J55" s="158">
        <v>3.34</v>
      </c>
      <c r="K55" s="158">
        <v>20.04</v>
      </c>
      <c r="L55" s="158">
        <f t="shared" si="1"/>
        <v>4.6092000000000004</v>
      </c>
      <c r="M55" s="158">
        <f t="shared" si="4"/>
        <v>24.6492</v>
      </c>
    </row>
    <row r="56" spans="1:13" s="163" customFormat="1" ht="20">
      <c r="A56" s="157">
        <v>35</v>
      </c>
      <c r="B56" s="158" t="s">
        <v>349</v>
      </c>
      <c r="C56" s="158" t="s">
        <v>354</v>
      </c>
      <c r="D56" s="159" t="s">
        <v>355</v>
      </c>
      <c r="E56" s="158" t="s">
        <v>37</v>
      </c>
      <c r="F56" s="158">
        <v>1</v>
      </c>
      <c r="G56" s="160">
        <v>96.3</v>
      </c>
      <c r="H56" s="161">
        <v>96.3</v>
      </c>
      <c r="I56" s="199">
        <v>1</v>
      </c>
      <c r="J56" s="158">
        <v>96.3</v>
      </c>
      <c r="K56" s="158">
        <v>96.3</v>
      </c>
      <c r="L56" s="158">
        <f t="shared" si="1"/>
        <v>22.149000000000001</v>
      </c>
      <c r="M56" s="158">
        <f t="shared" si="4"/>
        <v>118.449</v>
      </c>
    </row>
    <row r="57" spans="1:13" s="163" customFormat="1" ht="20">
      <c r="A57" s="157">
        <v>36</v>
      </c>
      <c r="B57" s="158" t="s">
        <v>332</v>
      </c>
      <c r="C57" s="158" t="s">
        <v>356</v>
      </c>
      <c r="D57" s="159" t="s">
        <v>357</v>
      </c>
      <c r="E57" s="158" t="s">
        <v>148</v>
      </c>
      <c r="F57" s="158">
        <v>3279.68</v>
      </c>
      <c r="G57" s="160">
        <v>2.1</v>
      </c>
      <c r="H57" s="161">
        <v>6887.33</v>
      </c>
      <c r="I57" s="199">
        <v>3279.68</v>
      </c>
      <c r="J57" s="158">
        <v>2.1</v>
      </c>
      <c r="K57" s="158">
        <v>6887.3279999999995</v>
      </c>
      <c r="L57" s="158">
        <f t="shared" si="1"/>
        <v>1584.0854400000001</v>
      </c>
      <c r="M57" s="158">
        <f t="shared" si="4"/>
        <v>8471.4134400000003</v>
      </c>
    </row>
    <row r="58" spans="1:13" s="163" customFormat="1" ht="20">
      <c r="A58" s="157">
        <v>37</v>
      </c>
      <c r="B58" s="158" t="s">
        <v>349</v>
      </c>
      <c r="C58" s="158" t="s">
        <v>358</v>
      </c>
      <c r="D58" s="159" t="s">
        <v>359</v>
      </c>
      <c r="E58" s="158" t="s">
        <v>148</v>
      </c>
      <c r="F58" s="158">
        <v>3279.68</v>
      </c>
      <c r="G58" s="160">
        <v>7.26</v>
      </c>
      <c r="H58" s="161">
        <v>23810.48</v>
      </c>
      <c r="I58" s="199">
        <v>3279.68</v>
      </c>
      <c r="J58" s="158">
        <v>7.26</v>
      </c>
      <c r="K58" s="158">
        <v>23810.476799999997</v>
      </c>
      <c r="L58" s="158">
        <f t="shared" si="1"/>
        <v>5476.4096639999998</v>
      </c>
      <c r="M58" s="158">
        <f t="shared" si="4"/>
        <v>29286.886463999996</v>
      </c>
    </row>
    <row r="59" spans="1:13" s="163" customFormat="1" ht="30">
      <c r="A59" s="157" t="s">
        <v>360</v>
      </c>
      <c r="B59" s="158"/>
      <c r="C59" s="158" t="s">
        <v>361</v>
      </c>
      <c r="D59" s="159" t="s">
        <v>362</v>
      </c>
      <c r="E59" s="158" t="s">
        <v>37</v>
      </c>
      <c r="F59" s="158">
        <v>36</v>
      </c>
      <c r="G59" s="160">
        <v>361.09</v>
      </c>
      <c r="H59" s="161">
        <v>12999.24</v>
      </c>
      <c r="I59" s="199">
        <v>31</v>
      </c>
      <c r="J59" s="158">
        <v>361.09</v>
      </c>
      <c r="K59" s="158">
        <v>11193.789999999999</v>
      </c>
      <c r="L59" s="158">
        <f t="shared" si="1"/>
        <v>2574.5717</v>
      </c>
      <c r="M59" s="158">
        <f t="shared" si="4"/>
        <v>13768.361699999999</v>
      </c>
    </row>
    <row r="60" spans="1:13" s="163" customFormat="1" ht="20">
      <c r="A60" s="157">
        <v>38</v>
      </c>
      <c r="B60" s="158" t="s">
        <v>363</v>
      </c>
      <c r="C60" s="158" t="s">
        <v>364</v>
      </c>
      <c r="D60" s="159" t="s">
        <v>365</v>
      </c>
      <c r="E60" s="158" t="s">
        <v>46</v>
      </c>
      <c r="F60" s="158">
        <v>141.50399999999999</v>
      </c>
      <c r="G60" s="160">
        <v>97.54</v>
      </c>
      <c r="H60" s="161">
        <v>13802.3</v>
      </c>
      <c r="I60" s="199">
        <v>141.50399999999999</v>
      </c>
      <c r="J60" s="158">
        <v>97.54</v>
      </c>
      <c r="K60" s="158">
        <v>13802.300160000001</v>
      </c>
      <c r="L60" s="158">
        <f t="shared" si="1"/>
        <v>3174.5290368000001</v>
      </c>
      <c r="M60" s="158">
        <f t="shared" si="4"/>
        <v>16976.829196800001</v>
      </c>
    </row>
    <row r="61" spans="1:13" s="163" customFormat="1" ht="30">
      <c r="A61" s="157">
        <v>39</v>
      </c>
      <c r="B61" s="158" t="s">
        <v>363</v>
      </c>
      <c r="C61" s="158" t="s">
        <v>366</v>
      </c>
      <c r="D61" s="159" t="s">
        <v>367</v>
      </c>
      <c r="E61" s="158" t="s">
        <v>63</v>
      </c>
      <c r="F61" s="158">
        <v>2.7</v>
      </c>
      <c r="G61" s="160">
        <v>1571.15</v>
      </c>
      <c r="H61" s="161">
        <v>4242.1099999999997</v>
      </c>
      <c r="I61" s="199">
        <v>2.7</v>
      </c>
      <c r="J61" s="158">
        <v>1571.15</v>
      </c>
      <c r="K61" s="158">
        <v>4242.1050000000005</v>
      </c>
      <c r="L61" s="158">
        <f t="shared" si="1"/>
        <v>975.68415000000016</v>
      </c>
      <c r="M61" s="158">
        <f t="shared" si="4"/>
        <v>5217.7891500000005</v>
      </c>
    </row>
    <row r="62" spans="1:13" s="156" customFormat="1" ht="36">
      <c r="A62" s="154"/>
      <c r="B62" s="155"/>
      <c r="C62" s="192" t="s">
        <v>24</v>
      </c>
      <c r="D62" s="192" t="s">
        <v>368</v>
      </c>
      <c r="E62" s="155"/>
      <c r="F62" s="153"/>
      <c r="G62" s="153"/>
      <c r="H62" s="196">
        <f>SUM(H63:H64)</f>
        <v>18980.66</v>
      </c>
      <c r="I62" s="197"/>
      <c r="J62" s="198"/>
      <c r="K62" s="196">
        <f>SUM(K63:K64)</f>
        <v>18980.654999999999</v>
      </c>
      <c r="L62" s="196">
        <f t="shared" ref="L62:M62" si="5">SUM(L63:L64)</f>
        <v>4365.5506500000001</v>
      </c>
      <c r="M62" s="196">
        <f t="shared" si="5"/>
        <v>23346.205649999996</v>
      </c>
    </row>
    <row r="63" spans="1:13" s="163" customFormat="1" ht="30">
      <c r="A63" s="157">
        <v>40</v>
      </c>
      <c r="B63" s="158" t="s">
        <v>369</v>
      </c>
      <c r="C63" s="158" t="s">
        <v>370</v>
      </c>
      <c r="D63" s="159" t="s">
        <v>371</v>
      </c>
      <c r="E63" s="158" t="s">
        <v>46</v>
      </c>
      <c r="F63" s="158">
        <v>74.662999999999997</v>
      </c>
      <c r="G63" s="160">
        <v>225</v>
      </c>
      <c r="H63" s="161">
        <v>16799.18</v>
      </c>
      <c r="I63" s="199">
        <v>74.662999999999997</v>
      </c>
      <c r="J63" s="158">
        <v>225</v>
      </c>
      <c r="K63" s="158">
        <v>16799.174999999999</v>
      </c>
      <c r="L63" s="158">
        <f t="shared" si="1"/>
        <v>3863.81025</v>
      </c>
      <c r="M63" s="158">
        <f t="shared" ref="M63:M64" si="6">K63+L63</f>
        <v>20662.985249999998</v>
      </c>
    </row>
    <row r="64" spans="1:13" s="163" customFormat="1" ht="30">
      <c r="A64" s="157">
        <v>41</v>
      </c>
      <c r="B64" s="158" t="s">
        <v>369</v>
      </c>
      <c r="C64" s="158" t="s">
        <v>372</v>
      </c>
      <c r="D64" s="159" t="s">
        <v>373</v>
      </c>
      <c r="E64" s="158" t="s">
        <v>63</v>
      </c>
      <c r="F64" s="158">
        <v>1.4</v>
      </c>
      <c r="G64" s="160">
        <v>1558.2</v>
      </c>
      <c r="H64" s="161">
        <v>2181.48</v>
      </c>
      <c r="I64" s="199">
        <v>1.4</v>
      </c>
      <c r="J64" s="158">
        <v>1558.2</v>
      </c>
      <c r="K64" s="158">
        <v>2181.48</v>
      </c>
      <c r="L64" s="158">
        <f t="shared" si="1"/>
        <v>501.74040000000002</v>
      </c>
      <c r="M64" s="158">
        <f t="shared" si="6"/>
        <v>2683.2204000000002</v>
      </c>
    </row>
    <row r="65" spans="1:13" s="156" customFormat="1" ht="18.5">
      <c r="A65" s="154"/>
      <c r="B65" s="155"/>
      <c r="C65" s="192" t="s">
        <v>26</v>
      </c>
      <c r="D65" s="192" t="s">
        <v>95</v>
      </c>
      <c r="E65" s="155"/>
      <c r="F65" s="153"/>
      <c r="G65" s="153"/>
      <c r="H65" s="196">
        <f>SUM(H66:H73)</f>
        <v>197127.79</v>
      </c>
      <c r="I65" s="197"/>
      <c r="J65" s="198"/>
      <c r="K65" s="196">
        <f>SUM(K66:K73)</f>
        <v>196835.98467999999</v>
      </c>
      <c r="L65" s="196">
        <f t="shared" ref="L65" si="7">SUM(L66:L73)</f>
        <v>45272.276476400002</v>
      </c>
      <c r="M65" s="196">
        <f>SUM(M66:M73)</f>
        <v>242108.2611564</v>
      </c>
    </row>
    <row r="66" spans="1:13" s="163" customFormat="1" ht="30">
      <c r="A66" s="157">
        <v>42</v>
      </c>
      <c r="B66" s="158" t="s">
        <v>271</v>
      </c>
      <c r="C66" s="158" t="s">
        <v>374</v>
      </c>
      <c r="D66" s="159" t="s">
        <v>375</v>
      </c>
      <c r="E66" s="158" t="s">
        <v>34</v>
      </c>
      <c r="F66" s="158">
        <v>4877.78</v>
      </c>
      <c r="G66" s="160">
        <v>5.76</v>
      </c>
      <c r="H66" s="161">
        <v>28096.01</v>
      </c>
      <c r="I66" s="199">
        <v>4877.78</v>
      </c>
      <c r="J66" s="158">
        <v>5.76</v>
      </c>
      <c r="K66" s="158">
        <v>28096.012799999997</v>
      </c>
      <c r="L66" s="158">
        <f t="shared" si="1"/>
        <v>6462.0829439999998</v>
      </c>
      <c r="M66" s="158">
        <f t="shared" ref="M66:M73" si="8">K66+L66</f>
        <v>34558.095743999998</v>
      </c>
    </row>
    <row r="67" spans="1:13" s="163" customFormat="1" ht="20">
      <c r="A67" s="157">
        <v>43</v>
      </c>
      <c r="B67" s="158" t="s">
        <v>271</v>
      </c>
      <c r="C67" s="158" t="s">
        <v>376</v>
      </c>
      <c r="D67" s="159" t="s">
        <v>377</v>
      </c>
      <c r="E67" s="158" t="s">
        <v>34</v>
      </c>
      <c r="F67" s="158">
        <v>4877.78</v>
      </c>
      <c r="G67" s="160">
        <v>8.24</v>
      </c>
      <c r="H67" s="161">
        <v>40192.910000000003</v>
      </c>
      <c r="I67" s="199">
        <v>4877.7800000000007</v>
      </c>
      <c r="J67" s="158">
        <v>8.24</v>
      </c>
      <c r="K67" s="158">
        <v>40192.907200000009</v>
      </c>
      <c r="L67" s="158">
        <f t="shared" si="1"/>
        <v>9244.3686560000024</v>
      </c>
      <c r="M67" s="158">
        <f t="shared" si="8"/>
        <v>49437.275856000007</v>
      </c>
    </row>
    <row r="68" spans="1:13" s="163" customFormat="1" ht="40">
      <c r="A68" s="157">
        <v>44</v>
      </c>
      <c r="B68" s="158" t="s">
        <v>271</v>
      </c>
      <c r="C68" s="158" t="s">
        <v>378</v>
      </c>
      <c r="D68" s="159" t="s">
        <v>379</v>
      </c>
      <c r="E68" s="158" t="s">
        <v>34</v>
      </c>
      <c r="F68" s="158">
        <v>0</v>
      </c>
      <c r="G68" s="160"/>
      <c r="H68" s="161"/>
      <c r="I68" s="199">
        <v>0</v>
      </c>
      <c r="J68" s="158"/>
      <c r="K68" s="158">
        <v>0</v>
      </c>
      <c r="L68" s="158">
        <f t="shared" si="1"/>
        <v>0</v>
      </c>
      <c r="M68" s="158">
        <f t="shared" si="8"/>
        <v>0</v>
      </c>
    </row>
    <row r="69" spans="1:13" s="163" customFormat="1" ht="30">
      <c r="A69" s="157">
        <v>45</v>
      </c>
      <c r="B69" s="158" t="s">
        <v>271</v>
      </c>
      <c r="C69" s="158" t="s">
        <v>380</v>
      </c>
      <c r="D69" s="159" t="s">
        <v>381</v>
      </c>
      <c r="E69" s="158" t="s">
        <v>34</v>
      </c>
      <c r="F69" s="158">
        <v>4877.78</v>
      </c>
      <c r="G69" s="160">
        <v>0.53</v>
      </c>
      <c r="H69" s="161">
        <v>2585.2199999999998</v>
      </c>
      <c r="I69" s="199">
        <v>4877.78</v>
      </c>
      <c r="J69" s="158">
        <v>0.53</v>
      </c>
      <c r="K69" s="158">
        <v>2585.2233999999999</v>
      </c>
      <c r="L69" s="158">
        <f t="shared" si="1"/>
        <v>594.60138199999994</v>
      </c>
      <c r="M69" s="158">
        <f t="shared" si="8"/>
        <v>3179.8247819999997</v>
      </c>
    </row>
    <row r="70" spans="1:13" s="163" customFormat="1" ht="30">
      <c r="A70" s="157">
        <v>46</v>
      </c>
      <c r="B70" s="158" t="s">
        <v>271</v>
      </c>
      <c r="C70" s="158" t="s">
        <v>382</v>
      </c>
      <c r="D70" s="159" t="s">
        <v>383</v>
      </c>
      <c r="E70" s="158" t="s">
        <v>34</v>
      </c>
      <c r="F70" s="158">
        <v>4877.78</v>
      </c>
      <c r="G70" s="160">
        <v>21.56</v>
      </c>
      <c r="H70" s="161">
        <v>105164.94</v>
      </c>
      <c r="I70" s="199">
        <v>4877.78</v>
      </c>
      <c r="J70" s="158">
        <v>21.56</v>
      </c>
      <c r="K70" s="158">
        <v>105164.93679999998</v>
      </c>
      <c r="L70" s="158">
        <f t="shared" si="1"/>
        <v>24187.935463999998</v>
      </c>
      <c r="M70" s="158">
        <f t="shared" si="8"/>
        <v>129352.87226399998</v>
      </c>
    </row>
    <row r="71" spans="1:13" s="163" customFormat="1" ht="20">
      <c r="A71" s="157">
        <v>47</v>
      </c>
      <c r="B71" s="158" t="s">
        <v>271</v>
      </c>
      <c r="C71" s="158" t="s">
        <v>384</v>
      </c>
      <c r="D71" s="159" t="s">
        <v>385</v>
      </c>
      <c r="E71" s="158" t="s">
        <v>34</v>
      </c>
      <c r="F71" s="158">
        <v>7.05</v>
      </c>
      <c r="G71" s="160">
        <v>26.52</v>
      </c>
      <c r="H71" s="161">
        <v>186.97</v>
      </c>
      <c r="I71" s="199">
        <v>0</v>
      </c>
      <c r="J71" s="158">
        <v>26.52</v>
      </c>
      <c r="K71" s="158">
        <v>0</v>
      </c>
      <c r="L71" s="158">
        <f t="shared" si="1"/>
        <v>0</v>
      </c>
      <c r="M71" s="158">
        <f t="shared" si="8"/>
        <v>0</v>
      </c>
    </row>
    <row r="72" spans="1:13" s="163" customFormat="1" ht="20">
      <c r="A72" s="157">
        <v>48</v>
      </c>
      <c r="B72" s="158" t="s">
        <v>386</v>
      </c>
      <c r="C72" s="158" t="s">
        <v>387</v>
      </c>
      <c r="D72" s="159" t="s">
        <v>388</v>
      </c>
      <c r="E72" s="158" t="s">
        <v>34</v>
      </c>
      <c r="F72" s="158">
        <v>7.1909999999999998</v>
      </c>
      <c r="G72" s="160">
        <v>14.58</v>
      </c>
      <c r="H72" s="161">
        <v>104.84</v>
      </c>
      <c r="I72" s="199">
        <v>0</v>
      </c>
      <c r="J72" s="158">
        <v>14.58</v>
      </c>
      <c r="K72" s="158">
        <v>0</v>
      </c>
      <c r="L72" s="158">
        <f t="shared" si="1"/>
        <v>0</v>
      </c>
      <c r="M72" s="158">
        <f t="shared" si="8"/>
        <v>0</v>
      </c>
    </row>
    <row r="73" spans="1:13" s="163" customFormat="1" ht="30">
      <c r="A73" s="157"/>
      <c r="B73" s="158"/>
      <c r="C73" s="158" t="s">
        <v>389</v>
      </c>
      <c r="D73" s="159" t="s">
        <v>390</v>
      </c>
      <c r="E73" s="158" t="s">
        <v>34</v>
      </c>
      <c r="F73" s="158">
        <v>4975.3360000000002</v>
      </c>
      <c r="G73" s="160">
        <v>4.18</v>
      </c>
      <c r="H73" s="161">
        <v>20796.900000000001</v>
      </c>
      <c r="I73" s="199">
        <v>4975.3360000000002</v>
      </c>
      <c r="J73" s="158">
        <v>4.18</v>
      </c>
      <c r="K73" s="158">
        <v>20796.904480000001</v>
      </c>
      <c r="L73" s="158">
        <f t="shared" si="1"/>
        <v>4783.2880304</v>
      </c>
      <c r="M73" s="158">
        <f t="shared" si="8"/>
        <v>25580.1925104</v>
      </c>
    </row>
    <row r="74" spans="1:13" s="156" customFormat="1" ht="36">
      <c r="A74" s="154"/>
      <c r="B74" s="155"/>
      <c r="C74" s="192" t="s">
        <v>154</v>
      </c>
      <c r="D74" s="192" t="s">
        <v>155</v>
      </c>
      <c r="E74" s="155"/>
      <c r="F74" s="153"/>
      <c r="G74" s="153"/>
      <c r="H74" s="196">
        <f>SUM(H75:H106)</f>
        <v>32840.65</v>
      </c>
      <c r="I74" s="197"/>
      <c r="J74" s="198"/>
      <c r="K74" s="196">
        <f>SUM(K75:K106)</f>
        <v>30920.197619999999</v>
      </c>
      <c r="L74" s="196">
        <f t="shared" ref="L74" si="9">SUM(L75:L106)</f>
        <v>7111.6454525999998</v>
      </c>
      <c r="M74" s="196">
        <f>SUM(M75:M106)</f>
        <v>38031.843072599993</v>
      </c>
    </row>
    <row r="75" spans="1:13" s="163" customFormat="1" ht="20">
      <c r="A75" s="157">
        <v>49</v>
      </c>
      <c r="B75" s="158" t="s">
        <v>271</v>
      </c>
      <c r="C75" s="158" t="s">
        <v>391</v>
      </c>
      <c r="D75" s="159" t="s">
        <v>392</v>
      </c>
      <c r="E75" s="158" t="s">
        <v>37</v>
      </c>
      <c r="F75" s="158">
        <v>30</v>
      </c>
      <c r="G75" s="160">
        <v>15.9</v>
      </c>
      <c r="H75" s="161">
        <v>477</v>
      </c>
      <c r="I75" s="199">
        <v>30</v>
      </c>
      <c r="J75" s="158">
        <v>15.9</v>
      </c>
      <c r="K75" s="158">
        <v>477</v>
      </c>
      <c r="L75" s="158">
        <f t="shared" si="1"/>
        <v>109.71000000000001</v>
      </c>
      <c r="M75" s="158">
        <f t="shared" ref="M75:M106" si="10">K75+L75</f>
        <v>586.71</v>
      </c>
    </row>
    <row r="76" spans="1:13" s="163" customFormat="1" ht="30">
      <c r="A76" s="157">
        <v>50</v>
      </c>
      <c r="B76" s="158" t="s">
        <v>393</v>
      </c>
      <c r="C76" s="158" t="s">
        <v>394</v>
      </c>
      <c r="D76" s="159" t="s">
        <v>395</v>
      </c>
      <c r="E76" s="158" t="s">
        <v>37</v>
      </c>
      <c r="F76" s="158">
        <v>10</v>
      </c>
      <c r="G76" s="160">
        <v>47.59</v>
      </c>
      <c r="H76" s="161">
        <v>475.9</v>
      </c>
      <c r="I76" s="199">
        <v>10</v>
      </c>
      <c r="J76" s="158">
        <v>47.59</v>
      </c>
      <c r="K76" s="158">
        <v>475.90000000000003</v>
      </c>
      <c r="L76" s="158">
        <f t="shared" si="1"/>
        <v>109.45700000000001</v>
      </c>
      <c r="M76" s="158">
        <f t="shared" si="10"/>
        <v>585.35700000000008</v>
      </c>
    </row>
    <row r="77" spans="1:13" s="163" customFormat="1" ht="30">
      <c r="A77" s="157">
        <v>51</v>
      </c>
      <c r="B77" s="158" t="s">
        <v>393</v>
      </c>
      <c r="C77" s="158" t="s">
        <v>396</v>
      </c>
      <c r="D77" s="159" t="s">
        <v>397</v>
      </c>
      <c r="E77" s="158" t="s">
        <v>37</v>
      </c>
      <c r="F77" s="158">
        <v>1</v>
      </c>
      <c r="G77" s="160">
        <v>26.02</v>
      </c>
      <c r="H77" s="161">
        <v>26.02</v>
      </c>
      <c r="I77" s="199">
        <v>1</v>
      </c>
      <c r="J77" s="158">
        <v>26.02</v>
      </c>
      <c r="K77" s="158">
        <v>26.02</v>
      </c>
      <c r="L77" s="158">
        <f t="shared" si="1"/>
        <v>5.9846000000000004</v>
      </c>
      <c r="M77" s="158">
        <f t="shared" si="10"/>
        <v>32.004599999999996</v>
      </c>
    </row>
    <row r="78" spans="1:13" s="163" customFormat="1">
      <c r="A78" s="157">
        <v>52</v>
      </c>
      <c r="B78" s="158" t="s">
        <v>393</v>
      </c>
      <c r="C78" s="158" t="s">
        <v>398</v>
      </c>
      <c r="D78" s="159" t="s">
        <v>399</v>
      </c>
      <c r="E78" s="158" t="s">
        <v>37</v>
      </c>
      <c r="F78" s="158">
        <v>1</v>
      </c>
      <c r="G78" s="160">
        <v>26.02</v>
      </c>
      <c r="H78" s="161">
        <v>26.02</v>
      </c>
      <c r="I78" s="199">
        <v>1</v>
      </c>
      <c r="J78" s="158">
        <v>26.02</v>
      </c>
      <c r="K78" s="158">
        <v>26.02</v>
      </c>
      <c r="L78" s="158">
        <f t="shared" si="1"/>
        <v>5.9846000000000004</v>
      </c>
      <c r="M78" s="158">
        <f t="shared" si="10"/>
        <v>32.004599999999996</v>
      </c>
    </row>
    <row r="79" spans="1:13" s="163" customFormat="1">
      <c r="A79" s="157">
        <v>53</v>
      </c>
      <c r="B79" s="158" t="s">
        <v>393</v>
      </c>
      <c r="C79" s="158" t="s">
        <v>400</v>
      </c>
      <c r="D79" s="159" t="s">
        <v>401</v>
      </c>
      <c r="E79" s="158" t="s">
        <v>37</v>
      </c>
      <c r="F79" s="158">
        <v>8</v>
      </c>
      <c r="G79" s="160">
        <v>145.75</v>
      </c>
      <c r="H79" s="161">
        <v>1166</v>
      </c>
      <c r="I79" s="199">
        <v>8</v>
      </c>
      <c r="J79" s="158">
        <v>145.75</v>
      </c>
      <c r="K79" s="158">
        <v>1166</v>
      </c>
      <c r="L79" s="158">
        <f t="shared" si="1"/>
        <v>268.18</v>
      </c>
      <c r="M79" s="158">
        <f t="shared" si="10"/>
        <v>1434.18</v>
      </c>
    </row>
    <row r="80" spans="1:13" s="163" customFormat="1">
      <c r="A80" s="157">
        <v>54</v>
      </c>
      <c r="B80" s="158" t="s">
        <v>393</v>
      </c>
      <c r="C80" s="158" t="s">
        <v>402</v>
      </c>
      <c r="D80" s="159" t="s">
        <v>403</v>
      </c>
      <c r="E80" s="158" t="s">
        <v>37</v>
      </c>
      <c r="F80" s="158">
        <v>10</v>
      </c>
      <c r="G80" s="160">
        <v>42.29</v>
      </c>
      <c r="H80" s="161">
        <v>422.9</v>
      </c>
      <c r="I80" s="199">
        <v>10</v>
      </c>
      <c r="J80" s="158">
        <v>42.29</v>
      </c>
      <c r="K80" s="158">
        <v>422.9</v>
      </c>
      <c r="L80" s="158">
        <f t="shared" si="1"/>
        <v>97.266999999999996</v>
      </c>
      <c r="M80" s="158">
        <f t="shared" si="10"/>
        <v>520.16699999999992</v>
      </c>
    </row>
    <row r="81" spans="1:13" s="163" customFormat="1" ht="20">
      <c r="A81" s="157">
        <v>55</v>
      </c>
      <c r="B81" s="158" t="s">
        <v>271</v>
      </c>
      <c r="C81" s="158" t="s">
        <v>158</v>
      </c>
      <c r="D81" s="159" t="s">
        <v>159</v>
      </c>
      <c r="E81" s="158" t="s">
        <v>37</v>
      </c>
      <c r="F81" s="158">
        <v>36</v>
      </c>
      <c r="G81" s="160">
        <v>37.1</v>
      </c>
      <c r="H81" s="161">
        <v>1335.6</v>
      </c>
      <c r="I81" s="199">
        <v>36</v>
      </c>
      <c r="J81" s="158">
        <v>37.1</v>
      </c>
      <c r="K81" s="158">
        <v>1335.6000000000001</v>
      </c>
      <c r="L81" s="158">
        <f t="shared" si="1"/>
        <v>307.18800000000005</v>
      </c>
      <c r="M81" s="158">
        <f t="shared" si="10"/>
        <v>1642.7880000000002</v>
      </c>
    </row>
    <row r="82" spans="1:13" s="163" customFormat="1">
      <c r="A82" s="157">
        <v>56</v>
      </c>
      <c r="B82" s="158" t="s">
        <v>393</v>
      </c>
      <c r="C82" s="158" t="s">
        <v>160</v>
      </c>
      <c r="D82" s="159" t="s">
        <v>404</v>
      </c>
      <c r="E82" s="158" t="s">
        <v>37</v>
      </c>
      <c r="F82" s="158">
        <v>75</v>
      </c>
      <c r="G82" s="160">
        <v>32.15</v>
      </c>
      <c r="H82" s="161">
        <v>2411.25</v>
      </c>
      <c r="I82" s="199">
        <v>75</v>
      </c>
      <c r="J82" s="158">
        <v>32.15</v>
      </c>
      <c r="K82" s="158">
        <v>2411.25</v>
      </c>
      <c r="L82" s="158">
        <f t="shared" ref="L82:L108" si="11">K82*0.23</f>
        <v>554.58749999999998</v>
      </c>
      <c r="M82" s="158">
        <f t="shared" si="10"/>
        <v>2965.8375000000001</v>
      </c>
    </row>
    <row r="83" spans="1:13" s="163" customFormat="1" ht="30">
      <c r="A83" s="157">
        <v>57</v>
      </c>
      <c r="B83" s="158" t="s">
        <v>271</v>
      </c>
      <c r="C83" s="158" t="s">
        <v>405</v>
      </c>
      <c r="D83" s="159" t="s">
        <v>406</v>
      </c>
      <c r="E83" s="158" t="s">
        <v>148</v>
      </c>
      <c r="F83" s="158">
        <v>123.9</v>
      </c>
      <c r="G83" s="160">
        <v>0.95</v>
      </c>
      <c r="H83" s="161">
        <v>117.71</v>
      </c>
      <c r="I83" s="199">
        <v>123.9</v>
      </c>
      <c r="J83" s="158">
        <v>0.95</v>
      </c>
      <c r="K83" s="158">
        <v>117.705</v>
      </c>
      <c r="L83" s="158">
        <f t="shared" si="11"/>
        <v>27.072150000000001</v>
      </c>
      <c r="M83" s="158">
        <f t="shared" si="10"/>
        <v>144.77715000000001</v>
      </c>
    </row>
    <row r="84" spans="1:13" s="163" customFormat="1" ht="30">
      <c r="A84" s="157">
        <v>58</v>
      </c>
      <c r="B84" s="158" t="s">
        <v>271</v>
      </c>
      <c r="C84" s="158" t="s">
        <v>407</v>
      </c>
      <c r="D84" s="159" t="s">
        <v>408</v>
      </c>
      <c r="E84" s="158" t="s">
        <v>148</v>
      </c>
      <c r="F84" s="158">
        <v>20.75</v>
      </c>
      <c r="G84" s="160">
        <v>1.91</v>
      </c>
      <c r="H84" s="161">
        <v>39.630000000000003</v>
      </c>
      <c r="I84" s="199">
        <v>20.75</v>
      </c>
      <c r="J84" s="158">
        <v>1.91</v>
      </c>
      <c r="K84" s="158">
        <v>39.6325</v>
      </c>
      <c r="L84" s="158">
        <f t="shared" si="11"/>
        <v>9.115475</v>
      </c>
      <c r="M84" s="158">
        <f t="shared" si="10"/>
        <v>48.747974999999997</v>
      </c>
    </row>
    <row r="85" spans="1:13" s="163" customFormat="1" ht="30">
      <c r="A85" s="157">
        <v>59</v>
      </c>
      <c r="B85" s="158" t="s">
        <v>271</v>
      </c>
      <c r="C85" s="158" t="s">
        <v>409</v>
      </c>
      <c r="D85" s="159" t="s">
        <v>410</v>
      </c>
      <c r="E85" s="158" t="s">
        <v>34</v>
      </c>
      <c r="F85" s="158">
        <v>59.44</v>
      </c>
      <c r="G85" s="160">
        <v>12.72</v>
      </c>
      <c r="H85" s="161">
        <v>756.08</v>
      </c>
      <c r="I85" s="199">
        <v>59.44</v>
      </c>
      <c r="J85" s="158">
        <v>12.72</v>
      </c>
      <c r="K85" s="158">
        <v>756.07680000000005</v>
      </c>
      <c r="L85" s="158">
        <f t="shared" si="11"/>
        <v>173.89766400000002</v>
      </c>
      <c r="M85" s="158">
        <f t="shared" si="10"/>
        <v>929.97446400000013</v>
      </c>
    </row>
    <row r="86" spans="1:13" s="163" customFormat="1" ht="20">
      <c r="A86" s="157">
        <v>60</v>
      </c>
      <c r="B86" s="158" t="s">
        <v>271</v>
      </c>
      <c r="C86" s="158" t="s">
        <v>176</v>
      </c>
      <c r="D86" s="159" t="s">
        <v>177</v>
      </c>
      <c r="E86" s="158" t="s">
        <v>148</v>
      </c>
      <c r="F86" s="158">
        <v>144.65</v>
      </c>
      <c r="G86" s="160">
        <v>0.12</v>
      </c>
      <c r="H86" s="161">
        <v>17.36</v>
      </c>
      <c r="I86" s="199">
        <v>144.65</v>
      </c>
      <c r="J86" s="158">
        <v>0.12</v>
      </c>
      <c r="K86" s="158">
        <v>17.358000000000001</v>
      </c>
      <c r="L86" s="158">
        <f t="shared" si="11"/>
        <v>3.9923400000000004</v>
      </c>
      <c r="M86" s="158">
        <f t="shared" si="10"/>
        <v>21.350340000000003</v>
      </c>
    </row>
    <row r="87" spans="1:13" s="163" customFormat="1" ht="30">
      <c r="A87" s="157">
        <v>61</v>
      </c>
      <c r="B87" s="158" t="s">
        <v>271</v>
      </c>
      <c r="C87" s="158" t="s">
        <v>411</v>
      </c>
      <c r="D87" s="159" t="s">
        <v>412</v>
      </c>
      <c r="E87" s="158" t="s">
        <v>34</v>
      </c>
      <c r="F87" s="158">
        <v>59.44</v>
      </c>
      <c r="G87" s="160">
        <v>0.23</v>
      </c>
      <c r="H87" s="161">
        <v>13.67</v>
      </c>
      <c r="I87" s="199">
        <v>59.44</v>
      </c>
      <c r="J87" s="158">
        <v>0.23</v>
      </c>
      <c r="K87" s="158">
        <v>13.68</v>
      </c>
      <c r="L87" s="158">
        <f t="shared" si="11"/>
        <v>3.1463999999999999</v>
      </c>
      <c r="M87" s="158">
        <f t="shared" si="10"/>
        <v>16.8264</v>
      </c>
    </row>
    <row r="88" spans="1:13" s="163" customFormat="1" ht="20">
      <c r="A88" s="157">
        <v>62</v>
      </c>
      <c r="B88" s="158" t="s">
        <v>271</v>
      </c>
      <c r="C88" s="158" t="s">
        <v>413</v>
      </c>
      <c r="D88" s="159" t="s">
        <v>414</v>
      </c>
      <c r="E88" s="158" t="s">
        <v>34</v>
      </c>
      <c r="F88" s="158">
        <v>470</v>
      </c>
      <c r="G88" s="160">
        <v>8.6999999999999993</v>
      </c>
      <c r="H88" s="161">
        <v>4089</v>
      </c>
      <c r="I88" s="199">
        <v>470</v>
      </c>
      <c r="J88" s="158">
        <v>8.6999999999999993</v>
      </c>
      <c r="K88" s="158">
        <v>4088.9999999999995</v>
      </c>
      <c r="L88" s="158">
        <f t="shared" si="11"/>
        <v>940.46999999999991</v>
      </c>
      <c r="M88" s="158">
        <f t="shared" si="10"/>
        <v>5029.4699999999993</v>
      </c>
    </row>
    <row r="89" spans="1:13" s="163" customFormat="1" ht="30">
      <c r="A89" s="157">
        <v>63</v>
      </c>
      <c r="B89" s="158" t="s">
        <v>271</v>
      </c>
      <c r="C89" s="158" t="s">
        <v>415</v>
      </c>
      <c r="D89" s="159" t="s">
        <v>416</v>
      </c>
      <c r="E89" s="158" t="s">
        <v>148</v>
      </c>
      <c r="F89" s="158">
        <v>72.400000000000006</v>
      </c>
      <c r="G89" s="160">
        <v>18.52</v>
      </c>
      <c r="H89" s="161">
        <v>1340.85</v>
      </c>
      <c r="I89" s="199">
        <v>65</v>
      </c>
      <c r="J89" s="158">
        <v>18.52</v>
      </c>
      <c r="K89" s="158">
        <v>1203.8</v>
      </c>
      <c r="L89" s="158">
        <f t="shared" si="11"/>
        <v>276.87400000000002</v>
      </c>
      <c r="M89" s="158">
        <f t="shared" si="10"/>
        <v>1480.674</v>
      </c>
    </row>
    <row r="90" spans="1:13" s="163" customFormat="1" ht="20">
      <c r="A90" s="157" t="s">
        <v>417</v>
      </c>
      <c r="B90" s="158">
        <v>592</v>
      </c>
      <c r="C90" s="158" t="s">
        <v>418</v>
      </c>
      <c r="D90" s="159" t="s">
        <v>419</v>
      </c>
      <c r="E90" s="158" t="s">
        <v>37</v>
      </c>
      <c r="F90" s="158">
        <v>130</v>
      </c>
      <c r="G90" s="160">
        <v>68.900000000000006</v>
      </c>
      <c r="H90" s="161">
        <v>8957</v>
      </c>
      <c r="I90" s="199">
        <v>130</v>
      </c>
      <c r="J90" s="158">
        <v>68.900000000000006</v>
      </c>
      <c r="K90" s="158">
        <v>8957</v>
      </c>
      <c r="L90" s="158">
        <f t="shared" si="11"/>
        <v>2060.11</v>
      </c>
      <c r="M90" s="158">
        <f t="shared" si="10"/>
        <v>11017.11</v>
      </c>
    </row>
    <row r="91" spans="1:13" s="163" customFormat="1" ht="30">
      <c r="A91" s="157">
        <v>65</v>
      </c>
      <c r="B91" s="158" t="s">
        <v>271</v>
      </c>
      <c r="C91" s="158" t="s">
        <v>420</v>
      </c>
      <c r="D91" s="159" t="s">
        <v>421</v>
      </c>
      <c r="E91" s="158" t="s">
        <v>148</v>
      </c>
      <c r="F91" s="158">
        <v>136.59</v>
      </c>
      <c r="G91" s="160">
        <v>18.52</v>
      </c>
      <c r="H91" s="161">
        <v>2529.65</v>
      </c>
      <c r="I91" s="199">
        <v>89</v>
      </c>
      <c r="J91" s="158">
        <v>18.52</v>
      </c>
      <c r="K91" s="158">
        <v>1648.28</v>
      </c>
      <c r="L91" s="158">
        <f t="shared" si="11"/>
        <v>379.1044</v>
      </c>
      <c r="M91" s="158">
        <f t="shared" si="10"/>
        <v>2027.3843999999999</v>
      </c>
    </row>
    <row r="92" spans="1:13" s="163" customFormat="1">
      <c r="A92" s="157">
        <v>66</v>
      </c>
      <c r="B92" s="158" t="s">
        <v>386</v>
      </c>
      <c r="C92" s="158" t="s">
        <v>422</v>
      </c>
      <c r="D92" s="159" t="s">
        <v>423</v>
      </c>
      <c r="E92" s="158" t="s">
        <v>37</v>
      </c>
      <c r="F92" s="158">
        <v>137.95599999999999</v>
      </c>
      <c r="G92" s="160">
        <v>5.13</v>
      </c>
      <c r="H92" s="161">
        <v>707.71</v>
      </c>
      <c r="I92" s="199">
        <v>89</v>
      </c>
      <c r="J92" s="158">
        <v>5.13</v>
      </c>
      <c r="K92" s="158">
        <v>456.57</v>
      </c>
      <c r="L92" s="158">
        <f t="shared" si="11"/>
        <v>105.0111</v>
      </c>
      <c r="M92" s="158">
        <f t="shared" si="10"/>
        <v>561.58109999999999</v>
      </c>
    </row>
    <row r="93" spans="1:13" s="163" customFormat="1" ht="30">
      <c r="A93" s="157">
        <v>67</v>
      </c>
      <c r="B93" s="158" t="s">
        <v>271</v>
      </c>
      <c r="C93" s="158" t="s">
        <v>424</v>
      </c>
      <c r="D93" s="159" t="s">
        <v>425</v>
      </c>
      <c r="E93" s="158" t="s">
        <v>148</v>
      </c>
      <c r="F93" s="158">
        <v>11.5</v>
      </c>
      <c r="G93" s="160">
        <v>18.68</v>
      </c>
      <c r="H93" s="161">
        <v>214.82</v>
      </c>
      <c r="I93" s="199">
        <v>11.5</v>
      </c>
      <c r="J93" s="158">
        <v>18.68</v>
      </c>
      <c r="K93" s="158">
        <v>214.82</v>
      </c>
      <c r="L93" s="158">
        <f t="shared" si="11"/>
        <v>49.4086</v>
      </c>
      <c r="M93" s="158">
        <f t="shared" si="10"/>
        <v>264.22859999999997</v>
      </c>
    </row>
    <row r="94" spans="1:13" s="163" customFormat="1" ht="20">
      <c r="A94" s="157">
        <v>68</v>
      </c>
      <c r="B94" s="158" t="s">
        <v>386</v>
      </c>
      <c r="C94" s="158" t="s">
        <v>426</v>
      </c>
      <c r="D94" s="159" t="s">
        <v>427</v>
      </c>
      <c r="E94" s="158" t="s">
        <v>37</v>
      </c>
      <c r="F94" s="158">
        <v>11.615</v>
      </c>
      <c r="G94" s="160">
        <v>1.58</v>
      </c>
      <c r="H94" s="161">
        <v>18.350000000000001</v>
      </c>
      <c r="I94" s="199">
        <v>11.615</v>
      </c>
      <c r="J94" s="158">
        <v>1.58</v>
      </c>
      <c r="K94" s="158">
        <v>18.351700000000001</v>
      </c>
      <c r="L94" s="158">
        <f t="shared" si="11"/>
        <v>4.2208910000000008</v>
      </c>
      <c r="M94" s="158">
        <f t="shared" si="10"/>
        <v>22.572591000000003</v>
      </c>
    </row>
    <row r="95" spans="1:13" s="163" customFormat="1" ht="20">
      <c r="A95" s="157">
        <v>69</v>
      </c>
      <c r="B95" s="158" t="s">
        <v>271</v>
      </c>
      <c r="C95" s="158" t="s">
        <v>198</v>
      </c>
      <c r="D95" s="159" t="s">
        <v>199</v>
      </c>
      <c r="E95" s="158" t="s">
        <v>148</v>
      </c>
      <c r="F95" s="158">
        <v>155.62</v>
      </c>
      <c r="G95" s="160">
        <v>2.0499999999999998</v>
      </c>
      <c r="H95" s="161">
        <v>319.02</v>
      </c>
      <c r="I95" s="199">
        <v>155.62</v>
      </c>
      <c r="J95" s="158">
        <v>2.0499999999999998</v>
      </c>
      <c r="K95" s="158">
        <v>319.02099999999996</v>
      </c>
      <c r="L95" s="158">
        <f t="shared" si="11"/>
        <v>73.374829999999989</v>
      </c>
      <c r="M95" s="158">
        <f t="shared" si="10"/>
        <v>392.39582999999993</v>
      </c>
    </row>
    <row r="96" spans="1:13" s="163" customFormat="1" ht="20">
      <c r="A96" s="157">
        <v>70</v>
      </c>
      <c r="B96" s="158" t="s">
        <v>369</v>
      </c>
      <c r="C96" s="158" t="s">
        <v>428</v>
      </c>
      <c r="D96" s="159" t="s">
        <v>429</v>
      </c>
      <c r="E96" s="158" t="s">
        <v>34</v>
      </c>
      <c r="F96" s="158">
        <v>10</v>
      </c>
      <c r="G96" s="160">
        <v>3.5</v>
      </c>
      <c r="H96" s="161">
        <v>35</v>
      </c>
      <c r="I96" s="199">
        <v>10</v>
      </c>
      <c r="J96" s="158">
        <v>3.5</v>
      </c>
      <c r="K96" s="158">
        <v>35</v>
      </c>
      <c r="L96" s="158">
        <f t="shared" si="11"/>
        <v>8.0500000000000007</v>
      </c>
      <c r="M96" s="158">
        <f t="shared" si="10"/>
        <v>43.05</v>
      </c>
    </row>
    <row r="97" spans="1:13" s="163" customFormat="1" ht="20">
      <c r="A97" s="157">
        <v>71</v>
      </c>
      <c r="B97" s="158" t="s">
        <v>369</v>
      </c>
      <c r="C97" s="158" t="s">
        <v>430</v>
      </c>
      <c r="D97" s="159" t="s">
        <v>431</v>
      </c>
      <c r="E97" s="158" t="s">
        <v>34</v>
      </c>
      <c r="F97" s="158">
        <v>10</v>
      </c>
      <c r="G97" s="160">
        <v>5.83</v>
      </c>
      <c r="H97" s="161">
        <v>58.3</v>
      </c>
      <c r="I97" s="199">
        <v>10</v>
      </c>
      <c r="J97" s="158">
        <v>5.83</v>
      </c>
      <c r="K97" s="158">
        <v>58.3</v>
      </c>
      <c r="L97" s="158">
        <f t="shared" si="11"/>
        <v>13.409000000000001</v>
      </c>
      <c r="M97" s="158">
        <f t="shared" si="10"/>
        <v>71.709000000000003</v>
      </c>
    </row>
    <row r="98" spans="1:13" s="163" customFormat="1" ht="30">
      <c r="A98" s="157">
        <v>72</v>
      </c>
      <c r="B98" s="158" t="s">
        <v>271</v>
      </c>
      <c r="C98" s="158" t="s">
        <v>432</v>
      </c>
      <c r="D98" s="159" t="s">
        <v>433</v>
      </c>
      <c r="E98" s="158" t="s">
        <v>37</v>
      </c>
      <c r="F98" s="158">
        <v>4</v>
      </c>
      <c r="G98" s="160">
        <v>650.9</v>
      </c>
      <c r="H98" s="161">
        <v>2603.6</v>
      </c>
      <c r="I98" s="199">
        <v>3</v>
      </c>
      <c r="J98" s="158">
        <v>650.9</v>
      </c>
      <c r="K98" s="158">
        <v>1952.6999999999998</v>
      </c>
      <c r="L98" s="158">
        <f t="shared" si="11"/>
        <v>449.12099999999998</v>
      </c>
      <c r="M98" s="158">
        <f t="shared" si="10"/>
        <v>2401.8209999999999</v>
      </c>
    </row>
    <row r="99" spans="1:13" s="163" customFormat="1" ht="30">
      <c r="A99" s="157">
        <v>73</v>
      </c>
      <c r="B99" s="158" t="s">
        <v>271</v>
      </c>
      <c r="C99" s="158" t="s">
        <v>434</v>
      </c>
      <c r="D99" s="159" t="s">
        <v>435</v>
      </c>
      <c r="E99" s="158" t="s">
        <v>37</v>
      </c>
      <c r="F99" s="158">
        <v>6</v>
      </c>
      <c r="G99" s="160">
        <v>38.869999999999997</v>
      </c>
      <c r="H99" s="161">
        <v>233.22</v>
      </c>
      <c r="I99" s="199">
        <v>6</v>
      </c>
      <c r="J99" s="158">
        <v>38.869999999999997</v>
      </c>
      <c r="K99" s="158">
        <v>233.21999999999997</v>
      </c>
      <c r="L99" s="158">
        <f t="shared" si="11"/>
        <v>53.640599999999992</v>
      </c>
      <c r="M99" s="158">
        <f t="shared" si="10"/>
        <v>286.86059999999998</v>
      </c>
    </row>
    <row r="100" spans="1:13" s="163" customFormat="1" ht="30">
      <c r="A100" s="157">
        <v>74</v>
      </c>
      <c r="B100" s="158" t="s">
        <v>271</v>
      </c>
      <c r="C100" s="158" t="s">
        <v>436</v>
      </c>
      <c r="D100" s="159" t="s">
        <v>437</v>
      </c>
      <c r="E100" s="158" t="s">
        <v>63</v>
      </c>
      <c r="F100" s="158">
        <v>100.41800000000001</v>
      </c>
      <c r="G100" s="160">
        <v>13.29</v>
      </c>
      <c r="H100" s="161">
        <v>1334.56</v>
      </c>
      <c r="I100" s="199">
        <v>100.41800000000001</v>
      </c>
      <c r="J100" s="158">
        <v>13.29</v>
      </c>
      <c r="K100" s="158">
        <v>1334.55522</v>
      </c>
      <c r="L100" s="158">
        <f t="shared" si="11"/>
        <v>306.94770060000002</v>
      </c>
      <c r="M100" s="158">
        <f t="shared" si="10"/>
        <v>1641.5029205999999</v>
      </c>
    </row>
    <row r="101" spans="1:13" s="163" customFormat="1" ht="20">
      <c r="A101" s="157">
        <v>75</v>
      </c>
      <c r="B101" s="158" t="s">
        <v>271</v>
      </c>
      <c r="C101" s="158" t="s">
        <v>137</v>
      </c>
      <c r="D101" s="159" t="s">
        <v>438</v>
      </c>
      <c r="E101" s="158" t="s">
        <v>63</v>
      </c>
      <c r="F101" s="158">
        <v>502.09</v>
      </c>
      <c r="G101" s="160">
        <v>0.38</v>
      </c>
      <c r="H101" s="161">
        <v>190.79</v>
      </c>
      <c r="I101" s="199">
        <v>502.09</v>
      </c>
      <c r="J101" s="158">
        <v>0.38</v>
      </c>
      <c r="K101" s="158">
        <v>190.79419999999999</v>
      </c>
      <c r="L101" s="158">
        <f t="shared" si="11"/>
        <v>43.882666</v>
      </c>
      <c r="M101" s="158">
        <f t="shared" si="10"/>
        <v>234.67686599999999</v>
      </c>
    </row>
    <row r="102" spans="1:13" s="163" customFormat="1" ht="20">
      <c r="A102" s="157">
        <v>76</v>
      </c>
      <c r="B102" s="158" t="s">
        <v>271</v>
      </c>
      <c r="C102" s="158" t="s">
        <v>439</v>
      </c>
      <c r="D102" s="159" t="s">
        <v>438</v>
      </c>
      <c r="E102" s="158" t="s">
        <v>63</v>
      </c>
      <c r="F102" s="158">
        <v>340.428</v>
      </c>
      <c r="G102" s="160">
        <v>0.38</v>
      </c>
      <c r="H102" s="161">
        <v>129.36000000000001</v>
      </c>
      <c r="I102" s="199">
        <v>340.428</v>
      </c>
      <c r="J102" s="158">
        <v>0.38</v>
      </c>
      <c r="K102" s="158">
        <v>129.36264</v>
      </c>
      <c r="L102" s="158">
        <f t="shared" si="11"/>
        <v>29.753407200000002</v>
      </c>
      <c r="M102" s="158">
        <f t="shared" si="10"/>
        <v>159.1160472</v>
      </c>
    </row>
    <row r="103" spans="1:13" s="163" customFormat="1" ht="20">
      <c r="A103" s="157">
        <v>77</v>
      </c>
      <c r="B103" s="158" t="s">
        <v>271</v>
      </c>
      <c r="C103" s="158" t="s">
        <v>210</v>
      </c>
      <c r="D103" s="159" t="s">
        <v>211</v>
      </c>
      <c r="E103" s="158" t="s">
        <v>63</v>
      </c>
      <c r="F103" s="158">
        <v>100.41800000000001</v>
      </c>
      <c r="G103" s="160">
        <v>2.3199999999999998</v>
      </c>
      <c r="H103" s="161">
        <v>232.97</v>
      </c>
      <c r="I103" s="199">
        <v>100.41800000000001</v>
      </c>
      <c r="J103" s="158">
        <v>2.3199999999999998</v>
      </c>
      <c r="K103" s="158">
        <v>232.96976000000001</v>
      </c>
      <c r="L103" s="158">
        <f t="shared" si="11"/>
        <v>53.583044800000003</v>
      </c>
      <c r="M103" s="158">
        <f t="shared" si="10"/>
        <v>286.55280479999999</v>
      </c>
    </row>
    <row r="104" spans="1:13" s="163" customFormat="1" ht="20">
      <c r="A104" s="157">
        <v>78</v>
      </c>
      <c r="B104" s="158" t="s">
        <v>440</v>
      </c>
      <c r="C104" s="158" t="s">
        <v>139</v>
      </c>
      <c r="D104" s="159" t="s">
        <v>441</v>
      </c>
      <c r="E104" s="158" t="s">
        <v>63</v>
      </c>
      <c r="F104" s="158">
        <v>15.311</v>
      </c>
      <c r="G104" s="160">
        <v>10.6</v>
      </c>
      <c r="H104" s="161">
        <v>162.30000000000001</v>
      </c>
      <c r="I104" s="199">
        <v>15.311</v>
      </c>
      <c r="J104" s="158">
        <v>10.6</v>
      </c>
      <c r="K104" s="158">
        <v>162.29659999999998</v>
      </c>
      <c r="L104" s="158">
        <f t="shared" si="11"/>
        <v>37.328218</v>
      </c>
      <c r="M104" s="158">
        <f t="shared" si="10"/>
        <v>199.62481799999998</v>
      </c>
    </row>
    <row r="105" spans="1:13" s="163" customFormat="1" ht="30">
      <c r="A105" s="157">
        <v>79</v>
      </c>
      <c r="B105" s="158" t="s">
        <v>440</v>
      </c>
      <c r="C105" s="158" t="s">
        <v>217</v>
      </c>
      <c r="D105" s="159" t="s">
        <v>442</v>
      </c>
      <c r="E105" s="158" t="s">
        <v>63</v>
      </c>
      <c r="F105" s="158">
        <v>85.106999999999999</v>
      </c>
      <c r="G105" s="160">
        <v>10.6</v>
      </c>
      <c r="H105" s="161">
        <v>902.13</v>
      </c>
      <c r="I105" s="199">
        <v>85.106999999999999</v>
      </c>
      <c r="J105" s="158">
        <v>10.6</v>
      </c>
      <c r="K105" s="158">
        <v>902.13419999999996</v>
      </c>
      <c r="L105" s="158">
        <f t="shared" si="11"/>
        <v>207.49086600000001</v>
      </c>
      <c r="M105" s="158">
        <f t="shared" si="10"/>
        <v>1109.6250660000001</v>
      </c>
    </row>
    <row r="106" spans="1:13" s="163" customFormat="1" ht="20">
      <c r="A106" s="157"/>
      <c r="B106" s="158"/>
      <c r="C106" s="158" t="s">
        <v>443</v>
      </c>
      <c r="D106" s="159" t="s">
        <v>444</v>
      </c>
      <c r="E106" s="158" t="s">
        <v>63</v>
      </c>
      <c r="F106" s="158">
        <v>55.44</v>
      </c>
      <c r="G106" s="160">
        <v>27</v>
      </c>
      <c r="H106" s="161">
        <v>1496.88</v>
      </c>
      <c r="I106" s="199">
        <v>55.44</v>
      </c>
      <c r="J106" s="158">
        <v>27</v>
      </c>
      <c r="K106" s="158">
        <v>1496.8799999999999</v>
      </c>
      <c r="L106" s="158">
        <f t="shared" si="11"/>
        <v>344.2824</v>
      </c>
      <c r="M106" s="158">
        <f t="shared" si="10"/>
        <v>1841.1623999999999</v>
      </c>
    </row>
    <row r="107" spans="1:13" s="156" customFormat="1" ht="18.5">
      <c r="A107" s="154"/>
      <c r="B107" s="155"/>
      <c r="C107" s="192" t="s">
        <v>221</v>
      </c>
      <c r="D107" s="192" t="s">
        <v>222</v>
      </c>
      <c r="E107" s="155"/>
      <c r="F107" s="153"/>
      <c r="G107" s="153"/>
      <c r="H107" s="196">
        <v>3400.47</v>
      </c>
      <c r="I107" s="197"/>
      <c r="J107" s="198"/>
      <c r="K107" s="196">
        <v>3400.47</v>
      </c>
      <c r="L107" s="196">
        <f>SUM(L108)</f>
        <v>782.10788150000019</v>
      </c>
      <c r="M107" s="196">
        <f>SUM(M108)</f>
        <v>4182.5769315000007</v>
      </c>
    </row>
    <row r="108" spans="1:13" s="163" customFormat="1" ht="30">
      <c r="A108" s="157">
        <v>80</v>
      </c>
      <c r="B108" s="158" t="s">
        <v>271</v>
      </c>
      <c r="C108" s="158" t="s">
        <v>223</v>
      </c>
      <c r="D108" s="159" t="s">
        <v>224</v>
      </c>
      <c r="E108" s="158" t="s">
        <v>63</v>
      </c>
      <c r="F108" s="158">
        <v>6182.6710000000003</v>
      </c>
      <c r="G108" s="160">
        <v>0.55000000000000004</v>
      </c>
      <c r="H108" s="161">
        <v>3400.47</v>
      </c>
      <c r="I108" s="199">
        <v>6182.6710000000003</v>
      </c>
      <c r="J108" s="158">
        <v>0.55000000000000004</v>
      </c>
      <c r="K108" s="158">
        <v>3400.4690500000006</v>
      </c>
      <c r="L108" s="158">
        <f t="shared" si="11"/>
        <v>782.10788150000019</v>
      </c>
      <c r="M108" s="158">
        <f t="shared" ref="M108" si="12">K108+L108</f>
        <v>4182.5769315000007</v>
      </c>
    </row>
    <row r="109" spans="1:13">
      <c r="A109" s="166"/>
      <c r="B109" s="167"/>
      <c r="C109" s="167"/>
      <c r="D109" s="167"/>
      <c r="E109" s="167"/>
      <c r="F109" s="168"/>
      <c r="G109"/>
      <c r="H109" s="136"/>
      <c r="I109" s="169"/>
      <c r="K109" s="170"/>
    </row>
    <row r="110" spans="1:13" s="156" customFormat="1" ht="36">
      <c r="A110" s="154"/>
      <c r="B110" s="155"/>
      <c r="C110" s="192" t="s">
        <v>236</v>
      </c>
      <c r="D110" s="192" t="s">
        <v>237</v>
      </c>
      <c r="E110" s="155"/>
      <c r="F110" s="153"/>
      <c r="G110"/>
      <c r="H110" s="196">
        <v>979.44</v>
      </c>
      <c r="I110" s="197"/>
      <c r="J110" s="198"/>
      <c r="K110" s="196">
        <v>979.44</v>
      </c>
      <c r="L110" s="196">
        <f>SUM(L111)</f>
        <v>225.27120000000002</v>
      </c>
      <c r="M110" s="196">
        <f>SUM(M111)</f>
        <v>1204.7112000000002</v>
      </c>
    </row>
    <row r="111" spans="1:13" s="163" customFormat="1">
      <c r="A111" s="157">
        <v>81</v>
      </c>
      <c r="B111" s="158" t="s">
        <v>445</v>
      </c>
      <c r="C111" s="158" t="s">
        <v>446</v>
      </c>
      <c r="D111" s="159" t="s">
        <v>447</v>
      </c>
      <c r="E111" s="158" t="s">
        <v>448</v>
      </c>
      <c r="F111" s="158">
        <v>1</v>
      </c>
      <c r="G111" s="160">
        <v>979.44</v>
      </c>
      <c r="H111" s="161">
        <v>979.44</v>
      </c>
      <c r="I111" s="199">
        <v>1</v>
      </c>
      <c r="J111" s="158">
        <v>979.44</v>
      </c>
      <c r="K111" s="158">
        <v>979.44</v>
      </c>
      <c r="L111" s="158">
        <f t="shared" ref="L111" si="13">K111*0.23</f>
        <v>225.27120000000002</v>
      </c>
      <c r="M111" s="158">
        <f t="shared" ref="M111" si="14">K111+L111</f>
        <v>1204.7112000000002</v>
      </c>
    </row>
    <row r="112" spans="1:13">
      <c r="A112" s="149"/>
      <c r="B112" s="136"/>
      <c r="C112" s="136"/>
      <c r="D112" s="136"/>
      <c r="E112" s="136"/>
      <c r="F112" s="132"/>
      <c r="G112" s="132"/>
      <c r="H112" s="136"/>
      <c r="I112" s="169"/>
      <c r="J112" s="142"/>
      <c r="K112" s="170"/>
    </row>
    <row r="113" spans="1:11">
      <c r="A113" s="171"/>
      <c r="B113" s="172"/>
      <c r="C113" s="173"/>
      <c r="D113" s="174"/>
      <c r="E113" s="172"/>
      <c r="F113" s="175"/>
      <c r="G113" s="176"/>
      <c r="H113" s="177"/>
      <c r="I113" s="178"/>
      <c r="J113" s="179"/>
      <c r="K113" s="180"/>
    </row>
  </sheetData>
  <mergeCells count="5">
    <mergeCell ref="A1:H1"/>
    <mergeCell ref="C6:D6"/>
    <mergeCell ref="C7:D7"/>
    <mergeCell ref="F10:H10"/>
    <mergeCell ref="I10:M10"/>
  </mergeCells>
  <pageMargins left="0.7" right="0.7" top="0.75" bottom="0.75" header="0.3" footer="0.3"/>
  <pageSetup paperSize="9" scale="4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1A5AAE-96AC-441B-91CB-378502C80C8A}">
  <sheetPr>
    <pageSetUpPr fitToPage="1"/>
  </sheetPr>
  <dimension ref="A1:L178"/>
  <sheetViews>
    <sheetView showGridLines="0" topLeftCell="A169" zoomScale="85" zoomScaleNormal="85" zoomScaleSheetLayoutView="100" workbookViewId="0">
      <selection activeCell="N90" sqref="N90"/>
    </sheetView>
  </sheetViews>
  <sheetFormatPr defaultColWidth="8.54296875" defaultRowHeight="12" customHeight="1"/>
  <cols>
    <col min="1" max="1" width="3.26953125" style="119" customWidth="1"/>
    <col min="2" max="2" width="12.81640625" style="120" customWidth="1"/>
    <col min="3" max="3" width="40.7265625" style="120" customWidth="1"/>
    <col min="4" max="4" width="3.1796875" style="120" customWidth="1"/>
    <col min="5" max="5" width="9.26953125" style="121" customWidth="1"/>
    <col min="6" max="6" width="9.453125" style="122" customWidth="1"/>
    <col min="7" max="7" width="12.54296875" style="122" customWidth="1"/>
    <col min="8" max="8" width="13.1796875" style="46" customWidth="1"/>
    <col min="9" max="10" width="12.453125" style="47" customWidth="1"/>
    <col min="11" max="11" width="22.81640625" style="47" customWidth="1"/>
    <col min="12" max="12" width="8.54296875" style="48" customWidth="1"/>
    <col min="13" max="243" width="8.54296875" style="48"/>
    <col min="244" max="244" width="3.26953125" style="48" customWidth="1"/>
    <col min="245" max="245" width="12.81640625" style="48" customWidth="1"/>
    <col min="246" max="246" width="40.7265625" style="48" customWidth="1"/>
    <col min="247" max="247" width="3.1796875" style="48" customWidth="1"/>
    <col min="248" max="248" width="9.26953125" style="48" customWidth="1"/>
    <col min="249" max="249" width="9.453125" style="48" customWidth="1"/>
    <col min="250" max="250" width="12.54296875" style="48" customWidth="1"/>
    <col min="251" max="251" width="13.1796875" style="48" customWidth="1"/>
    <col min="252" max="252" width="12.453125" style="48" customWidth="1"/>
    <col min="253" max="253" width="8.453125" style="48" customWidth="1"/>
    <col min="254" max="254" width="12.54296875" style="48" customWidth="1"/>
    <col min="255" max="255" width="12.81640625" style="48" bestFit="1" customWidth="1"/>
    <col min="256" max="256" width="11.1796875" style="48" customWidth="1"/>
    <col min="257" max="257" width="11.26953125" style="48" customWidth="1"/>
    <col min="258" max="258" width="11.54296875" style="48" customWidth="1"/>
    <col min="259" max="259" width="8" style="48" customWidth="1"/>
    <col min="260" max="260" width="12.26953125" style="48" customWidth="1"/>
    <col min="261" max="262" width="0" style="48" hidden="1" customWidth="1"/>
    <col min="263" max="263" width="8.54296875" style="48"/>
    <col min="264" max="264" width="14" style="48" customWidth="1"/>
    <col min="265" max="266" width="8.54296875" style="48"/>
    <col min="267" max="267" width="12" style="48" customWidth="1"/>
    <col min="268" max="499" width="8.54296875" style="48"/>
    <col min="500" max="500" width="3.26953125" style="48" customWidth="1"/>
    <col min="501" max="501" width="12.81640625" style="48" customWidth="1"/>
    <col min="502" max="502" width="40.7265625" style="48" customWidth="1"/>
    <col min="503" max="503" width="3.1796875" style="48" customWidth="1"/>
    <col min="504" max="504" width="9.26953125" style="48" customWidth="1"/>
    <col min="505" max="505" width="9.453125" style="48" customWidth="1"/>
    <col min="506" max="506" width="12.54296875" style="48" customWidth="1"/>
    <col min="507" max="507" width="13.1796875" style="48" customWidth="1"/>
    <col min="508" max="508" width="12.453125" style="48" customWidth="1"/>
    <col min="509" max="509" width="8.453125" style="48" customWidth="1"/>
    <col min="510" max="510" width="12.54296875" style="48" customWidth="1"/>
    <col min="511" max="511" width="12.81640625" style="48" bestFit="1" customWidth="1"/>
    <col min="512" max="512" width="11.1796875" style="48" customWidth="1"/>
    <col min="513" max="513" width="11.26953125" style="48" customWidth="1"/>
    <col min="514" max="514" width="11.54296875" style="48" customWidth="1"/>
    <col min="515" max="515" width="8" style="48" customWidth="1"/>
    <col min="516" max="516" width="12.26953125" style="48" customWidth="1"/>
    <col min="517" max="518" width="0" style="48" hidden="1" customWidth="1"/>
    <col min="519" max="519" width="8.54296875" style="48"/>
    <col min="520" max="520" width="14" style="48" customWidth="1"/>
    <col min="521" max="522" width="8.54296875" style="48"/>
    <col min="523" max="523" width="12" style="48" customWidth="1"/>
    <col min="524" max="755" width="8.54296875" style="48"/>
    <col min="756" max="756" width="3.26953125" style="48" customWidth="1"/>
    <col min="757" max="757" width="12.81640625" style="48" customWidth="1"/>
    <col min="758" max="758" width="40.7265625" style="48" customWidth="1"/>
    <col min="759" max="759" width="3.1796875" style="48" customWidth="1"/>
    <col min="760" max="760" width="9.26953125" style="48" customWidth="1"/>
    <col min="761" max="761" width="9.453125" style="48" customWidth="1"/>
    <col min="762" max="762" width="12.54296875" style="48" customWidth="1"/>
    <col min="763" max="763" width="13.1796875" style="48" customWidth="1"/>
    <col min="764" max="764" width="12.453125" style="48" customWidth="1"/>
    <col min="765" max="765" width="8.453125" style="48" customWidth="1"/>
    <col min="766" max="766" width="12.54296875" style="48" customWidth="1"/>
    <col min="767" max="767" width="12.81640625" style="48" bestFit="1" customWidth="1"/>
    <col min="768" max="768" width="11.1796875" style="48" customWidth="1"/>
    <col min="769" max="769" width="11.26953125" style="48" customWidth="1"/>
    <col min="770" max="770" width="11.54296875" style="48" customWidth="1"/>
    <col min="771" max="771" width="8" style="48" customWidth="1"/>
    <col min="772" max="772" width="12.26953125" style="48" customWidth="1"/>
    <col min="773" max="774" width="0" style="48" hidden="1" customWidth="1"/>
    <col min="775" max="775" width="8.54296875" style="48"/>
    <col min="776" max="776" width="14" style="48" customWidth="1"/>
    <col min="777" max="778" width="8.54296875" style="48"/>
    <col min="779" max="779" width="12" style="48" customWidth="1"/>
    <col min="780" max="1011" width="8.54296875" style="48"/>
    <col min="1012" max="1012" width="3.26953125" style="48" customWidth="1"/>
    <col min="1013" max="1013" width="12.81640625" style="48" customWidth="1"/>
    <col min="1014" max="1014" width="40.7265625" style="48" customWidth="1"/>
    <col min="1015" max="1015" width="3.1796875" style="48" customWidth="1"/>
    <col min="1016" max="1016" width="9.26953125" style="48" customWidth="1"/>
    <col min="1017" max="1017" width="9.453125" style="48" customWidth="1"/>
    <col min="1018" max="1018" width="12.54296875" style="48" customWidth="1"/>
    <col min="1019" max="1019" width="13.1796875" style="48" customWidth="1"/>
    <col min="1020" max="1020" width="12.453125" style="48" customWidth="1"/>
    <col min="1021" max="1021" width="8.453125" style="48" customWidth="1"/>
    <col min="1022" max="1022" width="12.54296875" style="48" customWidth="1"/>
    <col min="1023" max="1023" width="12.81640625" style="48" bestFit="1" customWidth="1"/>
    <col min="1024" max="1024" width="11.1796875" style="48" customWidth="1"/>
    <col min="1025" max="1025" width="11.26953125" style="48" customWidth="1"/>
    <col min="1026" max="1026" width="11.54296875" style="48" customWidth="1"/>
    <col min="1027" max="1027" width="8" style="48" customWidth="1"/>
    <col min="1028" max="1028" width="12.26953125" style="48" customWidth="1"/>
    <col min="1029" max="1030" width="0" style="48" hidden="1" customWidth="1"/>
    <col min="1031" max="1031" width="8.54296875" style="48"/>
    <col min="1032" max="1032" width="14" style="48" customWidth="1"/>
    <col min="1033" max="1034" width="8.54296875" style="48"/>
    <col min="1035" max="1035" width="12" style="48" customWidth="1"/>
    <col min="1036" max="1267" width="8.54296875" style="48"/>
    <col min="1268" max="1268" width="3.26953125" style="48" customWidth="1"/>
    <col min="1269" max="1269" width="12.81640625" style="48" customWidth="1"/>
    <col min="1270" max="1270" width="40.7265625" style="48" customWidth="1"/>
    <col min="1271" max="1271" width="3.1796875" style="48" customWidth="1"/>
    <col min="1272" max="1272" width="9.26953125" style="48" customWidth="1"/>
    <col min="1273" max="1273" width="9.453125" style="48" customWidth="1"/>
    <col min="1274" max="1274" width="12.54296875" style="48" customWidth="1"/>
    <col min="1275" max="1275" width="13.1796875" style="48" customWidth="1"/>
    <col min="1276" max="1276" width="12.453125" style="48" customWidth="1"/>
    <col min="1277" max="1277" width="8.453125" style="48" customWidth="1"/>
    <col min="1278" max="1278" width="12.54296875" style="48" customWidth="1"/>
    <col min="1279" max="1279" width="12.81640625" style="48" bestFit="1" customWidth="1"/>
    <col min="1280" max="1280" width="11.1796875" style="48" customWidth="1"/>
    <col min="1281" max="1281" width="11.26953125" style="48" customWidth="1"/>
    <col min="1282" max="1282" width="11.54296875" style="48" customWidth="1"/>
    <col min="1283" max="1283" width="8" style="48" customWidth="1"/>
    <col min="1284" max="1284" width="12.26953125" style="48" customWidth="1"/>
    <col min="1285" max="1286" width="0" style="48" hidden="1" customWidth="1"/>
    <col min="1287" max="1287" width="8.54296875" style="48"/>
    <col min="1288" max="1288" width="14" style="48" customWidth="1"/>
    <col min="1289" max="1290" width="8.54296875" style="48"/>
    <col min="1291" max="1291" width="12" style="48" customWidth="1"/>
    <col min="1292" max="1523" width="8.54296875" style="48"/>
    <col min="1524" max="1524" width="3.26953125" style="48" customWidth="1"/>
    <col min="1525" max="1525" width="12.81640625" style="48" customWidth="1"/>
    <col min="1526" max="1526" width="40.7265625" style="48" customWidth="1"/>
    <col min="1527" max="1527" width="3.1796875" style="48" customWidth="1"/>
    <col min="1528" max="1528" width="9.26953125" style="48" customWidth="1"/>
    <col min="1529" max="1529" width="9.453125" style="48" customWidth="1"/>
    <col min="1530" max="1530" width="12.54296875" style="48" customWidth="1"/>
    <col min="1531" max="1531" width="13.1796875" style="48" customWidth="1"/>
    <col min="1532" max="1532" width="12.453125" style="48" customWidth="1"/>
    <col min="1533" max="1533" width="8.453125" style="48" customWidth="1"/>
    <col min="1534" max="1534" width="12.54296875" style="48" customWidth="1"/>
    <col min="1535" max="1535" width="12.81640625" style="48" bestFit="1" customWidth="1"/>
    <col min="1536" max="1536" width="11.1796875" style="48" customWidth="1"/>
    <col min="1537" max="1537" width="11.26953125" style="48" customWidth="1"/>
    <col min="1538" max="1538" width="11.54296875" style="48" customWidth="1"/>
    <col min="1539" max="1539" width="8" style="48" customWidth="1"/>
    <col min="1540" max="1540" width="12.26953125" style="48" customWidth="1"/>
    <col min="1541" max="1542" width="0" style="48" hidden="1" customWidth="1"/>
    <col min="1543" max="1543" width="8.54296875" style="48"/>
    <col min="1544" max="1544" width="14" style="48" customWidth="1"/>
    <col min="1545" max="1546" width="8.54296875" style="48"/>
    <col min="1547" max="1547" width="12" style="48" customWidth="1"/>
    <col min="1548" max="1779" width="8.54296875" style="48"/>
    <col min="1780" max="1780" width="3.26953125" style="48" customWidth="1"/>
    <col min="1781" max="1781" width="12.81640625" style="48" customWidth="1"/>
    <col min="1782" max="1782" width="40.7265625" style="48" customWidth="1"/>
    <col min="1783" max="1783" width="3.1796875" style="48" customWidth="1"/>
    <col min="1784" max="1784" width="9.26953125" style="48" customWidth="1"/>
    <col min="1785" max="1785" width="9.453125" style="48" customWidth="1"/>
    <col min="1786" max="1786" width="12.54296875" style="48" customWidth="1"/>
    <col min="1787" max="1787" width="13.1796875" style="48" customWidth="1"/>
    <col min="1788" max="1788" width="12.453125" style="48" customWidth="1"/>
    <col min="1789" max="1789" width="8.453125" style="48" customWidth="1"/>
    <col min="1790" max="1790" width="12.54296875" style="48" customWidth="1"/>
    <col min="1791" max="1791" width="12.81640625" style="48" bestFit="1" customWidth="1"/>
    <col min="1792" max="1792" width="11.1796875" style="48" customWidth="1"/>
    <col min="1793" max="1793" width="11.26953125" style="48" customWidth="1"/>
    <col min="1794" max="1794" width="11.54296875" style="48" customWidth="1"/>
    <col min="1795" max="1795" width="8" style="48" customWidth="1"/>
    <col min="1796" max="1796" width="12.26953125" style="48" customWidth="1"/>
    <col min="1797" max="1798" width="0" style="48" hidden="1" customWidth="1"/>
    <col min="1799" max="1799" width="8.54296875" style="48"/>
    <col min="1800" max="1800" width="14" style="48" customWidth="1"/>
    <col min="1801" max="1802" width="8.54296875" style="48"/>
    <col min="1803" max="1803" width="12" style="48" customWidth="1"/>
    <col min="1804" max="2035" width="8.54296875" style="48"/>
    <col min="2036" max="2036" width="3.26953125" style="48" customWidth="1"/>
    <col min="2037" max="2037" width="12.81640625" style="48" customWidth="1"/>
    <col min="2038" max="2038" width="40.7265625" style="48" customWidth="1"/>
    <col min="2039" max="2039" width="3.1796875" style="48" customWidth="1"/>
    <col min="2040" max="2040" width="9.26953125" style="48" customWidth="1"/>
    <col min="2041" max="2041" width="9.453125" style="48" customWidth="1"/>
    <col min="2042" max="2042" width="12.54296875" style="48" customWidth="1"/>
    <col min="2043" max="2043" width="13.1796875" style="48" customWidth="1"/>
    <col min="2044" max="2044" width="12.453125" style="48" customWidth="1"/>
    <col min="2045" max="2045" width="8.453125" style="48" customWidth="1"/>
    <col min="2046" max="2046" width="12.54296875" style="48" customWidth="1"/>
    <col min="2047" max="2047" width="12.81640625" style="48" bestFit="1" customWidth="1"/>
    <col min="2048" max="2048" width="11.1796875" style="48" customWidth="1"/>
    <col min="2049" max="2049" width="11.26953125" style="48" customWidth="1"/>
    <col min="2050" max="2050" width="11.54296875" style="48" customWidth="1"/>
    <col min="2051" max="2051" width="8" style="48" customWidth="1"/>
    <col min="2052" max="2052" width="12.26953125" style="48" customWidth="1"/>
    <col min="2053" max="2054" width="0" style="48" hidden="1" customWidth="1"/>
    <col min="2055" max="2055" width="8.54296875" style="48"/>
    <col min="2056" max="2056" width="14" style="48" customWidth="1"/>
    <col min="2057" max="2058" width="8.54296875" style="48"/>
    <col min="2059" max="2059" width="12" style="48" customWidth="1"/>
    <col min="2060" max="2291" width="8.54296875" style="48"/>
    <col min="2292" max="2292" width="3.26953125" style="48" customWidth="1"/>
    <col min="2293" max="2293" width="12.81640625" style="48" customWidth="1"/>
    <col min="2294" max="2294" width="40.7265625" style="48" customWidth="1"/>
    <col min="2295" max="2295" width="3.1796875" style="48" customWidth="1"/>
    <col min="2296" max="2296" width="9.26953125" style="48" customWidth="1"/>
    <col min="2297" max="2297" width="9.453125" style="48" customWidth="1"/>
    <col min="2298" max="2298" width="12.54296875" style="48" customWidth="1"/>
    <col min="2299" max="2299" width="13.1796875" style="48" customWidth="1"/>
    <col min="2300" max="2300" width="12.453125" style="48" customWidth="1"/>
    <col min="2301" max="2301" width="8.453125" style="48" customWidth="1"/>
    <col min="2302" max="2302" width="12.54296875" style="48" customWidth="1"/>
    <col min="2303" max="2303" width="12.81640625" style="48" bestFit="1" customWidth="1"/>
    <col min="2304" max="2304" width="11.1796875" style="48" customWidth="1"/>
    <col min="2305" max="2305" width="11.26953125" style="48" customWidth="1"/>
    <col min="2306" max="2306" width="11.54296875" style="48" customWidth="1"/>
    <col min="2307" max="2307" width="8" style="48" customWidth="1"/>
    <col min="2308" max="2308" width="12.26953125" style="48" customWidth="1"/>
    <col min="2309" max="2310" width="0" style="48" hidden="1" customWidth="1"/>
    <col min="2311" max="2311" width="8.54296875" style="48"/>
    <col min="2312" max="2312" width="14" style="48" customWidth="1"/>
    <col min="2313" max="2314" width="8.54296875" style="48"/>
    <col min="2315" max="2315" width="12" style="48" customWidth="1"/>
    <col min="2316" max="2547" width="8.54296875" style="48"/>
    <col min="2548" max="2548" width="3.26953125" style="48" customWidth="1"/>
    <col min="2549" max="2549" width="12.81640625" style="48" customWidth="1"/>
    <col min="2550" max="2550" width="40.7265625" style="48" customWidth="1"/>
    <col min="2551" max="2551" width="3.1796875" style="48" customWidth="1"/>
    <col min="2552" max="2552" width="9.26953125" style="48" customWidth="1"/>
    <col min="2553" max="2553" width="9.453125" style="48" customWidth="1"/>
    <col min="2554" max="2554" width="12.54296875" style="48" customWidth="1"/>
    <col min="2555" max="2555" width="13.1796875" style="48" customWidth="1"/>
    <col min="2556" max="2556" width="12.453125" style="48" customWidth="1"/>
    <col min="2557" max="2557" width="8.453125" style="48" customWidth="1"/>
    <col min="2558" max="2558" width="12.54296875" style="48" customWidth="1"/>
    <col min="2559" max="2559" width="12.81640625" style="48" bestFit="1" customWidth="1"/>
    <col min="2560" max="2560" width="11.1796875" style="48" customWidth="1"/>
    <col min="2561" max="2561" width="11.26953125" style="48" customWidth="1"/>
    <col min="2562" max="2562" width="11.54296875" style="48" customWidth="1"/>
    <col min="2563" max="2563" width="8" style="48" customWidth="1"/>
    <col min="2564" max="2564" width="12.26953125" style="48" customWidth="1"/>
    <col min="2565" max="2566" width="0" style="48" hidden="1" customWidth="1"/>
    <col min="2567" max="2567" width="8.54296875" style="48"/>
    <col min="2568" max="2568" width="14" style="48" customWidth="1"/>
    <col min="2569" max="2570" width="8.54296875" style="48"/>
    <col min="2571" max="2571" width="12" style="48" customWidth="1"/>
    <col min="2572" max="2803" width="8.54296875" style="48"/>
    <col min="2804" max="2804" width="3.26953125" style="48" customWidth="1"/>
    <col min="2805" max="2805" width="12.81640625" style="48" customWidth="1"/>
    <col min="2806" max="2806" width="40.7265625" style="48" customWidth="1"/>
    <col min="2807" max="2807" width="3.1796875" style="48" customWidth="1"/>
    <col min="2808" max="2808" width="9.26953125" style="48" customWidth="1"/>
    <col min="2809" max="2809" width="9.453125" style="48" customWidth="1"/>
    <col min="2810" max="2810" width="12.54296875" style="48" customWidth="1"/>
    <col min="2811" max="2811" width="13.1796875" style="48" customWidth="1"/>
    <col min="2812" max="2812" width="12.453125" style="48" customWidth="1"/>
    <col min="2813" max="2813" width="8.453125" style="48" customWidth="1"/>
    <col min="2814" max="2814" width="12.54296875" style="48" customWidth="1"/>
    <col min="2815" max="2815" width="12.81640625" style="48" bestFit="1" customWidth="1"/>
    <col min="2816" max="2816" width="11.1796875" style="48" customWidth="1"/>
    <col min="2817" max="2817" width="11.26953125" style="48" customWidth="1"/>
    <col min="2818" max="2818" width="11.54296875" style="48" customWidth="1"/>
    <col min="2819" max="2819" width="8" style="48" customWidth="1"/>
    <col min="2820" max="2820" width="12.26953125" style="48" customWidth="1"/>
    <col min="2821" max="2822" width="0" style="48" hidden="1" customWidth="1"/>
    <col min="2823" max="2823" width="8.54296875" style="48"/>
    <col min="2824" max="2824" width="14" style="48" customWidth="1"/>
    <col min="2825" max="2826" width="8.54296875" style="48"/>
    <col min="2827" max="2827" width="12" style="48" customWidth="1"/>
    <col min="2828" max="3059" width="8.54296875" style="48"/>
    <col min="3060" max="3060" width="3.26953125" style="48" customWidth="1"/>
    <col min="3061" max="3061" width="12.81640625" style="48" customWidth="1"/>
    <col min="3062" max="3062" width="40.7265625" style="48" customWidth="1"/>
    <col min="3063" max="3063" width="3.1796875" style="48" customWidth="1"/>
    <col min="3064" max="3064" width="9.26953125" style="48" customWidth="1"/>
    <col min="3065" max="3065" width="9.453125" style="48" customWidth="1"/>
    <col min="3066" max="3066" width="12.54296875" style="48" customWidth="1"/>
    <col min="3067" max="3067" width="13.1796875" style="48" customWidth="1"/>
    <col min="3068" max="3068" width="12.453125" style="48" customWidth="1"/>
    <col min="3069" max="3069" width="8.453125" style="48" customWidth="1"/>
    <col min="3070" max="3070" width="12.54296875" style="48" customWidth="1"/>
    <col min="3071" max="3071" width="12.81640625" style="48" bestFit="1" customWidth="1"/>
    <col min="3072" max="3072" width="11.1796875" style="48" customWidth="1"/>
    <col min="3073" max="3073" width="11.26953125" style="48" customWidth="1"/>
    <col min="3074" max="3074" width="11.54296875" style="48" customWidth="1"/>
    <col min="3075" max="3075" width="8" style="48" customWidth="1"/>
    <col min="3076" max="3076" width="12.26953125" style="48" customWidth="1"/>
    <col min="3077" max="3078" width="0" style="48" hidden="1" customWidth="1"/>
    <col min="3079" max="3079" width="8.54296875" style="48"/>
    <col min="3080" max="3080" width="14" style="48" customWidth="1"/>
    <col min="3081" max="3082" width="8.54296875" style="48"/>
    <col min="3083" max="3083" width="12" style="48" customWidth="1"/>
    <col min="3084" max="3315" width="8.54296875" style="48"/>
    <col min="3316" max="3316" width="3.26953125" style="48" customWidth="1"/>
    <col min="3317" max="3317" width="12.81640625" style="48" customWidth="1"/>
    <col min="3318" max="3318" width="40.7265625" style="48" customWidth="1"/>
    <col min="3319" max="3319" width="3.1796875" style="48" customWidth="1"/>
    <col min="3320" max="3320" width="9.26953125" style="48" customWidth="1"/>
    <col min="3321" max="3321" width="9.453125" style="48" customWidth="1"/>
    <col min="3322" max="3322" width="12.54296875" style="48" customWidth="1"/>
    <col min="3323" max="3323" width="13.1796875" style="48" customWidth="1"/>
    <col min="3324" max="3324" width="12.453125" style="48" customWidth="1"/>
    <col min="3325" max="3325" width="8.453125" style="48" customWidth="1"/>
    <col min="3326" max="3326" width="12.54296875" style="48" customWidth="1"/>
    <col min="3327" max="3327" width="12.81640625" style="48" bestFit="1" customWidth="1"/>
    <col min="3328" max="3328" width="11.1796875" style="48" customWidth="1"/>
    <col min="3329" max="3329" width="11.26953125" style="48" customWidth="1"/>
    <col min="3330" max="3330" width="11.54296875" style="48" customWidth="1"/>
    <col min="3331" max="3331" width="8" style="48" customWidth="1"/>
    <col min="3332" max="3332" width="12.26953125" style="48" customWidth="1"/>
    <col min="3333" max="3334" width="0" style="48" hidden="1" customWidth="1"/>
    <col min="3335" max="3335" width="8.54296875" style="48"/>
    <col min="3336" max="3336" width="14" style="48" customWidth="1"/>
    <col min="3337" max="3338" width="8.54296875" style="48"/>
    <col min="3339" max="3339" width="12" style="48" customWidth="1"/>
    <col min="3340" max="3571" width="8.54296875" style="48"/>
    <col min="3572" max="3572" width="3.26953125" style="48" customWidth="1"/>
    <col min="3573" max="3573" width="12.81640625" style="48" customWidth="1"/>
    <col min="3574" max="3574" width="40.7265625" style="48" customWidth="1"/>
    <col min="3575" max="3575" width="3.1796875" style="48" customWidth="1"/>
    <col min="3576" max="3576" width="9.26953125" style="48" customWidth="1"/>
    <col min="3577" max="3577" width="9.453125" style="48" customWidth="1"/>
    <col min="3578" max="3578" width="12.54296875" style="48" customWidth="1"/>
    <col min="3579" max="3579" width="13.1796875" style="48" customWidth="1"/>
    <col min="3580" max="3580" width="12.453125" style="48" customWidth="1"/>
    <col min="3581" max="3581" width="8.453125" style="48" customWidth="1"/>
    <col min="3582" max="3582" width="12.54296875" style="48" customWidth="1"/>
    <col min="3583" max="3583" width="12.81640625" style="48" bestFit="1" customWidth="1"/>
    <col min="3584" max="3584" width="11.1796875" style="48" customWidth="1"/>
    <col min="3585" max="3585" width="11.26953125" style="48" customWidth="1"/>
    <col min="3586" max="3586" width="11.54296875" style="48" customWidth="1"/>
    <col min="3587" max="3587" width="8" style="48" customWidth="1"/>
    <col min="3588" max="3588" width="12.26953125" style="48" customWidth="1"/>
    <col min="3589" max="3590" width="0" style="48" hidden="1" customWidth="1"/>
    <col min="3591" max="3591" width="8.54296875" style="48"/>
    <col min="3592" max="3592" width="14" style="48" customWidth="1"/>
    <col min="3593" max="3594" width="8.54296875" style="48"/>
    <col min="3595" max="3595" width="12" style="48" customWidth="1"/>
    <col min="3596" max="3827" width="8.54296875" style="48"/>
    <col min="3828" max="3828" width="3.26953125" style="48" customWidth="1"/>
    <col min="3829" max="3829" width="12.81640625" style="48" customWidth="1"/>
    <col min="3830" max="3830" width="40.7265625" style="48" customWidth="1"/>
    <col min="3831" max="3831" width="3.1796875" style="48" customWidth="1"/>
    <col min="3832" max="3832" width="9.26953125" style="48" customWidth="1"/>
    <col min="3833" max="3833" width="9.453125" style="48" customWidth="1"/>
    <col min="3834" max="3834" width="12.54296875" style="48" customWidth="1"/>
    <col min="3835" max="3835" width="13.1796875" style="48" customWidth="1"/>
    <col min="3836" max="3836" width="12.453125" style="48" customWidth="1"/>
    <col min="3837" max="3837" width="8.453125" style="48" customWidth="1"/>
    <col min="3838" max="3838" width="12.54296875" style="48" customWidth="1"/>
    <col min="3839" max="3839" width="12.81640625" style="48" bestFit="1" customWidth="1"/>
    <col min="3840" max="3840" width="11.1796875" style="48" customWidth="1"/>
    <col min="3841" max="3841" width="11.26953125" style="48" customWidth="1"/>
    <col min="3842" max="3842" width="11.54296875" style="48" customWidth="1"/>
    <col min="3843" max="3843" width="8" style="48" customWidth="1"/>
    <col min="3844" max="3844" width="12.26953125" style="48" customWidth="1"/>
    <col min="3845" max="3846" width="0" style="48" hidden="1" customWidth="1"/>
    <col min="3847" max="3847" width="8.54296875" style="48"/>
    <col min="3848" max="3848" width="14" style="48" customWidth="1"/>
    <col min="3849" max="3850" width="8.54296875" style="48"/>
    <col min="3851" max="3851" width="12" style="48" customWidth="1"/>
    <col min="3852" max="4083" width="8.54296875" style="48"/>
    <col min="4084" max="4084" width="3.26953125" style="48" customWidth="1"/>
    <col min="4085" max="4085" width="12.81640625" style="48" customWidth="1"/>
    <col min="4086" max="4086" width="40.7265625" style="48" customWidth="1"/>
    <col min="4087" max="4087" width="3.1796875" style="48" customWidth="1"/>
    <col min="4088" max="4088" width="9.26953125" style="48" customWidth="1"/>
    <col min="4089" max="4089" width="9.453125" style="48" customWidth="1"/>
    <col min="4090" max="4090" width="12.54296875" style="48" customWidth="1"/>
    <col min="4091" max="4091" width="13.1796875" style="48" customWidth="1"/>
    <col min="4092" max="4092" width="12.453125" style="48" customWidth="1"/>
    <col min="4093" max="4093" width="8.453125" style="48" customWidth="1"/>
    <col min="4094" max="4094" width="12.54296875" style="48" customWidth="1"/>
    <col min="4095" max="4095" width="12.81640625" style="48" bestFit="1" customWidth="1"/>
    <col min="4096" max="4096" width="11.1796875" style="48" customWidth="1"/>
    <col min="4097" max="4097" width="11.26953125" style="48" customWidth="1"/>
    <col min="4098" max="4098" width="11.54296875" style="48" customWidth="1"/>
    <col min="4099" max="4099" width="8" style="48" customWidth="1"/>
    <col min="4100" max="4100" width="12.26953125" style="48" customWidth="1"/>
    <col min="4101" max="4102" width="0" style="48" hidden="1" customWidth="1"/>
    <col min="4103" max="4103" width="8.54296875" style="48"/>
    <col min="4104" max="4104" width="14" style="48" customWidth="1"/>
    <col min="4105" max="4106" width="8.54296875" style="48"/>
    <col min="4107" max="4107" width="12" style="48" customWidth="1"/>
    <col min="4108" max="4339" width="8.54296875" style="48"/>
    <col min="4340" max="4340" width="3.26953125" style="48" customWidth="1"/>
    <col min="4341" max="4341" width="12.81640625" style="48" customWidth="1"/>
    <col min="4342" max="4342" width="40.7265625" style="48" customWidth="1"/>
    <col min="4343" max="4343" width="3.1796875" style="48" customWidth="1"/>
    <col min="4344" max="4344" width="9.26953125" style="48" customWidth="1"/>
    <col min="4345" max="4345" width="9.453125" style="48" customWidth="1"/>
    <col min="4346" max="4346" width="12.54296875" style="48" customWidth="1"/>
    <col min="4347" max="4347" width="13.1796875" style="48" customWidth="1"/>
    <col min="4348" max="4348" width="12.453125" style="48" customWidth="1"/>
    <col min="4349" max="4349" width="8.453125" style="48" customWidth="1"/>
    <col min="4350" max="4350" width="12.54296875" style="48" customWidth="1"/>
    <col min="4351" max="4351" width="12.81640625" style="48" bestFit="1" customWidth="1"/>
    <col min="4352" max="4352" width="11.1796875" style="48" customWidth="1"/>
    <col min="4353" max="4353" width="11.26953125" style="48" customWidth="1"/>
    <col min="4354" max="4354" width="11.54296875" style="48" customWidth="1"/>
    <col min="4355" max="4355" width="8" style="48" customWidth="1"/>
    <col min="4356" max="4356" width="12.26953125" style="48" customWidth="1"/>
    <col min="4357" max="4358" width="0" style="48" hidden="1" customWidth="1"/>
    <col min="4359" max="4359" width="8.54296875" style="48"/>
    <col min="4360" max="4360" width="14" style="48" customWidth="1"/>
    <col min="4361" max="4362" width="8.54296875" style="48"/>
    <col min="4363" max="4363" width="12" style="48" customWidth="1"/>
    <col min="4364" max="4595" width="8.54296875" style="48"/>
    <col min="4596" max="4596" width="3.26953125" style="48" customWidth="1"/>
    <col min="4597" max="4597" width="12.81640625" style="48" customWidth="1"/>
    <col min="4598" max="4598" width="40.7265625" style="48" customWidth="1"/>
    <col min="4599" max="4599" width="3.1796875" style="48" customWidth="1"/>
    <col min="4600" max="4600" width="9.26953125" style="48" customWidth="1"/>
    <col min="4601" max="4601" width="9.453125" style="48" customWidth="1"/>
    <col min="4602" max="4602" width="12.54296875" style="48" customWidth="1"/>
    <col min="4603" max="4603" width="13.1796875" style="48" customWidth="1"/>
    <col min="4604" max="4604" width="12.453125" style="48" customWidth="1"/>
    <col min="4605" max="4605" width="8.453125" style="48" customWidth="1"/>
    <col min="4606" max="4606" width="12.54296875" style="48" customWidth="1"/>
    <col min="4607" max="4607" width="12.81640625" style="48" bestFit="1" customWidth="1"/>
    <col min="4608" max="4608" width="11.1796875" style="48" customWidth="1"/>
    <col min="4609" max="4609" width="11.26953125" style="48" customWidth="1"/>
    <col min="4610" max="4610" width="11.54296875" style="48" customWidth="1"/>
    <col min="4611" max="4611" width="8" style="48" customWidth="1"/>
    <col min="4612" max="4612" width="12.26953125" style="48" customWidth="1"/>
    <col min="4613" max="4614" width="0" style="48" hidden="1" customWidth="1"/>
    <col min="4615" max="4615" width="8.54296875" style="48"/>
    <col min="4616" max="4616" width="14" style="48" customWidth="1"/>
    <col min="4617" max="4618" width="8.54296875" style="48"/>
    <col min="4619" max="4619" width="12" style="48" customWidth="1"/>
    <col min="4620" max="4851" width="8.54296875" style="48"/>
    <col min="4852" max="4852" width="3.26953125" style="48" customWidth="1"/>
    <col min="4853" max="4853" width="12.81640625" style="48" customWidth="1"/>
    <col min="4854" max="4854" width="40.7265625" style="48" customWidth="1"/>
    <col min="4855" max="4855" width="3.1796875" style="48" customWidth="1"/>
    <col min="4856" max="4856" width="9.26953125" style="48" customWidth="1"/>
    <col min="4857" max="4857" width="9.453125" style="48" customWidth="1"/>
    <col min="4858" max="4858" width="12.54296875" style="48" customWidth="1"/>
    <col min="4859" max="4859" width="13.1796875" style="48" customWidth="1"/>
    <col min="4860" max="4860" width="12.453125" style="48" customWidth="1"/>
    <col min="4861" max="4861" width="8.453125" style="48" customWidth="1"/>
    <col min="4862" max="4862" width="12.54296875" style="48" customWidth="1"/>
    <col min="4863" max="4863" width="12.81640625" style="48" bestFit="1" customWidth="1"/>
    <col min="4864" max="4864" width="11.1796875" style="48" customWidth="1"/>
    <col min="4865" max="4865" width="11.26953125" style="48" customWidth="1"/>
    <col min="4866" max="4866" width="11.54296875" style="48" customWidth="1"/>
    <col min="4867" max="4867" width="8" style="48" customWidth="1"/>
    <col min="4868" max="4868" width="12.26953125" style="48" customWidth="1"/>
    <col min="4869" max="4870" width="0" style="48" hidden="1" customWidth="1"/>
    <col min="4871" max="4871" width="8.54296875" style="48"/>
    <col min="4872" max="4872" width="14" style="48" customWidth="1"/>
    <col min="4873" max="4874" width="8.54296875" style="48"/>
    <col min="4875" max="4875" width="12" style="48" customWidth="1"/>
    <col min="4876" max="5107" width="8.54296875" style="48"/>
    <col min="5108" max="5108" width="3.26953125" style="48" customWidth="1"/>
    <col min="5109" max="5109" width="12.81640625" style="48" customWidth="1"/>
    <col min="5110" max="5110" width="40.7265625" style="48" customWidth="1"/>
    <col min="5111" max="5111" width="3.1796875" style="48" customWidth="1"/>
    <col min="5112" max="5112" width="9.26953125" style="48" customWidth="1"/>
    <col min="5113" max="5113" width="9.453125" style="48" customWidth="1"/>
    <col min="5114" max="5114" width="12.54296875" style="48" customWidth="1"/>
    <col min="5115" max="5115" width="13.1796875" style="48" customWidth="1"/>
    <col min="5116" max="5116" width="12.453125" style="48" customWidth="1"/>
    <col min="5117" max="5117" width="8.453125" style="48" customWidth="1"/>
    <col min="5118" max="5118" width="12.54296875" style="48" customWidth="1"/>
    <col min="5119" max="5119" width="12.81640625" style="48" bestFit="1" customWidth="1"/>
    <col min="5120" max="5120" width="11.1796875" style="48" customWidth="1"/>
    <col min="5121" max="5121" width="11.26953125" style="48" customWidth="1"/>
    <col min="5122" max="5122" width="11.54296875" style="48" customWidth="1"/>
    <col min="5123" max="5123" width="8" style="48" customWidth="1"/>
    <col min="5124" max="5124" width="12.26953125" style="48" customWidth="1"/>
    <col min="5125" max="5126" width="0" style="48" hidden="1" customWidth="1"/>
    <col min="5127" max="5127" width="8.54296875" style="48"/>
    <col min="5128" max="5128" width="14" style="48" customWidth="1"/>
    <col min="5129" max="5130" width="8.54296875" style="48"/>
    <col min="5131" max="5131" width="12" style="48" customWidth="1"/>
    <col min="5132" max="5363" width="8.54296875" style="48"/>
    <col min="5364" max="5364" width="3.26953125" style="48" customWidth="1"/>
    <col min="5365" max="5365" width="12.81640625" style="48" customWidth="1"/>
    <col min="5366" max="5366" width="40.7265625" style="48" customWidth="1"/>
    <col min="5367" max="5367" width="3.1796875" style="48" customWidth="1"/>
    <col min="5368" max="5368" width="9.26953125" style="48" customWidth="1"/>
    <col min="5369" max="5369" width="9.453125" style="48" customWidth="1"/>
    <col min="5370" max="5370" width="12.54296875" style="48" customWidth="1"/>
    <col min="5371" max="5371" width="13.1796875" style="48" customWidth="1"/>
    <col min="5372" max="5372" width="12.453125" style="48" customWidth="1"/>
    <col min="5373" max="5373" width="8.453125" style="48" customWidth="1"/>
    <col min="5374" max="5374" width="12.54296875" style="48" customWidth="1"/>
    <col min="5375" max="5375" width="12.81640625" style="48" bestFit="1" customWidth="1"/>
    <col min="5376" max="5376" width="11.1796875" style="48" customWidth="1"/>
    <col min="5377" max="5377" width="11.26953125" style="48" customWidth="1"/>
    <col min="5378" max="5378" width="11.54296875" style="48" customWidth="1"/>
    <col min="5379" max="5379" width="8" style="48" customWidth="1"/>
    <col min="5380" max="5380" width="12.26953125" style="48" customWidth="1"/>
    <col min="5381" max="5382" width="0" style="48" hidden="1" customWidth="1"/>
    <col min="5383" max="5383" width="8.54296875" style="48"/>
    <col min="5384" max="5384" width="14" style="48" customWidth="1"/>
    <col min="5385" max="5386" width="8.54296875" style="48"/>
    <col min="5387" max="5387" width="12" style="48" customWidth="1"/>
    <col min="5388" max="5619" width="8.54296875" style="48"/>
    <col min="5620" max="5620" width="3.26953125" style="48" customWidth="1"/>
    <col min="5621" max="5621" width="12.81640625" style="48" customWidth="1"/>
    <col min="5622" max="5622" width="40.7265625" style="48" customWidth="1"/>
    <col min="5623" max="5623" width="3.1796875" style="48" customWidth="1"/>
    <col min="5624" max="5624" width="9.26953125" style="48" customWidth="1"/>
    <col min="5625" max="5625" width="9.453125" style="48" customWidth="1"/>
    <col min="5626" max="5626" width="12.54296875" style="48" customWidth="1"/>
    <col min="5627" max="5627" width="13.1796875" style="48" customWidth="1"/>
    <col min="5628" max="5628" width="12.453125" style="48" customWidth="1"/>
    <col min="5629" max="5629" width="8.453125" style="48" customWidth="1"/>
    <col min="5630" max="5630" width="12.54296875" style="48" customWidth="1"/>
    <col min="5631" max="5631" width="12.81640625" style="48" bestFit="1" customWidth="1"/>
    <col min="5632" max="5632" width="11.1796875" style="48" customWidth="1"/>
    <col min="5633" max="5633" width="11.26953125" style="48" customWidth="1"/>
    <col min="5634" max="5634" width="11.54296875" style="48" customWidth="1"/>
    <col min="5635" max="5635" width="8" style="48" customWidth="1"/>
    <col min="5636" max="5636" width="12.26953125" style="48" customWidth="1"/>
    <col min="5637" max="5638" width="0" style="48" hidden="1" customWidth="1"/>
    <col min="5639" max="5639" width="8.54296875" style="48"/>
    <col min="5640" max="5640" width="14" style="48" customWidth="1"/>
    <col min="5641" max="5642" width="8.54296875" style="48"/>
    <col min="5643" max="5643" width="12" style="48" customWidth="1"/>
    <col min="5644" max="5875" width="8.54296875" style="48"/>
    <col min="5876" max="5876" width="3.26953125" style="48" customWidth="1"/>
    <col min="5877" max="5877" width="12.81640625" style="48" customWidth="1"/>
    <col min="5878" max="5878" width="40.7265625" style="48" customWidth="1"/>
    <col min="5879" max="5879" width="3.1796875" style="48" customWidth="1"/>
    <col min="5880" max="5880" width="9.26953125" style="48" customWidth="1"/>
    <col min="5881" max="5881" width="9.453125" style="48" customWidth="1"/>
    <col min="5882" max="5882" width="12.54296875" style="48" customWidth="1"/>
    <col min="5883" max="5883" width="13.1796875" style="48" customWidth="1"/>
    <col min="5884" max="5884" width="12.453125" style="48" customWidth="1"/>
    <col min="5885" max="5885" width="8.453125" style="48" customWidth="1"/>
    <col min="5886" max="5886" width="12.54296875" style="48" customWidth="1"/>
    <col min="5887" max="5887" width="12.81640625" style="48" bestFit="1" customWidth="1"/>
    <col min="5888" max="5888" width="11.1796875" style="48" customWidth="1"/>
    <col min="5889" max="5889" width="11.26953125" style="48" customWidth="1"/>
    <col min="5890" max="5890" width="11.54296875" style="48" customWidth="1"/>
    <col min="5891" max="5891" width="8" style="48" customWidth="1"/>
    <col min="5892" max="5892" width="12.26953125" style="48" customWidth="1"/>
    <col min="5893" max="5894" width="0" style="48" hidden="1" customWidth="1"/>
    <col min="5895" max="5895" width="8.54296875" style="48"/>
    <col min="5896" max="5896" width="14" style="48" customWidth="1"/>
    <col min="5897" max="5898" width="8.54296875" style="48"/>
    <col min="5899" max="5899" width="12" style="48" customWidth="1"/>
    <col min="5900" max="6131" width="8.54296875" style="48"/>
    <col min="6132" max="6132" width="3.26953125" style="48" customWidth="1"/>
    <col min="6133" max="6133" width="12.81640625" style="48" customWidth="1"/>
    <col min="6134" max="6134" width="40.7265625" style="48" customWidth="1"/>
    <col min="6135" max="6135" width="3.1796875" style="48" customWidth="1"/>
    <col min="6136" max="6136" width="9.26953125" style="48" customWidth="1"/>
    <col min="6137" max="6137" width="9.453125" style="48" customWidth="1"/>
    <col min="6138" max="6138" width="12.54296875" style="48" customWidth="1"/>
    <col min="6139" max="6139" width="13.1796875" style="48" customWidth="1"/>
    <col min="6140" max="6140" width="12.453125" style="48" customWidth="1"/>
    <col min="6141" max="6141" width="8.453125" style="48" customWidth="1"/>
    <col min="6142" max="6142" width="12.54296875" style="48" customWidth="1"/>
    <col min="6143" max="6143" width="12.81640625" style="48" bestFit="1" customWidth="1"/>
    <col min="6144" max="6144" width="11.1796875" style="48" customWidth="1"/>
    <col min="6145" max="6145" width="11.26953125" style="48" customWidth="1"/>
    <col min="6146" max="6146" width="11.54296875" style="48" customWidth="1"/>
    <col min="6147" max="6147" width="8" style="48" customWidth="1"/>
    <col min="6148" max="6148" width="12.26953125" style="48" customWidth="1"/>
    <col min="6149" max="6150" width="0" style="48" hidden="1" customWidth="1"/>
    <col min="6151" max="6151" width="8.54296875" style="48"/>
    <col min="6152" max="6152" width="14" style="48" customWidth="1"/>
    <col min="6153" max="6154" width="8.54296875" style="48"/>
    <col min="6155" max="6155" width="12" style="48" customWidth="1"/>
    <col min="6156" max="6387" width="8.54296875" style="48"/>
    <col min="6388" max="6388" width="3.26953125" style="48" customWidth="1"/>
    <col min="6389" max="6389" width="12.81640625" style="48" customWidth="1"/>
    <col min="6390" max="6390" width="40.7265625" style="48" customWidth="1"/>
    <col min="6391" max="6391" width="3.1796875" style="48" customWidth="1"/>
    <col min="6392" max="6392" width="9.26953125" style="48" customWidth="1"/>
    <col min="6393" max="6393" width="9.453125" style="48" customWidth="1"/>
    <col min="6394" max="6394" width="12.54296875" style="48" customWidth="1"/>
    <col min="6395" max="6395" width="13.1796875" style="48" customWidth="1"/>
    <col min="6396" max="6396" width="12.453125" style="48" customWidth="1"/>
    <col min="6397" max="6397" width="8.453125" style="48" customWidth="1"/>
    <col min="6398" max="6398" width="12.54296875" style="48" customWidth="1"/>
    <col min="6399" max="6399" width="12.81640625" style="48" bestFit="1" customWidth="1"/>
    <col min="6400" max="6400" width="11.1796875" style="48" customWidth="1"/>
    <col min="6401" max="6401" width="11.26953125" style="48" customWidth="1"/>
    <col min="6402" max="6402" width="11.54296875" style="48" customWidth="1"/>
    <col min="6403" max="6403" width="8" style="48" customWidth="1"/>
    <col min="6404" max="6404" width="12.26953125" style="48" customWidth="1"/>
    <col min="6405" max="6406" width="0" style="48" hidden="1" customWidth="1"/>
    <col min="6407" max="6407" width="8.54296875" style="48"/>
    <col min="6408" max="6408" width="14" style="48" customWidth="1"/>
    <col min="6409" max="6410" width="8.54296875" style="48"/>
    <col min="6411" max="6411" width="12" style="48" customWidth="1"/>
    <col min="6412" max="6643" width="8.54296875" style="48"/>
    <col min="6644" max="6644" width="3.26953125" style="48" customWidth="1"/>
    <col min="6645" max="6645" width="12.81640625" style="48" customWidth="1"/>
    <col min="6646" max="6646" width="40.7265625" style="48" customWidth="1"/>
    <col min="6647" max="6647" width="3.1796875" style="48" customWidth="1"/>
    <col min="6648" max="6648" width="9.26953125" style="48" customWidth="1"/>
    <col min="6649" max="6649" width="9.453125" style="48" customWidth="1"/>
    <col min="6650" max="6650" width="12.54296875" style="48" customWidth="1"/>
    <col min="6651" max="6651" width="13.1796875" style="48" customWidth="1"/>
    <col min="6652" max="6652" width="12.453125" style="48" customWidth="1"/>
    <col min="6653" max="6653" width="8.453125" style="48" customWidth="1"/>
    <col min="6654" max="6654" width="12.54296875" style="48" customWidth="1"/>
    <col min="6655" max="6655" width="12.81640625" style="48" bestFit="1" customWidth="1"/>
    <col min="6656" max="6656" width="11.1796875" style="48" customWidth="1"/>
    <col min="6657" max="6657" width="11.26953125" style="48" customWidth="1"/>
    <col min="6658" max="6658" width="11.54296875" style="48" customWidth="1"/>
    <col min="6659" max="6659" width="8" style="48" customWidth="1"/>
    <col min="6660" max="6660" width="12.26953125" style="48" customWidth="1"/>
    <col min="6661" max="6662" width="0" style="48" hidden="1" customWidth="1"/>
    <col min="6663" max="6663" width="8.54296875" style="48"/>
    <col min="6664" max="6664" width="14" style="48" customWidth="1"/>
    <col min="6665" max="6666" width="8.54296875" style="48"/>
    <col min="6667" max="6667" width="12" style="48" customWidth="1"/>
    <col min="6668" max="6899" width="8.54296875" style="48"/>
    <col min="6900" max="6900" width="3.26953125" style="48" customWidth="1"/>
    <col min="6901" max="6901" width="12.81640625" style="48" customWidth="1"/>
    <col min="6902" max="6902" width="40.7265625" style="48" customWidth="1"/>
    <col min="6903" max="6903" width="3.1796875" style="48" customWidth="1"/>
    <col min="6904" max="6904" width="9.26953125" style="48" customWidth="1"/>
    <col min="6905" max="6905" width="9.453125" style="48" customWidth="1"/>
    <col min="6906" max="6906" width="12.54296875" style="48" customWidth="1"/>
    <col min="6907" max="6907" width="13.1796875" style="48" customWidth="1"/>
    <col min="6908" max="6908" width="12.453125" style="48" customWidth="1"/>
    <col min="6909" max="6909" width="8.453125" style="48" customWidth="1"/>
    <col min="6910" max="6910" width="12.54296875" style="48" customWidth="1"/>
    <col min="6911" max="6911" width="12.81640625" style="48" bestFit="1" customWidth="1"/>
    <col min="6912" max="6912" width="11.1796875" style="48" customWidth="1"/>
    <col min="6913" max="6913" width="11.26953125" style="48" customWidth="1"/>
    <col min="6914" max="6914" width="11.54296875" style="48" customWidth="1"/>
    <col min="6915" max="6915" width="8" style="48" customWidth="1"/>
    <col min="6916" max="6916" width="12.26953125" style="48" customWidth="1"/>
    <col min="6917" max="6918" width="0" style="48" hidden="1" customWidth="1"/>
    <col min="6919" max="6919" width="8.54296875" style="48"/>
    <col min="6920" max="6920" width="14" style="48" customWidth="1"/>
    <col min="6921" max="6922" width="8.54296875" style="48"/>
    <col min="6923" max="6923" width="12" style="48" customWidth="1"/>
    <col min="6924" max="7155" width="8.54296875" style="48"/>
    <col min="7156" max="7156" width="3.26953125" style="48" customWidth="1"/>
    <col min="7157" max="7157" width="12.81640625" style="48" customWidth="1"/>
    <col min="7158" max="7158" width="40.7265625" style="48" customWidth="1"/>
    <col min="7159" max="7159" width="3.1796875" style="48" customWidth="1"/>
    <col min="7160" max="7160" width="9.26953125" style="48" customWidth="1"/>
    <col min="7161" max="7161" width="9.453125" style="48" customWidth="1"/>
    <col min="7162" max="7162" width="12.54296875" style="48" customWidth="1"/>
    <col min="7163" max="7163" width="13.1796875" style="48" customWidth="1"/>
    <col min="7164" max="7164" width="12.453125" style="48" customWidth="1"/>
    <col min="7165" max="7165" width="8.453125" style="48" customWidth="1"/>
    <col min="7166" max="7166" width="12.54296875" style="48" customWidth="1"/>
    <col min="7167" max="7167" width="12.81640625" style="48" bestFit="1" customWidth="1"/>
    <col min="7168" max="7168" width="11.1796875" style="48" customWidth="1"/>
    <col min="7169" max="7169" width="11.26953125" style="48" customWidth="1"/>
    <col min="7170" max="7170" width="11.54296875" style="48" customWidth="1"/>
    <col min="7171" max="7171" width="8" style="48" customWidth="1"/>
    <col min="7172" max="7172" width="12.26953125" style="48" customWidth="1"/>
    <col min="7173" max="7174" width="0" style="48" hidden="1" customWidth="1"/>
    <col min="7175" max="7175" width="8.54296875" style="48"/>
    <col min="7176" max="7176" width="14" style="48" customWidth="1"/>
    <col min="7177" max="7178" width="8.54296875" style="48"/>
    <col min="7179" max="7179" width="12" style="48" customWidth="1"/>
    <col min="7180" max="7411" width="8.54296875" style="48"/>
    <col min="7412" max="7412" width="3.26953125" style="48" customWidth="1"/>
    <col min="7413" max="7413" width="12.81640625" style="48" customWidth="1"/>
    <col min="7414" max="7414" width="40.7265625" style="48" customWidth="1"/>
    <col min="7415" max="7415" width="3.1796875" style="48" customWidth="1"/>
    <col min="7416" max="7416" width="9.26953125" style="48" customWidth="1"/>
    <col min="7417" max="7417" width="9.453125" style="48" customWidth="1"/>
    <col min="7418" max="7418" width="12.54296875" style="48" customWidth="1"/>
    <col min="7419" max="7419" width="13.1796875" style="48" customWidth="1"/>
    <col min="7420" max="7420" width="12.453125" style="48" customWidth="1"/>
    <col min="7421" max="7421" width="8.453125" style="48" customWidth="1"/>
    <col min="7422" max="7422" width="12.54296875" style="48" customWidth="1"/>
    <col min="7423" max="7423" width="12.81640625" style="48" bestFit="1" customWidth="1"/>
    <col min="7424" max="7424" width="11.1796875" style="48" customWidth="1"/>
    <col min="7425" max="7425" width="11.26953125" style="48" customWidth="1"/>
    <col min="7426" max="7426" width="11.54296875" style="48" customWidth="1"/>
    <col min="7427" max="7427" width="8" style="48" customWidth="1"/>
    <col min="7428" max="7428" width="12.26953125" style="48" customWidth="1"/>
    <col min="7429" max="7430" width="0" style="48" hidden="1" customWidth="1"/>
    <col min="7431" max="7431" width="8.54296875" style="48"/>
    <col min="7432" max="7432" width="14" style="48" customWidth="1"/>
    <col min="7433" max="7434" width="8.54296875" style="48"/>
    <col min="7435" max="7435" width="12" style="48" customWidth="1"/>
    <col min="7436" max="7667" width="8.54296875" style="48"/>
    <col min="7668" max="7668" width="3.26953125" style="48" customWidth="1"/>
    <col min="7669" max="7669" width="12.81640625" style="48" customWidth="1"/>
    <col min="7670" max="7670" width="40.7265625" style="48" customWidth="1"/>
    <col min="7671" max="7671" width="3.1796875" style="48" customWidth="1"/>
    <col min="7672" max="7672" width="9.26953125" style="48" customWidth="1"/>
    <col min="7673" max="7673" width="9.453125" style="48" customWidth="1"/>
    <col min="7674" max="7674" width="12.54296875" style="48" customWidth="1"/>
    <col min="7675" max="7675" width="13.1796875" style="48" customWidth="1"/>
    <col min="7676" max="7676" width="12.453125" style="48" customWidth="1"/>
    <col min="7677" max="7677" width="8.453125" style="48" customWidth="1"/>
    <col min="7678" max="7678" width="12.54296875" style="48" customWidth="1"/>
    <col min="7679" max="7679" width="12.81640625" style="48" bestFit="1" customWidth="1"/>
    <col min="7680" max="7680" width="11.1796875" style="48" customWidth="1"/>
    <col min="7681" max="7681" width="11.26953125" style="48" customWidth="1"/>
    <col min="7682" max="7682" width="11.54296875" style="48" customWidth="1"/>
    <col min="7683" max="7683" width="8" style="48" customWidth="1"/>
    <col min="7684" max="7684" width="12.26953125" style="48" customWidth="1"/>
    <col min="7685" max="7686" width="0" style="48" hidden="1" customWidth="1"/>
    <col min="7687" max="7687" width="8.54296875" style="48"/>
    <col min="7688" max="7688" width="14" style="48" customWidth="1"/>
    <col min="7689" max="7690" width="8.54296875" style="48"/>
    <col min="7691" max="7691" width="12" style="48" customWidth="1"/>
    <col min="7692" max="7923" width="8.54296875" style="48"/>
    <col min="7924" max="7924" width="3.26953125" style="48" customWidth="1"/>
    <col min="7925" max="7925" width="12.81640625" style="48" customWidth="1"/>
    <col min="7926" max="7926" width="40.7265625" style="48" customWidth="1"/>
    <col min="7927" max="7927" width="3.1796875" style="48" customWidth="1"/>
    <col min="7928" max="7928" width="9.26953125" style="48" customWidth="1"/>
    <col min="7929" max="7929" width="9.453125" style="48" customWidth="1"/>
    <col min="7930" max="7930" width="12.54296875" style="48" customWidth="1"/>
    <col min="7931" max="7931" width="13.1796875" style="48" customWidth="1"/>
    <col min="7932" max="7932" width="12.453125" style="48" customWidth="1"/>
    <col min="7933" max="7933" width="8.453125" style="48" customWidth="1"/>
    <col min="7934" max="7934" width="12.54296875" style="48" customWidth="1"/>
    <col min="7935" max="7935" width="12.81640625" style="48" bestFit="1" customWidth="1"/>
    <col min="7936" max="7936" width="11.1796875" style="48" customWidth="1"/>
    <col min="7937" max="7937" width="11.26953125" style="48" customWidth="1"/>
    <col min="7938" max="7938" width="11.54296875" style="48" customWidth="1"/>
    <col min="7939" max="7939" width="8" style="48" customWidth="1"/>
    <col min="7940" max="7940" width="12.26953125" style="48" customWidth="1"/>
    <col min="7941" max="7942" width="0" style="48" hidden="1" customWidth="1"/>
    <col min="7943" max="7943" width="8.54296875" style="48"/>
    <col min="7944" max="7944" width="14" style="48" customWidth="1"/>
    <col min="7945" max="7946" width="8.54296875" style="48"/>
    <col min="7947" max="7947" width="12" style="48" customWidth="1"/>
    <col min="7948" max="8179" width="8.54296875" style="48"/>
    <col min="8180" max="8180" width="3.26953125" style="48" customWidth="1"/>
    <col min="8181" max="8181" width="12.81640625" style="48" customWidth="1"/>
    <col min="8182" max="8182" width="40.7265625" style="48" customWidth="1"/>
    <col min="8183" max="8183" width="3.1796875" style="48" customWidth="1"/>
    <col min="8184" max="8184" width="9.26953125" style="48" customWidth="1"/>
    <col min="8185" max="8185" width="9.453125" style="48" customWidth="1"/>
    <col min="8186" max="8186" width="12.54296875" style="48" customWidth="1"/>
    <col min="8187" max="8187" width="13.1796875" style="48" customWidth="1"/>
    <col min="8188" max="8188" width="12.453125" style="48" customWidth="1"/>
    <col min="8189" max="8189" width="8.453125" style="48" customWidth="1"/>
    <col min="8190" max="8190" width="12.54296875" style="48" customWidth="1"/>
    <col min="8191" max="8191" width="12.81640625" style="48" bestFit="1" customWidth="1"/>
    <col min="8192" max="8192" width="11.1796875" style="48" customWidth="1"/>
    <col min="8193" max="8193" width="11.26953125" style="48" customWidth="1"/>
    <col min="8194" max="8194" width="11.54296875" style="48" customWidth="1"/>
    <col min="8195" max="8195" width="8" style="48" customWidth="1"/>
    <col min="8196" max="8196" width="12.26953125" style="48" customWidth="1"/>
    <col min="8197" max="8198" width="0" style="48" hidden="1" customWidth="1"/>
    <col min="8199" max="8199" width="8.54296875" style="48"/>
    <col min="8200" max="8200" width="14" style="48" customWidth="1"/>
    <col min="8201" max="8202" width="8.54296875" style="48"/>
    <col min="8203" max="8203" width="12" style="48" customWidth="1"/>
    <col min="8204" max="8435" width="8.54296875" style="48"/>
    <col min="8436" max="8436" width="3.26953125" style="48" customWidth="1"/>
    <col min="8437" max="8437" width="12.81640625" style="48" customWidth="1"/>
    <col min="8438" max="8438" width="40.7265625" style="48" customWidth="1"/>
    <col min="8439" max="8439" width="3.1796875" style="48" customWidth="1"/>
    <col min="8440" max="8440" width="9.26953125" style="48" customWidth="1"/>
    <col min="8441" max="8441" width="9.453125" style="48" customWidth="1"/>
    <col min="8442" max="8442" width="12.54296875" style="48" customWidth="1"/>
    <col min="8443" max="8443" width="13.1796875" style="48" customWidth="1"/>
    <col min="8444" max="8444" width="12.453125" style="48" customWidth="1"/>
    <col min="8445" max="8445" width="8.453125" style="48" customWidth="1"/>
    <col min="8446" max="8446" width="12.54296875" style="48" customWidth="1"/>
    <col min="8447" max="8447" width="12.81640625" style="48" bestFit="1" customWidth="1"/>
    <col min="8448" max="8448" width="11.1796875" style="48" customWidth="1"/>
    <col min="8449" max="8449" width="11.26953125" style="48" customWidth="1"/>
    <col min="8450" max="8450" width="11.54296875" style="48" customWidth="1"/>
    <col min="8451" max="8451" width="8" style="48" customWidth="1"/>
    <col min="8452" max="8452" width="12.26953125" style="48" customWidth="1"/>
    <col min="8453" max="8454" width="0" style="48" hidden="1" customWidth="1"/>
    <col min="8455" max="8455" width="8.54296875" style="48"/>
    <col min="8456" max="8456" width="14" style="48" customWidth="1"/>
    <col min="8457" max="8458" width="8.54296875" style="48"/>
    <col min="8459" max="8459" width="12" style="48" customWidth="1"/>
    <col min="8460" max="8691" width="8.54296875" style="48"/>
    <col min="8692" max="8692" width="3.26953125" style="48" customWidth="1"/>
    <col min="8693" max="8693" width="12.81640625" style="48" customWidth="1"/>
    <col min="8694" max="8694" width="40.7265625" style="48" customWidth="1"/>
    <col min="8695" max="8695" width="3.1796875" style="48" customWidth="1"/>
    <col min="8696" max="8696" width="9.26953125" style="48" customWidth="1"/>
    <col min="8697" max="8697" width="9.453125" style="48" customWidth="1"/>
    <col min="8698" max="8698" width="12.54296875" style="48" customWidth="1"/>
    <col min="8699" max="8699" width="13.1796875" style="48" customWidth="1"/>
    <col min="8700" max="8700" width="12.453125" style="48" customWidth="1"/>
    <col min="8701" max="8701" width="8.453125" style="48" customWidth="1"/>
    <col min="8702" max="8702" width="12.54296875" style="48" customWidth="1"/>
    <col min="8703" max="8703" width="12.81640625" style="48" bestFit="1" customWidth="1"/>
    <col min="8704" max="8704" width="11.1796875" style="48" customWidth="1"/>
    <col min="8705" max="8705" width="11.26953125" style="48" customWidth="1"/>
    <col min="8706" max="8706" width="11.54296875" style="48" customWidth="1"/>
    <col min="8707" max="8707" width="8" style="48" customWidth="1"/>
    <col min="8708" max="8708" width="12.26953125" style="48" customWidth="1"/>
    <col min="8709" max="8710" width="0" style="48" hidden="1" customWidth="1"/>
    <col min="8711" max="8711" width="8.54296875" style="48"/>
    <col min="8712" max="8712" width="14" style="48" customWidth="1"/>
    <col min="8713" max="8714" width="8.54296875" style="48"/>
    <col min="8715" max="8715" width="12" style="48" customWidth="1"/>
    <col min="8716" max="8947" width="8.54296875" style="48"/>
    <col min="8948" max="8948" width="3.26953125" style="48" customWidth="1"/>
    <col min="8949" max="8949" width="12.81640625" style="48" customWidth="1"/>
    <col min="8950" max="8950" width="40.7265625" style="48" customWidth="1"/>
    <col min="8951" max="8951" width="3.1796875" style="48" customWidth="1"/>
    <col min="8952" max="8952" width="9.26953125" style="48" customWidth="1"/>
    <col min="8953" max="8953" width="9.453125" style="48" customWidth="1"/>
    <col min="8954" max="8954" width="12.54296875" style="48" customWidth="1"/>
    <col min="8955" max="8955" width="13.1796875" style="48" customWidth="1"/>
    <col min="8956" max="8956" width="12.453125" style="48" customWidth="1"/>
    <col min="8957" max="8957" width="8.453125" style="48" customWidth="1"/>
    <col min="8958" max="8958" width="12.54296875" style="48" customWidth="1"/>
    <col min="8959" max="8959" width="12.81640625" style="48" bestFit="1" customWidth="1"/>
    <col min="8960" max="8960" width="11.1796875" style="48" customWidth="1"/>
    <col min="8961" max="8961" width="11.26953125" style="48" customWidth="1"/>
    <col min="8962" max="8962" width="11.54296875" style="48" customWidth="1"/>
    <col min="8963" max="8963" width="8" style="48" customWidth="1"/>
    <col min="8964" max="8964" width="12.26953125" style="48" customWidth="1"/>
    <col min="8965" max="8966" width="0" style="48" hidden="1" customWidth="1"/>
    <col min="8967" max="8967" width="8.54296875" style="48"/>
    <col min="8968" max="8968" width="14" style="48" customWidth="1"/>
    <col min="8969" max="8970" width="8.54296875" style="48"/>
    <col min="8971" max="8971" width="12" style="48" customWidth="1"/>
    <col min="8972" max="9203" width="8.54296875" style="48"/>
    <col min="9204" max="9204" width="3.26953125" style="48" customWidth="1"/>
    <col min="9205" max="9205" width="12.81640625" style="48" customWidth="1"/>
    <col min="9206" max="9206" width="40.7265625" style="48" customWidth="1"/>
    <col min="9207" max="9207" width="3.1796875" style="48" customWidth="1"/>
    <col min="9208" max="9208" width="9.26953125" style="48" customWidth="1"/>
    <col min="9209" max="9209" width="9.453125" style="48" customWidth="1"/>
    <col min="9210" max="9210" width="12.54296875" style="48" customWidth="1"/>
    <col min="9211" max="9211" width="13.1796875" style="48" customWidth="1"/>
    <col min="9212" max="9212" width="12.453125" style="48" customWidth="1"/>
    <col min="9213" max="9213" width="8.453125" style="48" customWidth="1"/>
    <col min="9214" max="9214" width="12.54296875" style="48" customWidth="1"/>
    <col min="9215" max="9215" width="12.81640625" style="48" bestFit="1" customWidth="1"/>
    <col min="9216" max="9216" width="11.1796875" style="48" customWidth="1"/>
    <col min="9217" max="9217" width="11.26953125" style="48" customWidth="1"/>
    <col min="9218" max="9218" width="11.54296875" style="48" customWidth="1"/>
    <col min="9219" max="9219" width="8" style="48" customWidth="1"/>
    <col min="9220" max="9220" width="12.26953125" style="48" customWidth="1"/>
    <col min="9221" max="9222" width="0" style="48" hidden="1" customWidth="1"/>
    <col min="9223" max="9223" width="8.54296875" style="48"/>
    <col min="9224" max="9224" width="14" style="48" customWidth="1"/>
    <col min="9225" max="9226" width="8.54296875" style="48"/>
    <col min="9227" max="9227" width="12" style="48" customWidth="1"/>
    <col min="9228" max="9459" width="8.54296875" style="48"/>
    <col min="9460" max="9460" width="3.26953125" style="48" customWidth="1"/>
    <col min="9461" max="9461" width="12.81640625" style="48" customWidth="1"/>
    <col min="9462" max="9462" width="40.7265625" style="48" customWidth="1"/>
    <col min="9463" max="9463" width="3.1796875" style="48" customWidth="1"/>
    <col min="9464" max="9464" width="9.26953125" style="48" customWidth="1"/>
    <col min="9465" max="9465" width="9.453125" style="48" customWidth="1"/>
    <col min="9466" max="9466" width="12.54296875" style="48" customWidth="1"/>
    <col min="9467" max="9467" width="13.1796875" style="48" customWidth="1"/>
    <col min="9468" max="9468" width="12.453125" style="48" customWidth="1"/>
    <col min="9469" max="9469" width="8.453125" style="48" customWidth="1"/>
    <col min="9470" max="9470" width="12.54296875" style="48" customWidth="1"/>
    <col min="9471" max="9471" width="12.81640625" style="48" bestFit="1" customWidth="1"/>
    <col min="9472" max="9472" width="11.1796875" style="48" customWidth="1"/>
    <col min="9473" max="9473" width="11.26953125" style="48" customWidth="1"/>
    <col min="9474" max="9474" width="11.54296875" style="48" customWidth="1"/>
    <col min="9475" max="9475" width="8" style="48" customWidth="1"/>
    <col min="9476" max="9476" width="12.26953125" style="48" customWidth="1"/>
    <col min="9477" max="9478" width="0" style="48" hidden="1" customWidth="1"/>
    <col min="9479" max="9479" width="8.54296875" style="48"/>
    <col min="9480" max="9480" width="14" style="48" customWidth="1"/>
    <col min="9481" max="9482" width="8.54296875" style="48"/>
    <col min="9483" max="9483" width="12" style="48" customWidth="1"/>
    <col min="9484" max="9715" width="8.54296875" style="48"/>
    <col min="9716" max="9716" width="3.26953125" style="48" customWidth="1"/>
    <col min="9717" max="9717" width="12.81640625" style="48" customWidth="1"/>
    <col min="9718" max="9718" width="40.7265625" style="48" customWidth="1"/>
    <col min="9719" max="9719" width="3.1796875" style="48" customWidth="1"/>
    <col min="9720" max="9720" width="9.26953125" style="48" customWidth="1"/>
    <col min="9721" max="9721" width="9.453125" style="48" customWidth="1"/>
    <col min="9722" max="9722" width="12.54296875" style="48" customWidth="1"/>
    <col min="9723" max="9723" width="13.1796875" style="48" customWidth="1"/>
    <col min="9724" max="9724" width="12.453125" style="48" customWidth="1"/>
    <col min="9725" max="9725" width="8.453125" style="48" customWidth="1"/>
    <col min="9726" max="9726" width="12.54296875" style="48" customWidth="1"/>
    <col min="9727" max="9727" width="12.81640625" style="48" bestFit="1" customWidth="1"/>
    <col min="9728" max="9728" width="11.1796875" style="48" customWidth="1"/>
    <col min="9729" max="9729" width="11.26953125" style="48" customWidth="1"/>
    <col min="9730" max="9730" width="11.54296875" style="48" customWidth="1"/>
    <col min="9731" max="9731" width="8" style="48" customWidth="1"/>
    <col min="9732" max="9732" width="12.26953125" style="48" customWidth="1"/>
    <col min="9733" max="9734" width="0" style="48" hidden="1" customWidth="1"/>
    <col min="9735" max="9735" width="8.54296875" style="48"/>
    <col min="9736" max="9736" width="14" style="48" customWidth="1"/>
    <col min="9737" max="9738" width="8.54296875" style="48"/>
    <col min="9739" max="9739" width="12" style="48" customWidth="1"/>
    <col min="9740" max="9971" width="8.54296875" style="48"/>
    <col min="9972" max="9972" width="3.26953125" style="48" customWidth="1"/>
    <col min="9973" max="9973" width="12.81640625" style="48" customWidth="1"/>
    <col min="9974" max="9974" width="40.7265625" style="48" customWidth="1"/>
    <col min="9975" max="9975" width="3.1796875" style="48" customWidth="1"/>
    <col min="9976" max="9976" width="9.26953125" style="48" customWidth="1"/>
    <col min="9977" max="9977" width="9.453125" style="48" customWidth="1"/>
    <col min="9978" max="9978" width="12.54296875" style="48" customWidth="1"/>
    <col min="9979" max="9979" width="13.1796875" style="48" customWidth="1"/>
    <col min="9980" max="9980" width="12.453125" style="48" customWidth="1"/>
    <col min="9981" max="9981" width="8.453125" style="48" customWidth="1"/>
    <col min="9982" max="9982" width="12.54296875" style="48" customWidth="1"/>
    <col min="9983" max="9983" width="12.81640625" style="48" bestFit="1" customWidth="1"/>
    <col min="9984" max="9984" width="11.1796875" style="48" customWidth="1"/>
    <col min="9985" max="9985" width="11.26953125" style="48" customWidth="1"/>
    <col min="9986" max="9986" width="11.54296875" style="48" customWidth="1"/>
    <col min="9987" max="9987" width="8" style="48" customWidth="1"/>
    <col min="9988" max="9988" width="12.26953125" style="48" customWidth="1"/>
    <col min="9989" max="9990" width="0" style="48" hidden="1" customWidth="1"/>
    <col min="9991" max="9991" width="8.54296875" style="48"/>
    <col min="9992" max="9992" width="14" style="48" customWidth="1"/>
    <col min="9993" max="9994" width="8.54296875" style="48"/>
    <col min="9995" max="9995" width="12" style="48" customWidth="1"/>
    <col min="9996" max="10227" width="8.54296875" style="48"/>
    <col min="10228" max="10228" width="3.26953125" style="48" customWidth="1"/>
    <col min="10229" max="10229" width="12.81640625" style="48" customWidth="1"/>
    <col min="10230" max="10230" width="40.7265625" style="48" customWidth="1"/>
    <col min="10231" max="10231" width="3.1796875" style="48" customWidth="1"/>
    <col min="10232" max="10232" width="9.26953125" style="48" customWidth="1"/>
    <col min="10233" max="10233" width="9.453125" style="48" customWidth="1"/>
    <col min="10234" max="10234" width="12.54296875" style="48" customWidth="1"/>
    <col min="10235" max="10235" width="13.1796875" style="48" customWidth="1"/>
    <col min="10236" max="10236" width="12.453125" style="48" customWidth="1"/>
    <col min="10237" max="10237" width="8.453125" style="48" customWidth="1"/>
    <col min="10238" max="10238" width="12.54296875" style="48" customWidth="1"/>
    <col min="10239" max="10239" width="12.81640625" style="48" bestFit="1" customWidth="1"/>
    <col min="10240" max="10240" width="11.1796875" style="48" customWidth="1"/>
    <col min="10241" max="10241" width="11.26953125" style="48" customWidth="1"/>
    <col min="10242" max="10242" width="11.54296875" style="48" customWidth="1"/>
    <col min="10243" max="10243" width="8" style="48" customWidth="1"/>
    <col min="10244" max="10244" width="12.26953125" style="48" customWidth="1"/>
    <col min="10245" max="10246" width="0" style="48" hidden="1" customWidth="1"/>
    <col min="10247" max="10247" width="8.54296875" style="48"/>
    <col min="10248" max="10248" width="14" style="48" customWidth="1"/>
    <col min="10249" max="10250" width="8.54296875" style="48"/>
    <col min="10251" max="10251" width="12" style="48" customWidth="1"/>
    <col min="10252" max="10483" width="8.54296875" style="48"/>
    <col min="10484" max="10484" width="3.26953125" style="48" customWidth="1"/>
    <col min="10485" max="10485" width="12.81640625" style="48" customWidth="1"/>
    <col min="10486" max="10486" width="40.7265625" style="48" customWidth="1"/>
    <col min="10487" max="10487" width="3.1796875" style="48" customWidth="1"/>
    <col min="10488" max="10488" width="9.26953125" style="48" customWidth="1"/>
    <col min="10489" max="10489" width="9.453125" style="48" customWidth="1"/>
    <col min="10490" max="10490" width="12.54296875" style="48" customWidth="1"/>
    <col min="10491" max="10491" width="13.1796875" style="48" customWidth="1"/>
    <col min="10492" max="10492" width="12.453125" style="48" customWidth="1"/>
    <col min="10493" max="10493" width="8.453125" style="48" customWidth="1"/>
    <col min="10494" max="10494" width="12.54296875" style="48" customWidth="1"/>
    <col min="10495" max="10495" width="12.81640625" style="48" bestFit="1" customWidth="1"/>
    <col min="10496" max="10496" width="11.1796875" style="48" customWidth="1"/>
    <col min="10497" max="10497" width="11.26953125" style="48" customWidth="1"/>
    <col min="10498" max="10498" width="11.54296875" style="48" customWidth="1"/>
    <col min="10499" max="10499" width="8" style="48" customWidth="1"/>
    <col min="10500" max="10500" width="12.26953125" style="48" customWidth="1"/>
    <col min="10501" max="10502" width="0" style="48" hidden="1" customWidth="1"/>
    <col min="10503" max="10503" width="8.54296875" style="48"/>
    <col min="10504" max="10504" width="14" style="48" customWidth="1"/>
    <col min="10505" max="10506" width="8.54296875" style="48"/>
    <col min="10507" max="10507" width="12" style="48" customWidth="1"/>
    <col min="10508" max="10739" width="8.54296875" style="48"/>
    <col min="10740" max="10740" width="3.26953125" style="48" customWidth="1"/>
    <col min="10741" max="10741" width="12.81640625" style="48" customWidth="1"/>
    <col min="10742" max="10742" width="40.7265625" style="48" customWidth="1"/>
    <col min="10743" max="10743" width="3.1796875" style="48" customWidth="1"/>
    <col min="10744" max="10744" width="9.26953125" style="48" customWidth="1"/>
    <col min="10745" max="10745" width="9.453125" style="48" customWidth="1"/>
    <col min="10746" max="10746" width="12.54296875" style="48" customWidth="1"/>
    <col min="10747" max="10747" width="13.1796875" style="48" customWidth="1"/>
    <col min="10748" max="10748" width="12.453125" style="48" customWidth="1"/>
    <col min="10749" max="10749" width="8.453125" style="48" customWidth="1"/>
    <col min="10750" max="10750" width="12.54296875" style="48" customWidth="1"/>
    <col min="10751" max="10751" width="12.81640625" style="48" bestFit="1" customWidth="1"/>
    <col min="10752" max="10752" width="11.1796875" style="48" customWidth="1"/>
    <col min="10753" max="10753" width="11.26953125" style="48" customWidth="1"/>
    <col min="10754" max="10754" width="11.54296875" style="48" customWidth="1"/>
    <col min="10755" max="10755" width="8" style="48" customWidth="1"/>
    <col min="10756" max="10756" width="12.26953125" style="48" customWidth="1"/>
    <col min="10757" max="10758" width="0" style="48" hidden="1" customWidth="1"/>
    <col min="10759" max="10759" width="8.54296875" style="48"/>
    <col min="10760" max="10760" width="14" style="48" customWidth="1"/>
    <col min="10761" max="10762" width="8.54296875" style="48"/>
    <col min="10763" max="10763" width="12" style="48" customWidth="1"/>
    <col min="10764" max="10995" width="8.54296875" style="48"/>
    <col min="10996" max="10996" width="3.26953125" style="48" customWidth="1"/>
    <col min="10997" max="10997" width="12.81640625" style="48" customWidth="1"/>
    <col min="10998" max="10998" width="40.7265625" style="48" customWidth="1"/>
    <col min="10999" max="10999" width="3.1796875" style="48" customWidth="1"/>
    <col min="11000" max="11000" width="9.26953125" style="48" customWidth="1"/>
    <col min="11001" max="11001" width="9.453125" style="48" customWidth="1"/>
    <col min="11002" max="11002" width="12.54296875" style="48" customWidth="1"/>
    <col min="11003" max="11003" width="13.1796875" style="48" customWidth="1"/>
    <col min="11004" max="11004" width="12.453125" style="48" customWidth="1"/>
    <col min="11005" max="11005" width="8.453125" style="48" customWidth="1"/>
    <col min="11006" max="11006" width="12.54296875" style="48" customWidth="1"/>
    <col min="11007" max="11007" width="12.81640625" style="48" bestFit="1" customWidth="1"/>
    <col min="11008" max="11008" width="11.1796875" style="48" customWidth="1"/>
    <col min="11009" max="11009" width="11.26953125" style="48" customWidth="1"/>
    <col min="11010" max="11010" width="11.54296875" style="48" customWidth="1"/>
    <col min="11011" max="11011" width="8" style="48" customWidth="1"/>
    <col min="11012" max="11012" width="12.26953125" style="48" customWidth="1"/>
    <col min="11013" max="11014" width="0" style="48" hidden="1" customWidth="1"/>
    <col min="11015" max="11015" width="8.54296875" style="48"/>
    <col min="11016" max="11016" width="14" style="48" customWidth="1"/>
    <col min="11017" max="11018" width="8.54296875" style="48"/>
    <col min="11019" max="11019" width="12" style="48" customWidth="1"/>
    <col min="11020" max="11251" width="8.54296875" style="48"/>
    <col min="11252" max="11252" width="3.26953125" style="48" customWidth="1"/>
    <col min="11253" max="11253" width="12.81640625" style="48" customWidth="1"/>
    <col min="11254" max="11254" width="40.7265625" style="48" customWidth="1"/>
    <col min="11255" max="11255" width="3.1796875" style="48" customWidth="1"/>
    <col min="11256" max="11256" width="9.26953125" style="48" customWidth="1"/>
    <col min="11257" max="11257" width="9.453125" style="48" customWidth="1"/>
    <col min="11258" max="11258" width="12.54296875" style="48" customWidth="1"/>
    <col min="11259" max="11259" width="13.1796875" style="48" customWidth="1"/>
    <col min="11260" max="11260" width="12.453125" style="48" customWidth="1"/>
    <col min="11261" max="11261" width="8.453125" style="48" customWidth="1"/>
    <col min="11262" max="11262" width="12.54296875" style="48" customWidth="1"/>
    <col min="11263" max="11263" width="12.81640625" style="48" bestFit="1" customWidth="1"/>
    <col min="11264" max="11264" width="11.1796875" style="48" customWidth="1"/>
    <col min="11265" max="11265" width="11.26953125" style="48" customWidth="1"/>
    <col min="11266" max="11266" width="11.54296875" style="48" customWidth="1"/>
    <col min="11267" max="11267" width="8" style="48" customWidth="1"/>
    <col min="11268" max="11268" width="12.26953125" style="48" customWidth="1"/>
    <col min="11269" max="11270" width="0" style="48" hidden="1" customWidth="1"/>
    <col min="11271" max="11271" width="8.54296875" style="48"/>
    <col min="11272" max="11272" width="14" style="48" customWidth="1"/>
    <col min="11273" max="11274" width="8.54296875" style="48"/>
    <col min="11275" max="11275" width="12" style="48" customWidth="1"/>
    <col min="11276" max="11507" width="8.54296875" style="48"/>
    <col min="11508" max="11508" width="3.26953125" style="48" customWidth="1"/>
    <col min="11509" max="11509" width="12.81640625" style="48" customWidth="1"/>
    <col min="11510" max="11510" width="40.7265625" style="48" customWidth="1"/>
    <col min="11511" max="11511" width="3.1796875" style="48" customWidth="1"/>
    <col min="11512" max="11512" width="9.26953125" style="48" customWidth="1"/>
    <col min="11513" max="11513" width="9.453125" style="48" customWidth="1"/>
    <col min="11514" max="11514" width="12.54296875" style="48" customWidth="1"/>
    <col min="11515" max="11515" width="13.1796875" style="48" customWidth="1"/>
    <col min="11516" max="11516" width="12.453125" style="48" customWidth="1"/>
    <col min="11517" max="11517" width="8.453125" style="48" customWidth="1"/>
    <col min="11518" max="11518" width="12.54296875" style="48" customWidth="1"/>
    <col min="11519" max="11519" width="12.81640625" style="48" bestFit="1" customWidth="1"/>
    <col min="11520" max="11520" width="11.1796875" style="48" customWidth="1"/>
    <col min="11521" max="11521" width="11.26953125" style="48" customWidth="1"/>
    <col min="11522" max="11522" width="11.54296875" style="48" customWidth="1"/>
    <col min="11523" max="11523" width="8" style="48" customWidth="1"/>
    <col min="11524" max="11524" width="12.26953125" style="48" customWidth="1"/>
    <col min="11525" max="11526" width="0" style="48" hidden="1" customWidth="1"/>
    <col min="11527" max="11527" width="8.54296875" style="48"/>
    <col min="11528" max="11528" width="14" style="48" customWidth="1"/>
    <col min="11529" max="11530" width="8.54296875" style="48"/>
    <col min="11531" max="11531" width="12" style="48" customWidth="1"/>
    <col min="11532" max="11763" width="8.54296875" style="48"/>
    <col min="11764" max="11764" width="3.26953125" style="48" customWidth="1"/>
    <col min="11765" max="11765" width="12.81640625" style="48" customWidth="1"/>
    <col min="11766" max="11766" width="40.7265625" style="48" customWidth="1"/>
    <col min="11767" max="11767" width="3.1796875" style="48" customWidth="1"/>
    <col min="11768" max="11768" width="9.26953125" style="48" customWidth="1"/>
    <col min="11769" max="11769" width="9.453125" style="48" customWidth="1"/>
    <col min="11770" max="11770" width="12.54296875" style="48" customWidth="1"/>
    <col min="11771" max="11771" width="13.1796875" style="48" customWidth="1"/>
    <col min="11772" max="11772" width="12.453125" style="48" customWidth="1"/>
    <col min="11773" max="11773" width="8.453125" style="48" customWidth="1"/>
    <col min="11774" max="11774" width="12.54296875" style="48" customWidth="1"/>
    <col min="11775" max="11775" width="12.81640625" style="48" bestFit="1" customWidth="1"/>
    <col min="11776" max="11776" width="11.1796875" style="48" customWidth="1"/>
    <col min="11777" max="11777" width="11.26953125" style="48" customWidth="1"/>
    <col min="11778" max="11778" width="11.54296875" style="48" customWidth="1"/>
    <col min="11779" max="11779" width="8" style="48" customWidth="1"/>
    <col min="11780" max="11780" width="12.26953125" style="48" customWidth="1"/>
    <col min="11781" max="11782" width="0" style="48" hidden="1" customWidth="1"/>
    <col min="11783" max="11783" width="8.54296875" style="48"/>
    <col min="11784" max="11784" width="14" style="48" customWidth="1"/>
    <col min="11785" max="11786" width="8.54296875" style="48"/>
    <col min="11787" max="11787" width="12" style="48" customWidth="1"/>
    <col min="11788" max="12019" width="8.54296875" style="48"/>
    <col min="12020" max="12020" width="3.26953125" style="48" customWidth="1"/>
    <col min="12021" max="12021" width="12.81640625" style="48" customWidth="1"/>
    <col min="12022" max="12022" width="40.7265625" style="48" customWidth="1"/>
    <col min="12023" max="12023" width="3.1796875" style="48" customWidth="1"/>
    <col min="12024" max="12024" width="9.26953125" style="48" customWidth="1"/>
    <col min="12025" max="12025" width="9.453125" style="48" customWidth="1"/>
    <col min="12026" max="12026" width="12.54296875" style="48" customWidth="1"/>
    <col min="12027" max="12027" width="13.1796875" style="48" customWidth="1"/>
    <col min="12028" max="12028" width="12.453125" style="48" customWidth="1"/>
    <col min="12029" max="12029" width="8.453125" style="48" customWidth="1"/>
    <col min="12030" max="12030" width="12.54296875" style="48" customWidth="1"/>
    <col min="12031" max="12031" width="12.81640625" style="48" bestFit="1" customWidth="1"/>
    <col min="12032" max="12032" width="11.1796875" style="48" customWidth="1"/>
    <col min="12033" max="12033" width="11.26953125" style="48" customWidth="1"/>
    <col min="12034" max="12034" width="11.54296875" style="48" customWidth="1"/>
    <col min="12035" max="12035" width="8" style="48" customWidth="1"/>
    <col min="12036" max="12036" width="12.26953125" style="48" customWidth="1"/>
    <col min="12037" max="12038" width="0" style="48" hidden="1" customWidth="1"/>
    <col min="12039" max="12039" width="8.54296875" style="48"/>
    <col min="12040" max="12040" width="14" style="48" customWidth="1"/>
    <col min="12041" max="12042" width="8.54296875" style="48"/>
    <col min="12043" max="12043" width="12" style="48" customWidth="1"/>
    <col min="12044" max="12275" width="8.54296875" style="48"/>
    <col min="12276" max="12276" width="3.26953125" style="48" customWidth="1"/>
    <col min="12277" max="12277" width="12.81640625" style="48" customWidth="1"/>
    <col min="12278" max="12278" width="40.7265625" style="48" customWidth="1"/>
    <col min="12279" max="12279" width="3.1796875" style="48" customWidth="1"/>
    <col min="12280" max="12280" width="9.26953125" style="48" customWidth="1"/>
    <col min="12281" max="12281" width="9.453125" style="48" customWidth="1"/>
    <col min="12282" max="12282" width="12.54296875" style="48" customWidth="1"/>
    <col min="12283" max="12283" width="13.1796875" style="48" customWidth="1"/>
    <col min="12284" max="12284" width="12.453125" style="48" customWidth="1"/>
    <col min="12285" max="12285" width="8.453125" style="48" customWidth="1"/>
    <col min="12286" max="12286" width="12.54296875" style="48" customWidth="1"/>
    <col min="12287" max="12287" width="12.81640625" style="48" bestFit="1" customWidth="1"/>
    <col min="12288" max="12288" width="11.1796875" style="48" customWidth="1"/>
    <col min="12289" max="12289" width="11.26953125" style="48" customWidth="1"/>
    <col min="12290" max="12290" width="11.54296875" style="48" customWidth="1"/>
    <col min="12291" max="12291" width="8" style="48" customWidth="1"/>
    <col min="12292" max="12292" width="12.26953125" style="48" customWidth="1"/>
    <col min="12293" max="12294" width="0" style="48" hidden="1" customWidth="1"/>
    <col min="12295" max="12295" width="8.54296875" style="48"/>
    <col min="12296" max="12296" width="14" style="48" customWidth="1"/>
    <col min="12297" max="12298" width="8.54296875" style="48"/>
    <col min="12299" max="12299" width="12" style="48" customWidth="1"/>
    <col min="12300" max="12531" width="8.54296875" style="48"/>
    <col min="12532" max="12532" width="3.26953125" style="48" customWidth="1"/>
    <col min="12533" max="12533" width="12.81640625" style="48" customWidth="1"/>
    <col min="12534" max="12534" width="40.7265625" style="48" customWidth="1"/>
    <col min="12535" max="12535" width="3.1796875" style="48" customWidth="1"/>
    <col min="12536" max="12536" width="9.26953125" style="48" customWidth="1"/>
    <col min="12537" max="12537" width="9.453125" style="48" customWidth="1"/>
    <col min="12538" max="12538" width="12.54296875" style="48" customWidth="1"/>
    <col min="12539" max="12539" width="13.1796875" style="48" customWidth="1"/>
    <col min="12540" max="12540" width="12.453125" style="48" customWidth="1"/>
    <col min="12541" max="12541" width="8.453125" style="48" customWidth="1"/>
    <col min="12542" max="12542" width="12.54296875" style="48" customWidth="1"/>
    <col min="12543" max="12543" width="12.81640625" style="48" bestFit="1" customWidth="1"/>
    <col min="12544" max="12544" width="11.1796875" style="48" customWidth="1"/>
    <col min="12545" max="12545" width="11.26953125" style="48" customWidth="1"/>
    <col min="12546" max="12546" width="11.54296875" style="48" customWidth="1"/>
    <col min="12547" max="12547" width="8" style="48" customWidth="1"/>
    <col min="12548" max="12548" width="12.26953125" style="48" customWidth="1"/>
    <col min="12549" max="12550" width="0" style="48" hidden="1" customWidth="1"/>
    <col min="12551" max="12551" width="8.54296875" style="48"/>
    <col min="12552" max="12552" width="14" style="48" customWidth="1"/>
    <col min="12553" max="12554" width="8.54296875" style="48"/>
    <col min="12555" max="12555" width="12" style="48" customWidth="1"/>
    <col min="12556" max="12787" width="8.54296875" style="48"/>
    <col min="12788" max="12788" width="3.26953125" style="48" customWidth="1"/>
    <col min="12789" max="12789" width="12.81640625" style="48" customWidth="1"/>
    <col min="12790" max="12790" width="40.7265625" style="48" customWidth="1"/>
    <col min="12791" max="12791" width="3.1796875" style="48" customWidth="1"/>
    <col min="12792" max="12792" width="9.26953125" style="48" customWidth="1"/>
    <col min="12793" max="12793" width="9.453125" style="48" customWidth="1"/>
    <col min="12794" max="12794" width="12.54296875" style="48" customWidth="1"/>
    <col min="12795" max="12795" width="13.1796875" style="48" customWidth="1"/>
    <col min="12796" max="12796" width="12.453125" style="48" customWidth="1"/>
    <col min="12797" max="12797" width="8.453125" style="48" customWidth="1"/>
    <col min="12798" max="12798" width="12.54296875" style="48" customWidth="1"/>
    <col min="12799" max="12799" width="12.81640625" style="48" bestFit="1" customWidth="1"/>
    <col min="12800" max="12800" width="11.1796875" style="48" customWidth="1"/>
    <col min="12801" max="12801" width="11.26953125" style="48" customWidth="1"/>
    <col min="12802" max="12802" width="11.54296875" style="48" customWidth="1"/>
    <col min="12803" max="12803" width="8" style="48" customWidth="1"/>
    <col min="12804" max="12804" width="12.26953125" style="48" customWidth="1"/>
    <col min="12805" max="12806" width="0" style="48" hidden="1" customWidth="1"/>
    <col min="12807" max="12807" width="8.54296875" style="48"/>
    <col min="12808" max="12808" width="14" style="48" customWidth="1"/>
    <col min="12809" max="12810" width="8.54296875" style="48"/>
    <col min="12811" max="12811" width="12" style="48" customWidth="1"/>
    <col min="12812" max="13043" width="8.54296875" style="48"/>
    <col min="13044" max="13044" width="3.26953125" style="48" customWidth="1"/>
    <col min="13045" max="13045" width="12.81640625" style="48" customWidth="1"/>
    <col min="13046" max="13046" width="40.7265625" style="48" customWidth="1"/>
    <col min="13047" max="13047" width="3.1796875" style="48" customWidth="1"/>
    <col min="13048" max="13048" width="9.26953125" style="48" customWidth="1"/>
    <col min="13049" max="13049" width="9.453125" style="48" customWidth="1"/>
    <col min="13050" max="13050" width="12.54296875" style="48" customWidth="1"/>
    <col min="13051" max="13051" width="13.1796875" style="48" customWidth="1"/>
    <col min="13052" max="13052" width="12.453125" style="48" customWidth="1"/>
    <col min="13053" max="13053" width="8.453125" style="48" customWidth="1"/>
    <col min="13054" max="13054" width="12.54296875" style="48" customWidth="1"/>
    <col min="13055" max="13055" width="12.81640625" style="48" bestFit="1" customWidth="1"/>
    <col min="13056" max="13056" width="11.1796875" style="48" customWidth="1"/>
    <col min="13057" max="13057" width="11.26953125" style="48" customWidth="1"/>
    <col min="13058" max="13058" width="11.54296875" style="48" customWidth="1"/>
    <col min="13059" max="13059" width="8" style="48" customWidth="1"/>
    <col min="13060" max="13060" width="12.26953125" style="48" customWidth="1"/>
    <col min="13061" max="13062" width="0" style="48" hidden="1" customWidth="1"/>
    <col min="13063" max="13063" width="8.54296875" style="48"/>
    <col min="13064" max="13064" width="14" style="48" customWidth="1"/>
    <col min="13065" max="13066" width="8.54296875" style="48"/>
    <col min="13067" max="13067" width="12" style="48" customWidth="1"/>
    <col min="13068" max="13299" width="8.54296875" style="48"/>
    <col min="13300" max="13300" width="3.26953125" style="48" customWidth="1"/>
    <col min="13301" max="13301" width="12.81640625" style="48" customWidth="1"/>
    <col min="13302" max="13302" width="40.7265625" style="48" customWidth="1"/>
    <col min="13303" max="13303" width="3.1796875" style="48" customWidth="1"/>
    <col min="13304" max="13304" width="9.26953125" style="48" customWidth="1"/>
    <col min="13305" max="13305" width="9.453125" style="48" customWidth="1"/>
    <col min="13306" max="13306" width="12.54296875" style="48" customWidth="1"/>
    <col min="13307" max="13307" width="13.1796875" style="48" customWidth="1"/>
    <col min="13308" max="13308" width="12.453125" style="48" customWidth="1"/>
    <col min="13309" max="13309" width="8.453125" style="48" customWidth="1"/>
    <col min="13310" max="13310" width="12.54296875" style="48" customWidth="1"/>
    <col min="13311" max="13311" width="12.81640625" style="48" bestFit="1" customWidth="1"/>
    <col min="13312" max="13312" width="11.1796875" style="48" customWidth="1"/>
    <col min="13313" max="13313" width="11.26953125" style="48" customWidth="1"/>
    <col min="13314" max="13314" width="11.54296875" style="48" customWidth="1"/>
    <col min="13315" max="13315" width="8" style="48" customWidth="1"/>
    <col min="13316" max="13316" width="12.26953125" style="48" customWidth="1"/>
    <col min="13317" max="13318" width="0" style="48" hidden="1" customWidth="1"/>
    <col min="13319" max="13319" width="8.54296875" style="48"/>
    <col min="13320" max="13320" width="14" style="48" customWidth="1"/>
    <col min="13321" max="13322" width="8.54296875" style="48"/>
    <col min="13323" max="13323" width="12" style="48" customWidth="1"/>
    <col min="13324" max="13555" width="8.54296875" style="48"/>
    <col min="13556" max="13556" width="3.26953125" style="48" customWidth="1"/>
    <col min="13557" max="13557" width="12.81640625" style="48" customWidth="1"/>
    <col min="13558" max="13558" width="40.7265625" style="48" customWidth="1"/>
    <col min="13559" max="13559" width="3.1796875" style="48" customWidth="1"/>
    <col min="13560" max="13560" width="9.26953125" style="48" customWidth="1"/>
    <col min="13561" max="13561" width="9.453125" style="48" customWidth="1"/>
    <col min="13562" max="13562" width="12.54296875" style="48" customWidth="1"/>
    <col min="13563" max="13563" width="13.1796875" style="48" customWidth="1"/>
    <col min="13564" max="13564" width="12.453125" style="48" customWidth="1"/>
    <col min="13565" max="13565" width="8.453125" style="48" customWidth="1"/>
    <col min="13566" max="13566" width="12.54296875" style="48" customWidth="1"/>
    <col min="13567" max="13567" width="12.81640625" style="48" bestFit="1" customWidth="1"/>
    <col min="13568" max="13568" width="11.1796875" style="48" customWidth="1"/>
    <col min="13569" max="13569" width="11.26953125" style="48" customWidth="1"/>
    <col min="13570" max="13570" width="11.54296875" style="48" customWidth="1"/>
    <col min="13571" max="13571" width="8" style="48" customWidth="1"/>
    <col min="13572" max="13572" width="12.26953125" style="48" customWidth="1"/>
    <col min="13573" max="13574" width="0" style="48" hidden="1" customWidth="1"/>
    <col min="13575" max="13575" width="8.54296875" style="48"/>
    <col min="13576" max="13576" width="14" style="48" customWidth="1"/>
    <col min="13577" max="13578" width="8.54296875" style="48"/>
    <col min="13579" max="13579" width="12" style="48" customWidth="1"/>
    <col min="13580" max="13811" width="8.54296875" style="48"/>
    <col min="13812" max="13812" width="3.26953125" style="48" customWidth="1"/>
    <col min="13813" max="13813" width="12.81640625" style="48" customWidth="1"/>
    <col min="13814" max="13814" width="40.7265625" style="48" customWidth="1"/>
    <col min="13815" max="13815" width="3.1796875" style="48" customWidth="1"/>
    <col min="13816" max="13816" width="9.26953125" style="48" customWidth="1"/>
    <col min="13817" max="13817" width="9.453125" style="48" customWidth="1"/>
    <col min="13818" max="13818" width="12.54296875" style="48" customWidth="1"/>
    <col min="13819" max="13819" width="13.1796875" style="48" customWidth="1"/>
    <col min="13820" max="13820" width="12.453125" style="48" customWidth="1"/>
    <col min="13821" max="13821" width="8.453125" style="48" customWidth="1"/>
    <col min="13822" max="13822" width="12.54296875" style="48" customWidth="1"/>
    <col min="13823" max="13823" width="12.81640625" style="48" bestFit="1" customWidth="1"/>
    <col min="13824" max="13824" width="11.1796875" style="48" customWidth="1"/>
    <col min="13825" max="13825" width="11.26953125" style="48" customWidth="1"/>
    <col min="13826" max="13826" width="11.54296875" style="48" customWidth="1"/>
    <col min="13827" max="13827" width="8" style="48" customWidth="1"/>
    <col min="13828" max="13828" width="12.26953125" style="48" customWidth="1"/>
    <col min="13829" max="13830" width="0" style="48" hidden="1" customWidth="1"/>
    <col min="13831" max="13831" width="8.54296875" style="48"/>
    <col min="13832" max="13832" width="14" style="48" customWidth="1"/>
    <col min="13833" max="13834" width="8.54296875" style="48"/>
    <col min="13835" max="13835" width="12" style="48" customWidth="1"/>
    <col min="13836" max="14067" width="8.54296875" style="48"/>
    <col min="14068" max="14068" width="3.26953125" style="48" customWidth="1"/>
    <col min="14069" max="14069" width="12.81640625" style="48" customWidth="1"/>
    <col min="14070" max="14070" width="40.7265625" style="48" customWidth="1"/>
    <col min="14071" max="14071" width="3.1796875" style="48" customWidth="1"/>
    <col min="14072" max="14072" width="9.26953125" style="48" customWidth="1"/>
    <col min="14073" max="14073" width="9.453125" style="48" customWidth="1"/>
    <col min="14074" max="14074" width="12.54296875" style="48" customWidth="1"/>
    <col min="14075" max="14075" width="13.1796875" style="48" customWidth="1"/>
    <col min="14076" max="14076" width="12.453125" style="48" customWidth="1"/>
    <col min="14077" max="14077" width="8.453125" style="48" customWidth="1"/>
    <col min="14078" max="14078" width="12.54296875" style="48" customWidth="1"/>
    <col min="14079" max="14079" width="12.81640625" style="48" bestFit="1" customWidth="1"/>
    <col min="14080" max="14080" width="11.1796875" style="48" customWidth="1"/>
    <col min="14081" max="14081" width="11.26953125" style="48" customWidth="1"/>
    <col min="14082" max="14082" width="11.54296875" style="48" customWidth="1"/>
    <col min="14083" max="14083" width="8" style="48" customWidth="1"/>
    <col min="14084" max="14084" width="12.26953125" style="48" customWidth="1"/>
    <col min="14085" max="14086" width="0" style="48" hidden="1" customWidth="1"/>
    <col min="14087" max="14087" width="8.54296875" style="48"/>
    <col min="14088" max="14088" width="14" style="48" customWidth="1"/>
    <col min="14089" max="14090" width="8.54296875" style="48"/>
    <col min="14091" max="14091" width="12" style="48" customWidth="1"/>
    <col min="14092" max="14323" width="8.54296875" style="48"/>
    <col min="14324" max="14324" width="3.26953125" style="48" customWidth="1"/>
    <col min="14325" max="14325" width="12.81640625" style="48" customWidth="1"/>
    <col min="14326" max="14326" width="40.7265625" style="48" customWidth="1"/>
    <col min="14327" max="14327" width="3.1796875" style="48" customWidth="1"/>
    <col min="14328" max="14328" width="9.26953125" style="48" customWidth="1"/>
    <col min="14329" max="14329" width="9.453125" style="48" customWidth="1"/>
    <col min="14330" max="14330" width="12.54296875" style="48" customWidth="1"/>
    <col min="14331" max="14331" width="13.1796875" style="48" customWidth="1"/>
    <col min="14332" max="14332" width="12.453125" style="48" customWidth="1"/>
    <col min="14333" max="14333" width="8.453125" style="48" customWidth="1"/>
    <col min="14334" max="14334" width="12.54296875" style="48" customWidth="1"/>
    <col min="14335" max="14335" width="12.81640625" style="48" bestFit="1" customWidth="1"/>
    <col min="14336" max="14336" width="11.1796875" style="48" customWidth="1"/>
    <col min="14337" max="14337" width="11.26953125" style="48" customWidth="1"/>
    <col min="14338" max="14338" width="11.54296875" style="48" customWidth="1"/>
    <col min="14339" max="14339" width="8" style="48" customWidth="1"/>
    <col min="14340" max="14340" width="12.26953125" style="48" customWidth="1"/>
    <col min="14341" max="14342" width="0" style="48" hidden="1" customWidth="1"/>
    <col min="14343" max="14343" width="8.54296875" style="48"/>
    <col min="14344" max="14344" width="14" style="48" customWidth="1"/>
    <col min="14345" max="14346" width="8.54296875" style="48"/>
    <col min="14347" max="14347" width="12" style="48" customWidth="1"/>
    <col min="14348" max="14579" width="8.54296875" style="48"/>
    <col min="14580" max="14580" width="3.26953125" style="48" customWidth="1"/>
    <col min="14581" max="14581" width="12.81640625" style="48" customWidth="1"/>
    <col min="14582" max="14582" width="40.7265625" style="48" customWidth="1"/>
    <col min="14583" max="14583" width="3.1796875" style="48" customWidth="1"/>
    <col min="14584" max="14584" width="9.26953125" style="48" customWidth="1"/>
    <col min="14585" max="14585" width="9.453125" style="48" customWidth="1"/>
    <col min="14586" max="14586" width="12.54296875" style="48" customWidth="1"/>
    <col min="14587" max="14587" width="13.1796875" style="48" customWidth="1"/>
    <col min="14588" max="14588" width="12.453125" style="48" customWidth="1"/>
    <col min="14589" max="14589" width="8.453125" style="48" customWidth="1"/>
    <col min="14590" max="14590" width="12.54296875" style="48" customWidth="1"/>
    <col min="14591" max="14591" width="12.81640625" style="48" bestFit="1" customWidth="1"/>
    <col min="14592" max="14592" width="11.1796875" style="48" customWidth="1"/>
    <col min="14593" max="14593" width="11.26953125" style="48" customWidth="1"/>
    <col min="14594" max="14594" width="11.54296875" style="48" customWidth="1"/>
    <col min="14595" max="14595" width="8" style="48" customWidth="1"/>
    <col min="14596" max="14596" width="12.26953125" style="48" customWidth="1"/>
    <col min="14597" max="14598" width="0" style="48" hidden="1" customWidth="1"/>
    <col min="14599" max="14599" width="8.54296875" style="48"/>
    <col min="14600" max="14600" width="14" style="48" customWidth="1"/>
    <col min="14601" max="14602" width="8.54296875" style="48"/>
    <col min="14603" max="14603" width="12" style="48" customWidth="1"/>
    <col min="14604" max="14835" width="8.54296875" style="48"/>
    <col min="14836" max="14836" width="3.26953125" style="48" customWidth="1"/>
    <col min="14837" max="14837" width="12.81640625" style="48" customWidth="1"/>
    <col min="14838" max="14838" width="40.7265625" style="48" customWidth="1"/>
    <col min="14839" max="14839" width="3.1796875" style="48" customWidth="1"/>
    <col min="14840" max="14840" width="9.26953125" style="48" customWidth="1"/>
    <col min="14841" max="14841" width="9.453125" style="48" customWidth="1"/>
    <col min="14842" max="14842" width="12.54296875" style="48" customWidth="1"/>
    <col min="14843" max="14843" width="13.1796875" style="48" customWidth="1"/>
    <col min="14844" max="14844" width="12.453125" style="48" customWidth="1"/>
    <col min="14845" max="14845" width="8.453125" style="48" customWidth="1"/>
    <col min="14846" max="14846" width="12.54296875" style="48" customWidth="1"/>
    <col min="14847" max="14847" width="12.81640625" style="48" bestFit="1" customWidth="1"/>
    <col min="14848" max="14848" width="11.1796875" style="48" customWidth="1"/>
    <col min="14849" max="14849" width="11.26953125" style="48" customWidth="1"/>
    <col min="14850" max="14850" width="11.54296875" style="48" customWidth="1"/>
    <col min="14851" max="14851" width="8" style="48" customWidth="1"/>
    <col min="14852" max="14852" width="12.26953125" style="48" customWidth="1"/>
    <col min="14853" max="14854" width="0" style="48" hidden="1" customWidth="1"/>
    <col min="14855" max="14855" width="8.54296875" style="48"/>
    <col min="14856" max="14856" width="14" style="48" customWidth="1"/>
    <col min="14857" max="14858" width="8.54296875" style="48"/>
    <col min="14859" max="14859" width="12" style="48" customWidth="1"/>
    <col min="14860" max="15091" width="8.54296875" style="48"/>
    <col min="15092" max="15092" width="3.26953125" style="48" customWidth="1"/>
    <col min="15093" max="15093" width="12.81640625" style="48" customWidth="1"/>
    <col min="15094" max="15094" width="40.7265625" style="48" customWidth="1"/>
    <col min="15095" max="15095" width="3.1796875" style="48" customWidth="1"/>
    <col min="15096" max="15096" width="9.26953125" style="48" customWidth="1"/>
    <col min="15097" max="15097" width="9.453125" style="48" customWidth="1"/>
    <col min="15098" max="15098" width="12.54296875" style="48" customWidth="1"/>
    <col min="15099" max="15099" width="13.1796875" style="48" customWidth="1"/>
    <col min="15100" max="15100" width="12.453125" style="48" customWidth="1"/>
    <col min="15101" max="15101" width="8.453125" style="48" customWidth="1"/>
    <col min="15102" max="15102" width="12.54296875" style="48" customWidth="1"/>
    <col min="15103" max="15103" width="12.81640625" style="48" bestFit="1" customWidth="1"/>
    <col min="15104" max="15104" width="11.1796875" style="48" customWidth="1"/>
    <col min="15105" max="15105" width="11.26953125" style="48" customWidth="1"/>
    <col min="15106" max="15106" width="11.54296875" style="48" customWidth="1"/>
    <col min="15107" max="15107" width="8" style="48" customWidth="1"/>
    <col min="15108" max="15108" width="12.26953125" style="48" customWidth="1"/>
    <col min="15109" max="15110" width="0" style="48" hidden="1" customWidth="1"/>
    <col min="15111" max="15111" width="8.54296875" style="48"/>
    <col min="15112" max="15112" width="14" style="48" customWidth="1"/>
    <col min="15113" max="15114" width="8.54296875" style="48"/>
    <col min="15115" max="15115" width="12" style="48" customWidth="1"/>
    <col min="15116" max="15347" width="8.54296875" style="48"/>
    <col min="15348" max="15348" width="3.26953125" style="48" customWidth="1"/>
    <col min="15349" max="15349" width="12.81640625" style="48" customWidth="1"/>
    <col min="15350" max="15350" width="40.7265625" style="48" customWidth="1"/>
    <col min="15351" max="15351" width="3.1796875" style="48" customWidth="1"/>
    <col min="15352" max="15352" width="9.26953125" style="48" customWidth="1"/>
    <col min="15353" max="15353" width="9.453125" style="48" customWidth="1"/>
    <col min="15354" max="15354" width="12.54296875" style="48" customWidth="1"/>
    <col min="15355" max="15355" width="13.1796875" style="48" customWidth="1"/>
    <col min="15356" max="15356" width="12.453125" style="48" customWidth="1"/>
    <col min="15357" max="15357" width="8.453125" style="48" customWidth="1"/>
    <col min="15358" max="15358" width="12.54296875" style="48" customWidth="1"/>
    <col min="15359" max="15359" width="12.81640625" style="48" bestFit="1" customWidth="1"/>
    <col min="15360" max="15360" width="11.1796875" style="48" customWidth="1"/>
    <col min="15361" max="15361" width="11.26953125" style="48" customWidth="1"/>
    <col min="15362" max="15362" width="11.54296875" style="48" customWidth="1"/>
    <col min="15363" max="15363" width="8" style="48" customWidth="1"/>
    <col min="15364" max="15364" width="12.26953125" style="48" customWidth="1"/>
    <col min="15365" max="15366" width="0" style="48" hidden="1" customWidth="1"/>
    <col min="15367" max="15367" width="8.54296875" style="48"/>
    <col min="15368" max="15368" width="14" style="48" customWidth="1"/>
    <col min="15369" max="15370" width="8.54296875" style="48"/>
    <col min="15371" max="15371" width="12" style="48" customWidth="1"/>
    <col min="15372" max="15603" width="8.54296875" style="48"/>
    <col min="15604" max="15604" width="3.26953125" style="48" customWidth="1"/>
    <col min="15605" max="15605" width="12.81640625" style="48" customWidth="1"/>
    <col min="15606" max="15606" width="40.7265625" style="48" customWidth="1"/>
    <col min="15607" max="15607" width="3.1796875" style="48" customWidth="1"/>
    <col min="15608" max="15608" width="9.26953125" style="48" customWidth="1"/>
    <col min="15609" max="15609" width="9.453125" style="48" customWidth="1"/>
    <col min="15610" max="15610" width="12.54296875" style="48" customWidth="1"/>
    <col min="15611" max="15611" width="13.1796875" style="48" customWidth="1"/>
    <col min="15612" max="15612" width="12.453125" style="48" customWidth="1"/>
    <col min="15613" max="15613" width="8.453125" style="48" customWidth="1"/>
    <col min="15614" max="15614" width="12.54296875" style="48" customWidth="1"/>
    <col min="15615" max="15615" width="12.81640625" style="48" bestFit="1" customWidth="1"/>
    <col min="15616" max="15616" width="11.1796875" style="48" customWidth="1"/>
    <col min="15617" max="15617" width="11.26953125" style="48" customWidth="1"/>
    <col min="15618" max="15618" width="11.54296875" style="48" customWidth="1"/>
    <col min="15619" max="15619" width="8" style="48" customWidth="1"/>
    <col min="15620" max="15620" width="12.26953125" style="48" customWidth="1"/>
    <col min="15621" max="15622" width="0" style="48" hidden="1" customWidth="1"/>
    <col min="15623" max="15623" width="8.54296875" style="48"/>
    <col min="15624" max="15624" width="14" style="48" customWidth="1"/>
    <col min="15625" max="15626" width="8.54296875" style="48"/>
    <col min="15627" max="15627" width="12" style="48" customWidth="1"/>
    <col min="15628" max="15859" width="8.54296875" style="48"/>
    <col min="15860" max="15860" width="3.26953125" style="48" customWidth="1"/>
    <col min="15861" max="15861" width="12.81640625" style="48" customWidth="1"/>
    <col min="15862" max="15862" width="40.7265625" style="48" customWidth="1"/>
    <col min="15863" max="15863" width="3.1796875" style="48" customWidth="1"/>
    <col min="15864" max="15864" width="9.26953125" style="48" customWidth="1"/>
    <col min="15865" max="15865" width="9.453125" style="48" customWidth="1"/>
    <col min="15866" max="15866" width="12.54296875" style="48" customWidth="1"/>
    <col min="15867" max="15867" width="13.1796875" style="48" customWidth="1"/>
    <col min="15868" max="15868" width="12.453125" style="48" customWidth="1"/>
    <col min="15869" max="15869" width="8.453125" style="48" customWidth="1"/>
    <col min="15870" max="15870" width="12.54296875" style="48" customWidth="1"/>
    <col min="15871" max="15871" width="12.81640625" style="48" bestFit="1" customWidth="1"/>
    <col min="15872" max="15872" width="11.1796875" style="48" customWidth="1"/>
    <col min="15873" max="15873" width="11.26953125" style="48" customWidth="1"/>
    <col min="15874" max="15874" width="11.54296875" style="48" customWidth="1"/>
    <col min="15875" max="15875" width="8" style="48" customWidth="1"/>
    <col min="15876" max="15876" width="12.26953125" style="48" customWidth="1"/>
    <col min="15877" max="15878" width="0" style="48" hidden="1" customWidth="1"/>
    <col min="15879" max="15879" width="8.54296875" style="48"/>
    <col min="15880" max="15880" width="14" style="48" customWidth="1"/>
    <col min="15881" max="15882" width="8.54296875" style="48"/>
    <col min="15883" max="15883" width="12" style="48" customWidth="1"/>
    <col min="15884" max="16115" width="8.54296875" style="48"/>
    <col min="16116" max="16116" width="3.26953125" style="48" customWidth="1"/>
    <col min="16117" max="16117" width="12.81640625" style="48" customWidth="1"/>
    <col min="16118" max="16118" width="40.7265625" style="48" customWidth="1"/>
    <col min="16119" max="16119" width="3.1796875" style="48" customWidth="1"/>
    <col min="16120" max="16120" width="9.26953125" style="48" customWidth="1"/>
    <col min="16121" max="16121" width="9.453125" style="48" customWidth="1"/>
    <col min="16122" max="16122" width="12.54296875" style="48" customWidth="1"/>
    <col min="16123" max="16123" width="13.1796875" style="48" customWidth="1"/>
    <col min="16124" max="16124" width="12.453125" style="48" customWidth="1"/>
    <col min="16125" max="16125" width="8.453125" style="48" customWidth="1"/>
    <col min="16126" max="16126" width="12.54296875" style="48" customWidth="1"/>
    <col min="16127" max="16127" width="12.81640625" style="48" bestFit="1" customWidth="1"/>
    <col min="16128" max="16128" width="11.1796875" style="48" customWidth="1"/>
    <col min="16129" max="16129" width="11.26953125" style="48" customWidth="1"/>
    <col min="16130" max="16130" width="11.54296875" style="48" customWidth="1"/>
    <col min="16131" max="16131" width="8" style="48" customWidth="1"/>
    <col min="16132" max="16132" width="12.26953125" style="48" customWidth="1"/>
    <col min="16133" max="16134" width="0" style="48" hidden="1" customWidth="1"/>
    <col min="16135" max="16135" width="8.54296875" style="48"/>
    <col min="16136" max="16136" width="14" style="48" customWidth="1"/>
    <col min="16137" max="16138" width="8.54296875" style="48"/>
    <col min="16139" max="16139" width="12" style="48" customWidth="1"/>
    <col min="16140" max="16384" width="8.54296875" style="48"/>
  </cols>
  <sheetData>
    <row r="1" spans="1:11" ht="27.75" customHeight="1">
      <c r="A1" s="269" t="s">
        <v>0</v>
      </c>
      <c r="B1" s="255"/>
      <c r="C1" s="255"/>
      <c r="D1" s="255"/>
      <c r="E1" s="255"/>
      <c r="F1" s="255"/>
      <c r="G1" s="255"/>
    </row>
    <row r="2" spans="1:11" ht="12.75" customHeight="1">
      <c r="A2" s="49" t="s">
        <v>449</v>
      </c>
      <c r="B2" s="50"/>
      <c r="C2" s="50"/>
      <c r="D2" s="50"/>
      <c r="E2" s="50"/>
      <c r="F2" s="50"/>
      <c r="G2" s="50"/>
    </row>
    <row r="3" spans="1:11" ht="12.75" customHeight="1">
      <c r="A3" s="49" t="s">
        <v>2</v>
      </c>
      <c r="B3" s="50"/>
      <c r="C3" s="50"/>
      <c r="D3" s="50"/>
      <c r="E3" s="50"/>
      <c r="F3" s="50"/>
      <c r="G3" s="50"/>
    </row>
    <row r="4" spans="1:11" ht="12.75" customHeight="1">
      <c r="A4" s="50" t="s">
        <v>450</v>
      </c>
      <c r="B4" s="50"/>
      <c r="C4" s="50"/>
      <c r="D4" s="50"/>
      <c r="E4" s="50"/>
      <c r="F4" s="50"/>
      <c r="G4" s="50"/>
    </row>
    <row r="5" spans="1:11" ht="13.5" customHeight="1">
      <c r="A5" s="50" t="s">
        <v>4</v>
      </c>
      <c r="B5" s="50"/>
      <c r="C5" s="50"/>
      <c r="D5" s="50"/>
      <c r="E5" s="50"/>
      <c r="F5" s="50"/>
      <c r="G5" s="50"/>
    </row>
    <row r="6" spans="1:11" ht="13.5" customHeight="1" thickBot="1">
      <c r="A6" s="256" t="s">
        <v>6</v>
      </c>
      <c r="B6" s="257"/>
      <c r="C6" s="257"/>
      <c r="D6" s="51"/>
      <c r="E6" s="52"/>
      <c r="F6" s="53"/>
      <c r="G6" s="53"/>
    </row>
    <row r="7" spans="1:11" ht="33" customHeight="1" thickBot="1">
      <c r="A7" s="54"/>
      <c r="B7" s="54"/>
      <c r="C7" s="54"/>
      <c r="D7" s="270" t="s">
        <v>451</v>
      </c>
      <c r="E7" s="271"/>
      <c r="F7" s="271"/>
      <c r="G7" s="272"/>
      <c r="H7" s="270" t="s">
        <v>452</v>
      </c>
      <c r="I7" s="271"/>
      <c r="J7" s="55" t="s">
        <v>19</v>
      </c>
      <c r="K7" s="56" t="s">
        <v>453</v>
      </c>
    </row>
    <row r="8" spans="1:11" ht="33.75" customHeight="1">
      <c r="A8" s="57" t="s">
        <v>10</v>
      </c>
      <c r="B8" s="57" t="s">
        <v>11</v>
      </c>
      <c r="C8" s="57" t="s">
        <v>12</v>
      </c>
      <c r="D8" s="58" t="s">
        <v>13</v>
      </c>
      <c r="E8" s="58" t="s">
        <v>14</v>
      </c>
      <c r="F8" s="58" t="s">
        <v>15</v>
      </c>
      <c r="G8" s="59" t="s">
        <v>16</v>
      </c>
      <c r="H8" s="60" t="s">
        <v>17</v>
      </c>
      <c r="I8" s="61" t="s">
        <v>454</v>
      </c>
      <c r="J8" s="61" t="s">
        <v>19</v>
      </c>
      <c r="K8" s="61" t="s">
        <v>455</v>
      </c>
    </row>
    <row r="9" spans="1:11" ht="12.75" customHeight="1">
      <c r="A9" s="57" t="s">
        <v>22</v>
      </c>
      <c r="B9" s="57" t="s">
        <v>23</v>
      </c>
      <c r="C9" s="57" t="s">
        <v>24</v>
      </c>
      <c r="D9" s="57" t="s">
        <v>25</v>
      </c>
      <c r="E9" s="57" t="s">
        <v>26</v>
      </c>
      <c r="F9" s="57" t="s">
        <v>27</v>
      </c>
      <c r="G9" s="62" t="s">
        <v>28</v>
      </c>
      <c r="H9" s="63"/>
    </row>
    <row r="10" spans="1:11" ht="3" customHeight="1">
      <c r="A10" s="54"/>
      <c r="B10" s="54"/>
      <c r="C10" s="54"/>
      <c r="D10" s="54"/>
      <c r="E10" s="54"/>
      <c r="F10" s="54"/>
      <c r="G10" s="54"/>
      <c r="H10" s="63"/>
    </row>
    <row r="11" spans="1:11" ht="30.75" customHeight="1">
      <c r="A11" s="64"/>
      <c r="B11" s="65" t="s">
        <v>29</v>
      </c>
      <c r="C11" s="65" t="s">
        <v>30</v>
      </c>
      <c r="D11" s="65"/>
      <c r="E11" s="66"/>
      <c r="F11" s="67"/>
      <c r="G11" s="67">
        <f>G12+G64+G81+G103+G105+G156+G159+G162</f>
        <v>472388.06999999995</v>
      </c>
      <c r="H11" s="68"/>
      <c r="I11" s="67">
        <f>I12+I64+I81+I103+I105+I156+I159+I162</f>
        <v>444446.86</v>
      </c>
      <c r="J11" s="67">
        <f t="shared" ref="J11:K11" si="0">J12+J64+J81+J103+J105+J156+J159+J162</f>
        <v>102222.77780000003</v>
      </c>
      <c r="K11" s="69">
        <f t="shared" si="0"/>
        <v>546669.61269999994</v>
      </c>
    </row>
    <row r="12" spans="1:11" ht="28.5" customHeight="1">
      <c r="A12" s="70"/>
      <c r="B12" s="71" t="s">
        <v>22</v>
      </c>
      <c r="C12" s="71" t="s">
        <v>31</v>
      </c>
      <c r="D12" s="71"/>
      <c r="E12" s="72"/>
      <c r="F12" s="73"/>
      <c r="G12" s="74">
        <f>SUM(G13:G63)</f>
        <v>97996.54</v>
      </c>
      <c r="H12" s="68"/>
      <c r="I12" s="74">
        <f>SUM(I13:I63)</f>
        <v>84994.93</v>
      </c>
      <c r="J12" s="74">
        <f t="shared" ref="J12:K12" si="1">SUM(J13:J63)</f>
        <v>19548.833899999994</v>
      </c>
      <c r="K12" s="75">
        <f t="shared" si="1"/>
        <v>104543.73880000002</v>
      </c>
    </row>
    <row r="13" spans="1:11" ht="24" customHeight="1">
      <c r="A13" s="76">
        <v>1</v>
      </c>
      <c r="B13" s="77" t="s">
        <v>274</v>
      </c>
      <c r="C13" s="77" t="s">
        <v>275</v>
      </c>
      <c r="D13" s="77" t="s">
        <v>34</v>
      </c>
      <c r="E13" s="78">
        <v>1219.172</v>
      </c>
      <c r="F13" s="79">
        <v>1.49</v>
      </c>
      <c r="G13" s="80">
        <v>1816.57</v>
      </c>
      <c r="H13" s="81">
        <v>1219.172</v>
      </c>
      <c r="I13" s="82">
        <v>1816.57</v>
      </c>
      <c r="J13" s="83">
        <f>I13*0.23</f>
        <v>417.81110000000001</v>
      </c>
      <c r="K13" s="84">
        <f>I13+J13</f>
        <v>2234.3811000000001</v>
      </c>
    </row>
    <row r="14" spans="1:11" ht="34.5" customHeight="1">
      <c r="A14" s="76">
        <v>2</v>
      </c>
      <c r="B14" s="77" t="s">
        <v>456</v>
      </c>
      <c r="C14" s="77" t="s">
        <v>457</v>
      </c>
      <c r="D14" s="77" t="s">
        <v>34</v>
      </c>
      <c r="E14" s="78">
        <v>2187.2109999999998</v>
      </c>
      <c r="F14" s="79">
        <v>5.62</v>
      </c>
      <c r="G14" s="80">
        <v>12292.13</v>
      </c>
      <c r="H14" s="81">
        <v>1094.47</v>
      </c>
      <c r="I14" s="82">
        <v>6150.92</v>
      </c>
      <c r="J14" s="83">
        <f t="shared" ref="J14:J77" si="2">I14*0.23</f>
        <v>1414.7116000000001</v>
      </c>
      <c r="K14" s="84">
        <f>I14+J14</f>
        <v>7565.6316000000006</v>
      </c>
    </row>
    <row r="15" spans="1:11" ht="24" customHeight="1">
      <c r="A15" s="76">
        <v>3</v>
      </c>
      <c r="B15" s="77" t="s">
        <v>458</v>
      </c>
      <c r="C15" s="77" t="s">
        <v>459</v>
      </c>
      <c r="D15" s="77" t="s">
        <v>148</v>
      </c>
      <c r="E15" s="78">
        <v>23.5</v>
      </c>
      <c r="F15" s="79">
        <v>9.1300000000000008</v>
      </c>
      <c r="G15" s="80">
        <v>214.56</v>
      </c>
      <c r="H15" s="81">
        <v>23.5</v>
      </c>
      <c r="I15" s="82">
        <v>214.56</v>
      </c>
      <c r="J15" s="83">
        <f t="shared" si="2"/>
        <v>49.348800000000004</v>
      </c>
      <c r="K15" s="84">
        <f>I15+J15</f>
        <v>263.90879999999999</v>
      </c>
    </row>
    <row r="16" spans="1:11" ht="24" customHeight="1">
      <c r="A16" s="76">
        <v>4</v>
      </c>
      <c r="B16" s="77" t="s">
        <v>460</v>
      </c>
      <c r="C16" s="77" t="s">
        <v>461</v>
      </c>
      <c r="D16" s="77" t="s">
        <v>34</v>
      </c>
      <c r="E16" s="78">
        <v>3397.02</v>
      </c>
      <c r="F16" s="79">
        <v>1.99</v>
      </c>
      <c r="G16" s="80">
        <v>6760.07</v>
      </c>
      <c r="H16" s="81">
        <v>2357.02</v>
      </c>
      <c r="I16" s="82">
        <v>4690.47</v>
      </c>
      <c r="J16" s="83">
        <f t="shared" si="2"/>
        <v>1078.8081000000002</v>
      </c>
      <c r="K16" s="84">
        <f t="shared" ref="K16:K21" si="3">ROUNDDOWN(I16+J16,2)</f>
        <v>5769.27</v>
      </c>
    </row>
    <row r="17" spans="1:11" ht="24" customHeight="1">
      <c r="A17" s="76">
        <v>5</v>
      </c>
      <c r="B17" s="77" t="s">
        <v>462</v>
      </c>
      <c r="C17" s="77" t="s">
        <v>463</v>
      </c>
      <c r="D17" s="77" t="s">
        <v>34</v>
      </c>
      <c r="E17" s="78">
        <v>2177.848</v>
      </c>
      <c r="F17" s="79">
        <v>4.13</v>
      </c>
      <c r="G17" s="80">
        <v>8994.51</v>
      </c>
      <c r="H17" s="81">
        <v>1017.848</v>
      </c>
      <c r="I17" s="82">
        <v>4203.71</v>
      </c>
      <c r="J17" s="83">
        <f t="shared" si="2"/>
        <v>966.8533000000001</v>
      </c>
      <c r="K17" s="84">
        <f>I17+J17</f>
        <v>5170.5632999999998</v>
      </c>
    </row>
    <row r="18" spans="1:11" ht="24" customHeight="1">
      <c r="A18" s="76">
        <v>6</v>
      </c>
      <c r="B18" s="77" t="s">
        <v>464</v>
      </c>
      <c r="C18" s="77" t="s">
        <v>465</v>
      </c>
      <c r="D18" s="77" t="s">
        <v>34</v>
      </c>
      <c r="E18" s="78">
        <v>1159</v>
      </c>
      <c r="F18" s="79">
        <v>0.81</v>
      </c>
      <c r="G18" s="80">
        <v>938.79</v>
      </c>
      <c r="H18" s="81">
        <v>1159</v>
      </c>
      <c r="I18" s="82">
        <v>938.79</v>
      </c>
      <c r="J18" s="83">
        <f t="shared" si="2"/>
        <v>215.92169999999999</v>
      </c>
      <c r="K18" s="84">
        <f>I18+J18</f>
        <v>1154.7116999999998</v>
      </c>
    </row>
    <row r="19" spans="1:11" ht="24" customHeight="1">
      <c r="A19" s="76">
        <v>7</v>
      </c>
      <c r="B19" s="77" t="s">
        <v>466</v>
      </c>
      <c r="C19" s="77" t="s">
        <v>467</v>
      </c>
      <c r="D19" s="77" t="s">
        <v>46</v>
      </c>
      <c r="E19" s="78">
        <v>576.95000000000005</v>
      </c>
      <c r="F19" s="79">
        <v>4.25</v>
      </c>
      <c r="G19" s="80">
        <v>2452.04</v>
      </c>
      <c r="H19" s="81">
        <v>576.95000000000005</v>
      </c>
      <c r="I19" s="82">
        <v>2452.04</v>
      </c>
      <c r="J19" s="83">
        <f t="shared" si="2"/>
        <v>563.9692</v>
      </c>
      <c r="K19" s="84">
        <f t="shared" si="3"/>
        <v>3016</v>
      </c>
    </row>
    <row r="20" spans="1:11" ht="24" customHeight="1">
      <c r="A20" s="76">
        <v>8</v>
      </c>
      <c r="B20" s="77" t="s">
        <v>468</v>
      </c>
      <c r="C20" s="77" t="s">
        <v>469</v>
      </c>
      <c r="D20" s="77" t="s">
        <v>46</v>
      </c>
      <c r="E20" s="78">
        <v>576.95000000000005</v>
      </c>
      <c r="F20" s="79">
        <v>0.63</v>
      </c>
      <c r="G20" s="80">
        <v>363.48</v>
      </c>
      <c r="H20" s="81">
        <v>576.95000000000005</v>
      </c>
      <c r="I20" s="82">
        <v>363.48</v>
      </c>
      <c r="J20" s="83">
        <f t="shared" si="2"/>
        <v>83.600400000000008</v>
      </c>
      <c r="K20" s="84">
        <f>I20+J20</f>
        <v>447.08040000000005</v>
      </c>
    </row>
    <row r="21" spans="1:11" ht="24" customHeight="1">
      <c r="A21" s="76">
        <v>9</v>
      </c>
      <c r="B21" s="77" t="s">
        <v>470</v>
      </c>
      <c r="C21" s="77" t="s">
        <v>471</v>
      </c>
      <c r="D21" s="77" t="s">
        <v>46</v>
      </c>
      <c r="E21" s="78">
        <v>47.25</v>
      </c>
      <c r="F21" s="79">
        <v>63.87</v>
      </c>
      <c r="G21" s="80">
        <v>3017.86</v>
      </c>
      <c r="H21" s="81">
        <v>47.25</v>
      </c>
      <c r="I21" s="82">
        <v>3017.86</v>
      </c>
      <c r="J21" s="83">
        <f t="shared" si="2"/>
        <v>694.10780000000011</v>
      </c>
      <c r="K21" s="84">
        <f t="shared" si="3"/>
        <v>3711.96</v>
      </c>
    </row>
    <row r="22" spans="1:11" ht="13.5" customHeight="1">
      <c r="A22" s="76">
        <v>10</v>
      </c>
      <c r="B22" s="77" t="s">
        <v>472</v>
      </c>
      <c r="C22" s="77" t="s">
        <v>473</v>
      </c>
      <c r="D22" s="77" t="s">
        <v>46</v>
      </c>
      <c r="E22" s="78">
        <v>4.8600000000000003</v>
      </c>
      <c r="F22" s="79">
        <v>48.66</v>
      </c>
      <c r="G22" s="80">
        <v>236.49</v>
      </c>
      <c r="H22" s="81">
        <v>4.8600000000000003</v>
      </c>
      <c r="I22" s="82">
        <v>236.49</v>
      </c>
      <c r="J22" s="83">
        <f t="shared" si="2"/>
        <v>54.392700000000005</v>
      </c>
      <c r="K22" s="84">
        <f>I22+J22</f>
        <v>290.8827</v>
      </c>
    </row>
    <row r="23" spans="1:11" ht="13.5" customHeight="1">
      <c r="A23" s="76">
        <v>11</v>
      </c>
      <c r="B23" s="77" t="s">
        <v>474</v>
      </c>
      <c r="C23" s="77" t="s">
        <v>475</v>
      </c>
      <c r="D23" s="77" t="s">
        <v>46</v>
      </c>
      <c r="E23" s="78">
        <v>398.3</v>
      </c>
      <c r="F23" s="79">
        <v>0.94</v>
      </c>
      <c r="G23" s="80">
        <v>374.4</v>
      </c>
      <c r="H23" s="81">
        <v>398.3</v>
      </c>
      <c r="I23" s="82">
        <v>374.4</v>
      </c>
      <c r="J23" s="83">
        <f t="shared" si="2"/>
        <v>86.111999999999995</v>
      </c>
      <c r="K23" s="84">
        <f t="shared" ref="K23:K86" si="4">I23+J23</f>
        <v>460.51199999999994</v>
      </c>
    </row>
    <row r="24" spans="1:11" ht="24" customHeight="1">
      <c r="A24" s="76">
        <v>12</v>
      </c>
      <c r="B24" s="77" t="s">
        <v>476</v>
      </c>
      <c r="C24" s="77" t="s">
        <v>477</v>
      </c>
      <c r="D24" s="77" t="s">
        <v>46</v>
      </c>
      <c r="E24" s="78">
        <v>554.84500000000003</v>
      </c>
      <c r="F24" s="79">
        <v>10.89</v>
      </c>
      <c r="G24" s="80">
        <v>6042.26</v>
      </c>
      <c r="H24" s="81">
        <v>554.84500000000003</v>
      </c>
      <c r="I24" s="82">
        <v>6042.26</v>
      </c>
      <c r="J24" s="83">
        <f t="shared" si="2"/>
        <v>1389.7198000000001</v>
      </c>
      <c r="K24" s="84">
        <f t="shared" si="4"/>
        <v>7431.9798000000001</v>
      </c>
    </row>
    <row r="25" spans="1:11" ht="34.5" customHeight="1">
      <c r="A25" s="76">
        <v>13</v>
      </c>
      <c r="B25" s="77" t="s">
        <v>478</v>
      </c>
      <c r="C25" s="77" t="s">
        <v>479</v>
      </c>
      <c r="D25" s="77" t="s">
        <v>46</v>
      </c>
      <c r="E25" s="78">
        <v>13871.125</v>
      </c>
      <c r="F25" s="79">
        <v>0.02</v>
      </c>
      <c r="G25" s="80">
        <v>277.42</v>
      </c>
      <c r="H25" s="81">
        <v>13871.125</v>
      </c>
      <c r="I25" s="82">
        <v>277.42</v>
      </c>
      <c r="J25" s="83">
        <f t="shared" si="2"/>
        <v>63.806600000000003</v>
      </c>
      <c r="K25" s="84">
        <f t="shared" si="4"/>
        <v>341.22660000000002</v>
      </c>
    </row>
    <row r="26" spans="1:11" ht="24" customHeight="1">
      <c r="A26" s="76">
        <v>14</v>
      </c>
      <c r="B26" s="77" t="s">
        <v>480</v>
      </c>
      <c r="C26" s="77" t="s">
        <v>481</v>
      </c>
      <c r="D26" s="77" t="s">
        <v>46</v>
      </c>
      <c r="E26" s="78">
        <v>398.3</v>
      </c>
      <c r="F26" s="79">
        <v>1.21</v>
      </c>
      <c r="G26" s="80">
        <v>481.94</v>
      </c>
      <c r="H26" s="81">
        <v>398.3</v>
      </c>
      <c r="I26" s="82">
        <v>481.94</v>
      </c>
      <c r="J26" s="83">
        <f t="shared" si="2"/>
        <v>110.84620000000001</v>
      </c>
      <c r="K26" s="84">
        <f t="shared" si="4"/>
        <v>592.78620000000001</v>
      </c>
    </row>
    <row r="27" spans="1:11" ht="13.5" customHeight="1">
      <c r="A27" s="76">
        <v>15</v>
      </c>
      <c r="B27" s="77" t="s">
        <v>59</v>
      </c>
      <c r="C27" s="77" t="s">
        <v>60</v>
      </c>
      <c r="D27" s="77" t="s">
        <v>46</v>
      </c>
      <c r="E27" s="78">
        <v>398.3</v>
      </c>
      <c r="F27" s="79">
        <v>0.76</v>
      </c>
      <c r="G27" s="80">
        <v>302.70999999999998</v>
      </c>
      <c r="H27" s="81">
        <v>398.3</v>
      </c>
      <c r="I27" s="82">
        <v>302.70999999999998</v>
      </c>
      <c r="J27" s="83">
        <f t="shared" si="2"/>
        <v>69.6233</v>
      </c>
      <c r="K27" s="84">
        <f t="shared" si="4"/>
        <v>372.33330000000001</v>
      </c>
    </row>
    <row r="28" spans="1:11" ht="13.5" customHeight="1">
      <c r="A28" s="76">
        <v>16</v>
      </c>
      <c r="B28" s="77" t="s">
        <v>61</v>
      </c>
      <c r="C28" s="77" t="s">
        <v>62</v>
      </c>
      <c r="D28" s="77" t="s">
        <v>63</v>
      </c>
      <c r="E28" s="78">
        <v>756.77</v>
      </c>
      <c r="F28" s="79">
        <v>11.55</v>
      </c>
      <c r="G28" s="80">
        <v>8740.69</v>
      </c>
      <c r="H28" s="81">
        <v>756.77</v>
      </c>
      <c r="I28" s="82">
        <v>8740.69</v>
      </c>
      <c r="J28" s="83">
        <f t="shared" si="2"/>
        <v>2010.3587000000002</v>
      </c>
      <c r="K28" s="84">
        <f t="shared" si="4"/>
        <v>10751.048700000001</v>
      </c>
    </row>
    <row r="29" spans="1:11" ht="24" customHeight="1">
      <c r="A29" s="76">
        <v>17</v>
      </c>
      <c r="B29" s="77" t="s">
        <v>482</v>
      </c>
      <c r="C29" s="77" t="s">
        <v>483</v>
      </c>
      <c r="D29" s="77" t="s">
        <v>46</v>
      </c>
      <c r="E29" s="78">
        <v>4.8600000000000003</v>
      </c>
      <c r="F29" s="79">
        <v>6.75</v>
      </c>
      <c r="G29" s="80">
        <v>32.81</v>
      </c>
      <c r="H29" s="81">
        <v>4.8600000000000003</v>
      </c>
      <c r="I29" s="82">
        <v>32.81</v>
      </c>
      <c r="J29" s="83">
        <f t="shared" si="2"/>
        <v>7.5463000000000005</v>
      </c>
      <c r="K29" s="84">
        <f t="shared" si="4"/>
        <v>40.356300000000005</v>
      </c>
    </row>
    <row r="30" spans="1:11" ht="13.5" customHeight="1">
      <c r="A30" s="85">
        <v>18</v>
      </c>
      <c r="B30" s="86" t="s">
        <v>484</v>
      </c>
      <c r="C30" s="86" t="s">
        <v>485</v>
      </c>
      <c r="D30" s="86" t="s">
        <v>63</v>
      </c>
      <c r="E30" s="87">
        <v>14.544</v>
      </c>
      <c r="F30" s="88">
        <v>13.09</v>
      </c>
      <c r="G30" s="89">
        <v>190.38</v>
      </c>
      <c r="H30" s="81">
        <v>14.544</v>
      </c>
      <c r="I30" s="82">
        <v>190.38</v>
      </c>
      <c r="J30" s="83">
        <f t="shared" si="2"/>
        <v>43.787399999999998</v>
      </c>
      <c r="K30" s="84">
        <f t="shared" si="4"/>
        <v>234.16739999999999</v>
      </c>
    </row>
    <row r="31" spans="1:11" ht="13.5" customHeight="1">
      <c r="A31" s="85">
        <v>19</v>
      </c>
      <c r="B31" s="86" t="s">
        <v>486</v>
      </c>
      <c r="C31" s="86" t="s">
        <v>487</v>
      </c>
      <c r="D31" s="86" t="s">
        <v>63</v>
      </c>
      <c r="E31" s="87">
        <v>2.9089999999999998</v>
      </c>
      <c r="F31" s="88">
        <v>16.5</v>
      </c>
      <c r="G31" s="89">
        <v>48</v>
      </c>
      <c r="H31" s="81">
        <v>2.9089999999999998</v>
      </c>
      <c r="I31" s="82">
        <v>48</v>
      </c>
      <c r="J31" s="83">
        <f t="shared" si="2"/>
        <v>11.040000000000001</v>
      </c>
      <c r="K31" s="84">
        <f t="shared" si="4"/>
        <v>59.04</v>
      </c>
    </row>
    <row r="32" spans="1:11" ht="24" customHeight="1">
      <c r="A32" s="76">
        <v>20</v>
      </c>
      <c r="B32" s="77" t="s">
        <v>488</v>
      </c>
      <c r="C32" s="77" t="s">
        <v>489</v>
      </c>
      <c r="D32" s="77" t="s">
        <v>46</v>
      </c>
      <c r="E32" s="78">
        <v>135.81</v>
      </c>
      <c r="F32" s="79">
        <v>6.75</v>
      </c>
      <c r="G32" s="80">
        <v>916.72</v>
      </c>
      <c r="H32" s="81">
        <v>135.81</v>
      </c>
      <c r="I32" s="82">
        <v>916.72</v>
      </c>
      <c r="J32" s="83">
        <f t="shared" si="2"/>
        <v>210.84560000000002</v>
      </c>
      <c r="K32" s="84">
        <f t="shared" si="4"/>
        <v>1127.5656000000001</v>
      </c>
    </row>
    <row r="33" spans="1:11" ht="13.5" customHeight="1">
      <c r="A33" s="85">
        <v>21</v>
      </c>
      <c r="B33" s="86" t="s">
        <v>490</v>
      </c>
      <c r="C33" s="86" t="s">
        <v>491</v>
      </c>
      <c r="D33" s="86" t="s">
        <v>63</v>
      </c>
      <c r="E33" s="87">
        <v>46.539000000000001</v>
      </c>
      <c r="F33" s="88">
        <v>14.19</v>
      </c>
      <c r="G33" s="89">
        <v>660.39</v>
      </c>
      <c r="H33" s="81">
        <v>46.539000000000001</v>
      </c>
      <c r="I33" s="82">
        <v>660.39</v>
      </c>
      <c r="J33" s="83">
        <f t="shared" si="2"/>
        <v>151.8897</v>
      </c>
      <c r="K33" s="84">
        <f t="shared" si="4"/>
        <v>812.27970000000005</v>
      </c>
    </row>
    <row r="34" spans="1:11" ht="13.5" customHeight="1">
      <c r="A34" s="85">
        <v>22</v>
      </c>
      <c r="B34" s="86" t="s">
        <v>291</v>
      </c>
      <c r="C34" s="86" t="s">
        <v>292</v>
      </c>
      <c r="D34" s="86" t="s">
        <v>63</v>
      </c>
      <c r="E34" s="87">
        <v>228.45599999999999</v>
      </c>
      <c r="F34" s="88">
        <v>17.27</v>
      </c>
      <c r="G34" s="89">
        <v>3945.44</v>
      </c>
      <c r="H34" s="81">
        <v>228.45599999999999</v>
      </c>
      <c r="I34" s="82">
        <v>3945.44</v>
      </c>
      <c r="J34" s="83">
        <f t="shared" si="2"/>
        <v>907.45120000000009</v>
      </c>
      <c r="K34" s="84">
        <f t="shared" si="4"/>
        <v>4852.8912</v>
      </c>
    </row>
    <row r="35" spans="1:11" ht="24" customHeight="1">
      <c r="A35" s="76">
        <v>23</v>
      </c>
      <c r="B35" s="77" t="s">
        <v>492</v>
      </c>
      <c r="C35" s="77" t="s">
        <v>493</v>
      </c>
      <c r="D35" s="77" t="s">
        <v>46</v>
      </c>
      <c r="E35" s="78">
        <v>176.33</v>
      </c>
      <c r="F35" s="79">
        <v>6.75</v>
      </c>
      <c r="G35" s="80">
        <v>1190.23</v>
      </c>
      <c r="H35" s="81">
        <v>176.33</v>
      </c>
      <c r="I35" s="82">
        <v>1190.23</v>
      </c>
      <c r="J35" s="83">
        <f t="shared" si="2"/>
        <v>273.75290000000001</v>
      </c>
      <c r="K35" s="84">
        <f t="shared" si="4"/>
        <v>1463.9829</v>
      </c>
    </row>
    <row r="36" spans="1:11" ht="13.5" customHeight="1">
      <c r="A36" s="85">
        <v>24</v>
      </c>
      <c r="B36" s="86" t="s">
        <v>486</v>
      </c>
      <c r="C36" s="86" t="s">
        <v>487</v>
      </c>
      <c r="D36" s="86" t="s">
        <v>63</v>
      </c>
      <c r="E36" s="87">
        <v>35.551000000000002</v>
      </c>
      <c r="F36" s="88">
        <v>16.5</v>
      </c>
      <c r="G36" s="89">
        <v>586.59</v>
      </c>
      <c r="H36" s="81">
        <v>35.551000000000002</v>
      </c>
      <c r="I36" s="82">
        <v>586.59</v>
      </c>
      <c r="J36" s="83">
        <f t="shared" si="2"/>
        <v>134.91570000000002</v>
      </c>
      <c r="K36" s="84">
        <f t="shared" si="4"/>
        <v>721.50570000000005</v>
      </c>
    </row>
    <row r="37" spans="1:11" ht="13.5" customHeight="1">
      <c r="A37" s="85">
        <v>25</v>
      </c>
      <c r="B37" s="86" t="s">
        <v>490</v>
      </c>
      <c r="C37" s="86" t="s">
        <v>491</v>
      </c>
      <c r="D37" s="86" t="s">
        <v>63</v>
      </c>
      <c r="E37" s="87">
        <v>33.933999999999997</v>
      </c>
      <c r="F37" s="88">
        <v>14.19</v>
      </c>
      <c r="G37" s="89">
        <v>481.52</v>
      </c>
      <c r="H37" s="81">
        <v>33.933999999999997</v>
      </c>
      <c r="I37" s="82">
        <v>481.52</v>
      </c>
      <c r="J37" s="83">
        <f t="shared" si="2"/>
        <v>110.7496</v>
      </c>
      <c r="K37" s="84">
        <f t="shared" si="4"/>
        <v>592.26959999999997</v>
      </c>
    </row>
    <row r="38" spans="1:11" ht="13.5" customHeight="1">
      <c r="A38" s="85">
        <v>26</v>
      </c>
      <c r="B38" s="86" t="s">
        <v>494</v>
      </c>
      <c r="C38" s="86" t="s">
        <v>495</v>
      </c>
      <c r="D38" s="86" t="s">
        <v>63</v>
      </c>
      <c r="E38" s="87">
        <v>219.87299999999999</v>
      </c>
      <c r="F38" s="88">
        <v>14.74</v>
      </c>
      <c r="G38" s="89">
        <v>3240.93</v>
      </c>
      <c r="H38" s="81">
        <v>219.87299999999999</v>
      </c>
      <c r="I38" s="82">
        <v>3240.93</v>
      </c>
      <c r="J38" s="83">
        <f t="shared" si="2"/>
        <v>745.41390000000001</v>
      </c>
      <c r="K38" s="84">
        <f t="shared" si="4"/>
        <v>3986.3438999999998</v>
      </c>
    </row>
    <row r="39" spans="1:11" ht="13.5" customHeight="1">
      <c r="A39" s="85">
        <v>27</v>
      </c>
      <c r="B39" s="86" t="s">
        <v>496</v>
      </c>
      <c r="C39" s="86" t="s">
        <v>497</v>
      </c>
      <c r="D39" s="86" t="s">
        <v>63</v>
      </c>
      <c r="E39" s="87">
        <v>56.448999999999998</v>
      </c>
      <c r="F39" s="88">
        <v>16.5</v>
      </c>
      <c r="G39" s="89">
        <v>931.41</v>
      </c>
      <c r="H39" s="81">
        <v>56.448999999999998</v>
      </c>
      <c r="I39" s="82">
        <v>931.41</v>
      </c>
      <c r="J39" s="83">
        <f t="shared" si="2"/>
        <v>214.2243</v>
      </c>
      <c r="K39" s="84">
        <f t="shared" si="4"/>
        <v>1145.6342999999999</v>
      </c>
    </row>
    <row r="40" spans="1:11" ht="24" customHeight="1">
      <c r="A40" s="76">
        <v>28</v>
      </c>
      <c r="B40" s="77" t="s">
        <v>498</v>
      </c>
      <c r="C40" s="77" t="s">
        <v>499</v>
      </c>
      <c r="D40" s="77" t="s">
        <v>46</v>
      </c>
      <c r="E40" s="78">
        <v>14</v>
      </c>
      <c r="F40" s="79">
        <v>8.65</v>
      </c>
      <c r="G40" s="80">
        <v>121.1</v>
      </c>
      <c r="H40" s="81">
        <v>14</v>
      </c>
      <c r="I40" s="82">
        <v>121.1</v>
      </c>
      <c r="J40" s="83">
        <f t="shared" si="2"/>
        <v>27.853000000000002</v>
      </c>
      <c r="K40" s="84">
        <f t="shared" si="4"/>
        <v>148.953</v>
      </c>
    </row>
    <row r="41" spans="1:11" ht="13.5" customHeight="1">
      <c r="A41" s="76">
        <v>29</v>
      </c>
      <c r="B41" s="77" t="s">
        <v>64</v>
      </c>
      <c r="C41" s="77" t="s">
        <v>65</v>
      </c>
      <c r="D41" s="77" t="s">
        <v>34</v>
      </c>
      <c r="E41" s="78">
        <v>3397.02</v>
      </c>
      <c r="F41" s="79">
        <v>0.94</v>
      </c>
      <c r="G41" s="80">
        <v>3193.2</v>
      </c>
      <c r="H41" s="81">
        <v>3397.02</v>
      </c>
      <c r="I41" s="82">
        <v>3193.2</v>
      </c>
      <c r="J41" s="83">
        <f t="shared" si="2"/>
        <v>734.43600000000004</v>
      </c>
      <c r="K41" s="84">
        <f t="shared" si="4"/>
        <v>3927.636</v>
      </c>
    </row>
    <row r="42" spans="1:11" ht="24" customHeight="1">
      <c r="A42" s="76">
        <v>30</v>
      </c>
      <c r="B42" s="77" t="s">
        <v>500</v>
      </c>
      <c r="C42" s="77" t="s">
        <v>501</v>
      </c>
      <c r="D42" s="77" t="s">
        <v>34</v>
      </c>
      <c r="E42" s="78">
        <v>535</v>
      </c>
      <c r="F42" s="79">
        <v>1.35</v>
      </c>
      <c r="G42" s="80">
        <v>722.25</v>
      </c>
      <c r="H42" s="81">
        <v>535</v>
      </c>
      <c r="I42" s="82">
        <v>722.25</v>
      </c>
      <c r="J42" s="83">
        <f t="shared" si="2"/>
        <v>166.11750000000001</v>
      </c>
      <c r="K42" s="84">
        <f t="shared" si="4"/>
        <v>888.36750000000006</v>
      </c>
    </row>
    <row r="43" spans="1:11" ht="24" customHeight="1">
      <c r="A43" s="76">
        <v>31</v>
      </c>
      <c r="B43" s="77" t="s">
        <v>502</v>
      </c>
      <c r="C43" s="77" t="s">
        <v>503</v>
      </c>
      <c r="D43" s="77" t="s">
        <v>34</v>
      </c>
      <c r="E43" s="78">
        <v>10</v>
      </c>
      <c r="F43" s="79">
        <v>26.88</v>
      </c>
      <c r="G43" s="80">
        <v>268.8</v>
      </c>
      <c r="H43" s="81">
        <v>10</v>
      </c>
      <c r="I43" s="82">
        <v>268.8</v>
      </c>
      <c r="J43" s="83">
        <f t="shared" si="2"/>
        <v>61.824000000000005</v>
      </c>
      <c r="K43" s="84">
        <f t="shared" si="4"/>
        <v>330.62400000000002</v>
      </c>
    </row>
    <row r="44" spans="1:11" ht="24" customHeight="1">
      <c r="A44" s="76">
        <v>32</v>
      </c>
      <c r="B44" s="77" t="s">
        <v>504</v>
      </c>
      <c r="C44" s="77" t="s">
        <v>505</v>
      </c>
      <c r="D44" s="77" t="s">
        <v>34</v>
      </c>
      <c r="E44" s="78">
        <v>10</v>
      </c>
      <c r="F44" s="79">
        <v>7.15</v>
      </c>
      <c r="G44" s="80">
        <v>71.5</v>
      </c>
      <c r="H44" s="81">
        <v>10</v>
      </c>
      <c r="I44" s="82">
        <v>71.5</v>
      </c>
      <c r="J44" s="83">
        <f t="shared" si="2"/>
        <v>16.445</v>
      </c>
      <c r="K44" s="84">
        <f t="shared" si="4"/>
        <v>87.944999999999993</v>
      </c>
    </row>
    <row r="45" spans="1:11" ht="20.5">
      <c r="A45" s="90">
        <v>1</v>
      </c>
      <c r="B45" s="91" t="s">
        <v>506</v>
      </c>
      <c r="C45" s="91" t="s">
        <v>507</v>
      </c>
      <c r="D45" s="91" t="s">
        <v>34</v>
      </c>
      <c r="E45" s="78">
        <v>6</v>
      </c>
      <c r="F45" s="79">
        <v>3.59</v>
      </c>
      <c r="G45" s="79">
        <v>21.54</v>
      </c>
      <c r="H45" s="81">
        <v>6</v>
      </c>
      <c r="I45" s="82">
        <v>21.54</v>
      </c>
      <c r="J45" s="83">
        <f t="shared" si="2"/>
        <v>4.9542000000000002</v>
      </c>
      <c r="K45" s="84">
        <f t="shared" si="4"/>
        <v>26.494199999999999</v>
      </c>
    </row>
    <row r="46" spans="1:11" ht="20.5">
      <c r="A46" s="90">
        <v>2</v>
      </c>
      <c r="B46" s="91" t="s">
        <v>462</v>
      </c>
      <c r="C46" s="91" t="s">
        <v>463</v>
      </c>
      <c r="D46" s="91" t="s">
        <v>34</v>
      </c>
      <c r="E46" s="78">
        <v>8.7100000000000009</v>
      </c>
      <c r="F46" s="79">
        <v>4.13</v>
      </c>
      <c r="G46" s="79">
        <v>35.97</v>
      </c>
      <c r="H46" s="81">
        <v>8.7100000000000009</v>
      </c>
      <c r="I46" s="82">
        <v>35.97</v>
      </c>
      <c r="J46" s="83">
        <f t="shared" si="2"/>
        <v>8.2730999999999995</v>
      </c>
      <c r="K46" s="84">
        <f t="shared" si="4"/>
        <v>44.243099999999998</v>
      </c>
    </row>
    <row r="47" spans="1:11" ht="20.5">
      <c r="A47" s="90">
        <v>3</v>
      </c>
      <c r="B47" s="91" t="s">
        <v>508</v>
      </c>
      <c r="C47" s="91" t="s">
        <v>509</v>
      </c>
      <c r="D47" s="91" t="s">
        <v>34</v>
      </c>
      <c r="E47" s="78">
        <v>2.04</v>
      </c>
      <c r="F47" s="79">
        <v>4.33</v>
      </c>
      <c r="G47" s="79">
        <v>8.83</v>
      </c>
      <c r="H47" s="81">
        <v>2.04</v>
      </c>
      <c r="I47" s="82">
        <v>8.83</v>
      </c>
      <c r="J47" s="83">
        <f t="shared" si="2"/>
        <v>2.0308999999999999</v>
      </c>
      <c r="K47" s="84">
        <f t="shared" si="4"/>
        <v>10.860900000000001</v>
      </c>
    </row>
    <row r="48" spans="1:11" ht="11.5">
      <c r="A48" s="90">
        <v>4</v>
      </c>
      <c r="B48" s="91" t="s">
        <v>510</v>
      </c>
      <c r="C48" s="91" t="s">
        <v>511</v>
      </c>
      <c r="D48" s="91" t="s">
        <v>46</v>
      </c>
      <c r="E48" s="78">
        <v>2.67</v>
      </c>
      <c r="F48" s="79">
        <v>60.86</v>
      </c>
      <c r="G48" s="79">
        <v>162.5</v>
      </c>
      <c r="H48" s="81">
        <v>2.67</v>
      </c>
      <c r="I48" s="82">
        <v>162.5</v>
      </c>
      <c r="J48" s="83">
        <f t="shared" si="2"/>
        <v>37.375</v>
      </c>
      <c r="K48" s="84">
        <f t="shared" si="4"/>
        <v>199.875</v>
      </c>
    </row>
    <row r="49" spans="1:11" ht="11.5">
      <c r="A49" s="90">
        <v>5</v>
      </c>
      <c r="B49" s="91" t="s">
        <v>512</v>
      </c>
      <c r="C49" s="91" t="s">
        <v>513</v>
      </c>
      <c r="D49" s="91" t="s">
        <v>46</v>
      </c>
      <c r="E49" s="78">
        <v>2.4</v>
      </c>
      <c r="F49" s="79">
        <v>38.5</v>
      </c>
      <c r="G49" s="79">
        <v>92.4</v>
      </c>
      <c r="H49" s="81">
        <v>2.4</v>
      </c>
      <c r="I49" s="82">
        <v>92.4</v>
      </c>
      <c r="J49" s="83">
        <f t="shared" si="2"/>
        <v>21.252000000000002</v>
      </c>
      <c r="K49" s="84">
        <f t="shared" si="4"/>
        <v>113.65200000000002</v>
      </c>
    </row>
    <row r="50" spans="1:11" ht="11.5">
      <c r="A50" s="90">
        <v>1</v>
      </c>
      <c r="B50" s="91" t="s">
        <v>514</v>
      </c>
      <c r="C50" s="91" t="s">
        <v>515</v>
      </c>
      <c r="D50" s="91" t="s">
        <v>46</v>
      </c>
      <c r="E50" s="92">
        <v>31.4</v>
      </c>
      <c r="F50" s="93">
        <v>61.84</v>
      </c>
      <c r="G50" s="93">
        <v>1941.78</v>
      </c>
      <c r="H50" s="81">
        <v>31.4</v>
      </c>
      <c r="I50" s="82">
        <v>1941.78</v>
      </c>
      <c r="J50" s="83">
        <f t="shared" si="2"/>
        <v>446.60939999999999</v>
      </c>
      <c r="K50" s="84">
        <f t="shared" si="4"/>
        <v>2388.3894</v>
      </c>
    </row>
    <row r="51" spans="1:11" ht="11.5">
      <c r="A51" s="90">
        <v>2</v>
      </c>
      <c r="B51" s="91" t="s">
        <v>516</v>
      </c>
      <c r="C51" s="91" t="s">
        <v>517</v>
      </c>
      <c r="D51" s="91" t="s">
        <v>46</v>
      </c>
      <c r="E51" s="92">
        <v>62.8</v>
      </c>
      <c r="F51" s="93">
        <v>13.28</v>
      </c>
      <c r="G51" s="93">
        <v>833.98</v>
      </c>
      <c r="H51" s="81">
        <v>62.8</v>
      </c>
      <c r="I51" s="82">
        <v>833.98</v>
      </c>
      <c r="J51" s="83">
        <f t="shared" si="2"/>
        <v>191.81540000000001</v>
      </c>
      <c r="K51" s="84">
        <f t="shared" si="4"/>
        <v>1025.7954</v>
      </c>
    </row>
    <row r="52" spans="1:11" ht="11.5">
      <c r="A52" s="94">
        <v>3</v>
      </c>
      <c r="B52" s="95" t="s">
        <v>518</v>
      </c>
      <c r="C52" s="95" t="s">
        <v>519</v>
      </c>
      <c r="D52" s="95" t="s">
        <v>63</v>
      </c>
      <c r="E52" s="96">
        <v>62.170999999999999</v>
      </c>
      <c r="F52" s="97">
        <v>26.91</v>
      </c>
      <c r="G52" s="97">
        <v>1673.02</v>
      </c>
      <c r="H52" s="81">
        <v>62.170999999999999</v>
      </c>
      <c r="I52" s="82">
        <v>1673.02</v>
      </c>
      <c r="J52" s="83">
        <f t="shared" si="2"/>
        <v>384.7946</v>
      </c>
      <c r="K52" s="84">
        <f t="shared" si="4"/>
        <v>2057.8146000000002</v>
      </c>
    </row>
    <row r="53" spans="1:11" ht="11.5">
      <c r="A53" s="90">
        <v>4</v>
      </c>
      <c r="B53" s="91" t="s">
        <v>520</v>
      </c>
      <c r="C53" s="91" t="s">
        <v>521</v>
      </c>
      <c r="D53" s="91" t="s">
        <v>34</v>
      </c>
      <c r="E53" s="92">
        <v>627.99</v>
      </c>
      <c r="F53" s="93">
        <v>0.77</v>
      </c>
      <c r="G53" s="93">
        <v>483.55</v>
      </c>
      <c r="H53" s="81">
        <v>627.99</v>
      </c>
      <c r="I53" s="82">
        <v>483.55</v>
      </c>
      <c r="J53" s="83">
        <f t="shared" si="2"/>
        <v>111.21650000000001</v>
      </c>
      <c r="K53" s="84">
        <f t="shared" si="4"/>
        <v>594.76650000000006</v>
      </c>
    </row>
    <row r="54" spans="1:11" ht="30.5">
      <c r="A54" s="90">
        <v>1</v>
      </c>
      <c r="B54" s="91" t="s">
        <v>522</v>
      </c>
      <c r="C54" s="91" t="s">
        <v>523</v>
      </c>
      <c r="D54" s="91" t="s">
        <v>34</v>
      </c>
      <c r="E54" s="92">
        <v>200</v>
      </c>
      <c r="F54" s="93">
        <v>10.06</v>
      </c>
      <c r="G54" s="93">
        <v>2012</v>
      </c>
      <c r="H54" s="81">
        <v>200</v>
      </c>
      <c r="I54" s="82">
        <v>2012</v>
      </c>
      <c r="J54" s="83">
        <f t="shared" si="2"/>
        <v>462.76000000000005</v>
      </c>
      <c r="K54" s="84">
        <f t="shared" si="4"/>
        <v>2474.7600000000002</v>
      </c>
    </row>
    <row r="55" spans="1:11" ht="20.5">
      <c r="A55" s="90">
        <v>2</v>
      </c>
      <c r="B55" s="91" t="s">
        <v>524</v>
      </c>
      <c r="C55" s="91" t="s">
        <v>525</v>
      </c>
      <c r="D55" s="91" t="s">
        <v>34</v>
      </c>
      <c r="E55" s="78">
        <v>200</v>
      </c>
      <c r="F55" s="79">
        <v>19.03</v>
      </c>
      <c r="G55" s="79">
        <v>3806</v>
      </c>
      <c r="H55" s="81">
        <v>200</v>
      </c>
      <c r="I55" s="82">
        <v>3806</v>
      </c>
      <c r="J55" s="83">
        <f t="shared" si="2"/>
        <v>875.38</v>
      </c>
      <c r="K55" s="84">
        <f t="shared" si="4"/>
        <v>4681.38</v>
      </c>
    </row>
    <row r="56" spans="1:11" ht="20.5">
      <c r="A56" s="90">
        <v>3</v>
      </c>
      <c r="B56" s="91" t="s">
        <v>526</v>
      </c>
      <c r="C56" s="91" t="s">
        <v>527</v>
      </c>
      <c r="D56" s="91" t="s">
        <v>34</v>
      </c>
      <c r="E56" s="78">
        <v>320</v>
      </c>
      <c r="F56" s="79">
        <v>19.03</v>
      </c>
      <c r="G56" s="79">
        <v>6089.6</v>
      </c>
      <c r="H56" s="81">
        <v>320</v>
      </c>
      <c r="I56" s="82">
        <v>6089.6</v>
      </c>
      <c r="J56" s="83">
        <f t="shared" si="2"/>
        <v>1400.6080000000002</v>
      </c>
      <c r="K56" s="84">
        <f t="shared" si="4"/>
        <v>7490.2080000000005</v>
      </c>
    </row>
    <row r="57" spans="1:11" ht="20.5">
      <c r="A57" s="90">
        <v>4</v>
      </c>
      <c r="B57" s="91" t="s">
        <v>528</v>
      </c>
      <c r="C57" s="91" t="s">
        <v>529</v>
      </c>
      <c r="D57" s="91" t="s">
        <v>34</v>
      </c>
      <c r="E57" s="78">
        <v>200</v>
      </c>
      <c r="F57" s="79">
        <v>16.309999999999999</v>
      </c>
      <c r="G57" s="79">
        <v>3262</v>
      </c>
      <c r="H57" s="81">
        <v>200</v>
      </c>
      <c r="I57" s="82">
        <v>3262</v>
      </c>
      <c r="J57" s="83">
        <f t="shared" si="2"/>
        <v>750.26</v>
      </c>
      <c r="K57" s="84">
        <f t="shared" si="4"/>
        <v>4012.26</v>
      </c>
    </row>
    <row r="58" spans="1:11" ht="20.5">
      <c r="A58" s="90">
        <v>5</v>
      </c>
      <c r="B58" s="91" t="s">
        <v>530</v>
      </c>
      <c r="C58" s="91" t="s">
        <v>531</v>
      </c>
      <c r="D58" s="91" t="s">
        <v>34</v>
      </c>
      <c r="E58" s="78">
        <v>40</v>
      </c>
      <c r="F58" s="79">
        <v>16.309999999999999</v>
      </c>
      <c r="G58" s="79">
        <v>652.4</v>
      </c>
      <c r="H58" s="81">
        <v>40</v>
      </c>
      <c r="I58" s="82">
        <v>652.4</v>
      </c>
      <c r="J58" s="83">
        <f t="shared" si="2"/>
        <v>150.05199999999999</v>
      </c>
      <c r="K58" s="84">
        <f t="shared" si="4"/>
        <v>802.452</v>
      </c>
    </row>
    <row r="59" spans="1:11" ht="20.5">
      <c r="A59" s="90">
        <v>6</v>
      </c>
      <c r="B59" s="91" t="s">
        <v>532</v>
      </c>
      <c r="C59" s="91" t="s">
        <v>533</v>
      </c>
      <c r="D59" s="91" t="s">
        <v>34</v>
      </c>
      <c r="E59" s="78">
        <v>80</v>
      </c>
      <c r="F59" s="79">
        <v>16.309999999999999</v>
      </c>
      <c r="G59" s="79">
        <v>1304.8</v>
      </c>
      <c r="H59" s="81">
        <v>80</v>
      </c>
      <c r="I59" s="82">
        <v>1304.8</v>
      </c>
      <c r="J59" s="83">
        <f t="shared" si="2"/>
        <v>300.10399999999998</v>
      </c>
      <c r="K59" s="84">
        <f t="shared" si="4"/>
        <v>1604.904</v>
      </c>
    </row>
    <row r="60" spans="1:11" ht="20.5">
      <c r="A60" s="90">
        <v>7</v>
      </c>
      <c r="B60" s="91" t="s">
        <v>534</v>
      </c>
      <c r="C60" s="91" t="s">
        <v>535</v>
      </c>
      <c r="D60" s="91" t="s">
        <v>34</v>
      </c>
      <c r="E60" s="92">
        <v>120</v>
      </c>
      <c r="F60" s="93">
        <v>23.11</v>
      </c>
      <c r="G60" s="93">
        <v>2773.2</v>
      </c>
      <c r="H60" s="81">
        <v>120</v>
      </c>
      <c r="I60" s="82">
        <v>2773.2</v>
      </c>
      <c r="J60" s="83">
        <f t="shared" si="2"/>
        <v>637.83600000000001</v>
      </c>
      <c r="K60" s="84">
        <f t="shared" si="4"/>
        <v>3411.0360000000001</v>
      </c>
    </row>
    <row r="61" spans="1:11" ht="20.5">
      <c r="A61" s="90">
        <v>8</v>
      </c>
      <c r="B61" s="91" t="s">
        <v>536</v>
      </c>
      <c r="C61" s="91" t="s">
        <v>537</v>
      </c>
      <c r="D61" s="91" t="s">
        <v>34</v>
      </c>
      <c r="E61" s="92">
        <v>680</v>
      </c>
      <c r="F61" s="93">
        <v>3.06</v>
      </c>
      <c r="G61" s="93">
        <v>2080.8000000000002</v>
      </c>
      <c r="H61" s="81">
        <v>680</v>
      </c>
      <c r="I61" s="82">
        <v>2080.8000000000002</v>
      </c>
      <c r="J61" s="83">
        <f t="shared" si="2"/>
        <v>478.58400000000006</v>
      </c>
      <c r="K61" s="84">
        <f t="shared" si="4"/>
        <v>2559.384</v>
      </c>
    </row>
    <row r="62" spans="1:11" ht="20.5">
      <c r="A62" s="94">
        <v>9</v>
      </c>
      <c r="B62" s="95" t="s">
        <v>538</v>
      </c>
      <c r="C62" s="95" t="s">
        <v>481</v>
      </c>
      <c r="D62" s="95" t="s">
        <v>46</v>
      </c>
      <c r="E62" s="96">
        <v>434</v>
      </c>
      <c r="F62" s="97">
        <v>1.21</v>
      </c>
      <c r="G62" s="97">
        <v>525.14</v>
      </c>
      <c r="H62" s="81">
        <v>434</v>
      </c>
      <c r="I62" s="82">
        <v>525.14</v>
      </c>
      <c r="J62" s="83">
        <f t="shared" si="2"/>
        <v>120.7822</v>
      </c>
      <c r="K62" s="84">
        <f t="shared" si="4"/>
        <v>645.92219999999998</v>
      </c>
    </row>
    <row r="63" spans="1:11" ht="11.5">
      <c r="A63" s="90">
        <v>10</v>
      </c>
      <c r="B63" s="91" t="s">
        <v>539</v>
      </c>
      <c r="C63" s="91" t="s">
        <v>60</v>
      </c>
      <c r="D63" s="91" t="s">
        <v>46</v>
      </c>
      <c r="E63" s="92">
        <v>434</v>
      </c>
      <c r="F63" s="93">
        <v>0.76</v>
      </c>
      <c r="G63" s="93">
        <v>329.84</v>
      </c>
      <c r="H63" s="81">
        <v>434</v>
      </c>
      <c r="I63" s="82">
        <v>329.84</v>
      </c>
      <c r="J63" s="83">
        <f t="shared" si="2"/>
        <v>75.863199999999992</v>
      </c>
      <c r="K63" s="84">
        <f t="shared" si="4"/>
        <v>405.70319999999998</v>
      </c>
    </row>
    <row r="64" spans="1:11" ht="28.5" customHeight="1">
      <c r="A64" s="70"/>
      <c r="B64" s="71" t="s">
        <v>23</v>
      </c>
      <c r="C64" s="71" t="s">
        <v>76</v>
      </c>
      <c r="D64" s="71"/>
      <c r="E64" s="72"/>
      <c r="F64" s="73"/>
      <c r="G64" s="98">
        <f>SUM(G65:G80)</f>
        <v>11410.840000000002</v>
      </c>
      <c r="H64" s="99"/>
      <c r="I64" s="98">
        <f>SUM(I65:I80)</f>
        <v>11410.840000000002</v>
      </c>
      <c r="J64" s="98">
        <f t="shared" ref="J64:K64" si="5">SUM(J65:J80)</f>
        <v>2624.4931999999999</v>
      </c>
      <c r="K64" s="75">
        <f t="shared" si="5"/>
        <v>14035.333199999999</v>
      </c>
    </row>
    <row r="65" spans="1:11" ht="24" customHeight="1">
      <c r="A65" s="76">
        <v>33</v>
      </c>
      <c r="B65" s="77" t="s">
        <v>79</v>
      </c>
      <c r="C65" s="77" t="s">
        <v>80</v>
      </c>
      <c r="D65" s="77" t="s">
        <v>34</v>
      </c>
      <c r="E65" s="78">
        <v>742.8</v>
      </c>
      <c r="F65" s="79">
        <v>0.86</v>
      </c>
      <c r="G65" s="80">
        <v>638.80999999999995</v>
      </c>
      <c r="H65" s="81">
        <v>742.8</v>
      </c>
      <c r="I65" s="82">
        <v>638.80999999999995</v>
      </c>
      <c r="J65" s="83">
        <f t="shared" si="2"/>
        <v>146.9263</v>
      </c>
      <c r="K65" s="84">
        <f t="shared" si="4"/>
        <v>785.73629999999991</v>
      </c>
    </row>
    <row r="66" spans="1:11" ht="13.5" customHeight="1">
      <c r="A66" s="85">
        <v>34</v>
      </c>
      <c r="B66" s="86" t="s">
        <v>342</v>
      </c>
      <c r="C66" s="86" t="s">
        <v>343</v>
      </c>
      <c r="D66" s="86" t="s">
        <v>34</v>
      </c>
      <c r="E66" s="87">
        <v>757.65599999999995</v>
      </c>
      <c r="F66" s="88">
        <v>0.75</v>
      </c>
      <c r="G66" s="89">
        <v>568.24</v>
      </c>
      <c r="H66" s="81">
        <v>757.65599999999995</v>
      </c>
      <c r="I66" s="82">
        <v>568.24</v>
      </c>
      <c r="J66" s="83">
        <f t="shared" si="2"/>
        <v>130.6952</v>
      </c>
      <c r="K66" s="84">
        <f t="shared" si="4"/>
        <v>698.93520000000001</v>
      </c>
    </row>
    <row r="67" spans="1:11" ht="24" customHeight="1">
      <c r="A67" s="76">
        <v>35</v>
      </c>
      <c r="B67" s="77" t="s">
        <v>339</v>
      </c>
      <c r="C67" s="77" t="s">
        <v>540</v>
      </c>
      <c r="D67" s="77" t="s">
        <v>34</v>
      </c>
      <c r="E67" s="78">
        <v>24.84</v>
      </c>
      <c r="F67" s="79">
        <v>2.5299999999999998</v>
      </c>
      <c r="G67" s="80">
        <v>62.85</v>
      </c>
      <c r="H67" s="81">
        <v>24.84</v>
      </c>
      <c r="I67" s="82">
        <v>62.85</v>
      </c>
      <c r="J67" s="83">
        <f t="shared" si="2"/>
        <v>14.455500000000001</v>
      </c>
      <c r="K67" s="84">
        <f t="shared" si="4"/>
        <v>77.305499999999995</v>
      </c>
    </row>
    <row r="68" spans="1:11" ht="13.5" customHeight="1">
      <c r="A68" s="85">
        <v>36</v>
      </c>
      <c r="B68" s="86" t="s">
        <v>342</v>
      </c>
      <c r="C68" s="86" t="s">
        <v>343</v>
      </c>
      <c r="D68" s="86" t="s">
        <v>34</v>
      </c>
      <c r="E68" s="87">
        <v>25.337</v>
      </c>
      <c r="F68" s="88">
        <v>0.75</v>
      </c>
      <c r="G68" s="89">
        <v>19</v>
      </c>
      <c r="H68" s="81">
        <v>25.337</v>
      </c>
      <c r="I68" s="82">
        <v>19</v>
      </c>
      <c r="J68" s="83">
        <f t="shared" si="2"/>
        <v>4.37</v>
      </c>
      <c r="K68" s="84">
        <f t="shared" si="4"/>
        <v>23.37</v>
      </c>
    </row>
    <row r="69" spans="1:11" ht="24" customHeight="1">
      <c r="A69" s="76">
        <v>37</v>
      </c>
      <c r="B69" s="77" t="s">
        <v>347</v>
      </c>
      <c r="C69" s="77" t="s">
        <v>348</v>
      </c>
      <c r="D69" s="77" t="s">
        <v>148</v>
      </c>
      <c r="E69" s="78">
        <v>315</v>
      </c>
      <c r="F69" s="79">
        <v>2.94</v>
      </c>
      <c r="G69" s="80">
        <v>926.1</v>
      </c>
      <c r="H69" s="81">
        <v>315</v>
      </c>
      <c r="I69" s="82">
        <v>926.1</v>
      </c>
      <c r="J69" s="83">
        <f t="shared" si="2"/>
        <v>213.00300000000001</v>
      </c>
      <c r="K69" s="84">
        <f t="shared" si="4"/>
        <v>1139.1030000000001</v>
      </c>
    </row>
    <row r="70" spans="1:11" ht="24" customHeight="1">
      <c r="A70" s="85">
        <v>38</v>
      </c>
      <c r="B70" s="86" t="s">
        <v>541</v>
      </c>
      <c r="C70" s="86" t="s">
        <v>542</v>
      </c>
      <c r="D70" s="86" t="s">
        <v>148</v>
      </c>
      <c r="E70" s="87">
        <v>315</v>
      </c>
      <c r="F70" s="88">
        <v>15.39</v>
      </c>
      <c r="G70" s="89">
        <v>4847.8500000000004</v>
      </c>
      <c r="H70" s="81">
        <v>315</v>
      </c>
      <c r="I70" s="82">
        <v>4847.8500000000004</v>
      </c>
      <c r="J70" s="83">
        <f t="shared" si="2"/>
        <v>1115.0055000000002</v>
      </c>
      <c r="K70" s="84">
        <f t="shared" si="4"/>
        <v>5962.8555000000006</v>
      </c>
    </row>
    <row r="71" spans="1:11" ht="24" customHeight="1">
      <c r="A71" s="76">
        <v>39</v>
      </c>
      <c r="B71" s="77" t="s">
        <v>543</v>
      </c>
      <c r="C71" s="77" t="s">
        <v>544</v>
      </c>
      <c r="D71" s="77" t="s">
        <v>46</v>
      </c>
      <c r="E71" s="78">
        <v>10.63</v>
      </c>
      <c r="F71" s="79">
        <v>42.48</v>
      </c>
      <c r="G71" s="80">
        <v>451.56</v>
      </c>
      <c r="H71" s="81">
        <v>10.63</v>
      </c>
      <c r="I71" s="82">
        <v>451.56</v>
      </c>
      <c r="J71" s="83">
        <f t="shared" si="2"/>
        <v>103.8588</v>
      </c>
      <c r="K71" s="84">
        <f t="shared" si="4"/>
        <v>555.41880000000003</v>
      </c>
    </row>
    <row r="72" spans="1:11" ht="13.5" customHeight="1">
      <c r="A72" s="76">
        <v>40</v>
      </c>
      <c r="B72" s="77" t="s">
        <v>545</v>
      </c>
      <c r="C72" s="77" t="s">
        <v>546</v>
      </c>
      <c r="D72" s="77" t="s">
        <v>46</v>
      </c>
      <c r="E72" s="78">
        <v>11.67</v>
      </c>
      <c r="F72" s="79">
        <v>93.96</v>
      </c>
      <c r="G72" s="80">
        <v>1096.51</v>
      </c>
      <c r="H72" s="81">
        <v>11.67</v>
      </c>
      <c r="I72" s="82">
        <v>1096.51</v>
      </c>
      <c r="J72" s="83">
        <f t="shared" si="2"/>
        <v>252.19730000000001</v>
      </c>
      <c r="K72" s="84">
        <f t="shared" si="4"/>
        <v>1348.7073</v>
      </c>
    </row>
    <row r="73" spans="1:11" ht="13.5" customHeight="1">
      <c r="A73" s="76">
        <v>41</v>
      </c>
      <c r="B73" s="77" t="s">
        <v>89</v>
      </c>
      <c r="C73" s="77" t="s">
        <v>547</v>
      </c>
      <c r="D73" s="77" t="s">
        <v>34</v>
      </c>
      <c r="E73" s="78">
        <v>68.42</v>
      </c>
      <c r="F73" s="79">
        <v>4.92</v>
      </c>
      <c r="G73" s="80">
        <v>336.63</v>
      </c>
      <c r="H73" s="81">
        <v>68.42</v>
      </c>
      <c r="I73" s="82">
        <v>336.63</v>
      </c>
      <c r="J73" s="83">
        <f t="shared" si="2"/>
        <v>77.424900000000008</v>
      </c>
      <c r="K73" s="84">
        <f t="shared" si="4"/>
        <v>414.05489999999998</v>
      </c>
    </row>
    <row r="74" spans="1:11" ht="13.5" customHeight="1">
      <c r="A74" s="76">
        <v>42</v>
      </c>
      <c r="B74" s="77" t="s">
        <v>91</v>
      </c>
      <c r="C74" s="77" t="s">
        <v>548</v>
      </c>
      <c r="D74" s="77" t="s">
        <v>34</v>
      </c>
      <c r="E74" s="78">
        <v>68.42</v>
      </c>
      <c r="F74" s="79">
        <v>1.54</v>
      </c>
      <c r="G74" s="80">
        <v>105.37</v>
      </c>
      <c r="H74" s="81">
        <v>68.42</v>
      </c>
      <c r="I74" s="82">
        <v>105.37</v>
      </c>
      <c r="J74" s="83">
        <f t="shared" si="2"/>
        <v>24.235100000000003</v>
      </c>
      <c r="K74" s="84">
        <f t="shared" si="4"/>
        <v>129.60509999999999</v>
      </c>
    </row>
    <row r="75" spans="1:11" ht="20.5">
      <c r="A75" s="76">
        <v>2</v>
      </c>
      <c r="B75" s="77" t="s">
        <v>549</v>
      </c>
      <c r="C75" s="77" t="s">
        <v>550</v>
      </c>
      <c r="D75" s="77" t="s">
        <v>34</v>
      </c>
      <c r="E75" s="78">
        <v>135</v>
      </c>
      <c r="F75" s="79">
        <v>0.97</v>
      </c>
      <c r="G75" s="100">
        <v>130.94999999999999</v>
      </c>
      <c r="H75" s="81">
        <v>135</v>
      </c>
      <c r="I75" s="82">
        <v>130.94999999999999</v>
      </c>
      <c r="J75" s="83">
        <f t="shared" si="2"/>
        <v>30.118499999999997</v>
      </c>
      <c r="K75" s="84">
        <f t="shared" si="4"/>
        <v>161.06849999999997</v>
      </c>
    </row>
    <row r="76" spans="1:11" ht="11.5">
      <c r="A76" s="85">
        <v>3</v>
      </c>
      <c r="B76" s="86" t="s">
        <v>342</v>
      </c>
      <c r="C76" s="86" t="s">
        <v>343</v>
      </c>
      <c r="D76" s="86" t="s">
        <v>34</v>
      </c>
      <c r="E76" s="87">
        <v>137.69999999999999</v>
      </c>
      <c r="F76" s="88">
        <v>0.75</v>
      </c>
      <c r="G76" s="101">
        <v>103.28</v>
      </c>
      <c r="H76" s="81">
        <v>137.69999999999999</v>
      </c>
      <c r="I76" s="82">
        <v>103.28</v>
      </c>
      <c r="J76" s="83">
        <f t="shared" si="2"/>
        <v>23.7544</v>
      </c>
      <c r="K76" s="84">
        <f t="shared" si="4"/>
        <v>127.03440000000001</v>
      </c>
    </row>
    <row r="77" spans="1:11" ht="20.5">
      <c r="A77" s="76">
        <v>4</v>
      </c>
      <c r="B77" s="77" t="s">
        <v>551</v>
      </c>
      <c r="C77" s="77" t="s">
        <v>552</v>
      </c>
      <c r="D77" s="77" t="s">
        <v>34</v>
      </c>
      <c r="E77" s="78">
        <v>135</v>
      </c>
      <c r="F77" s="79">
        <v>8.7200000000000006</v>
      </c>
      <c r="G77" s="101">
        <v>1177.2</v>
      </c>
      <c r="H77" s="81">
        <v>135</v>
      </c>
      <c r="I77" s="82">
        <v>1177.2</v>
      </c>
      <c r="J77" s="83">
        <f t="shared" si="2"/>
        <v>270.75600000000003</v>
      </c>
      <c r="K77" s="84">
        <f t="shared" si="4"/>
        <v>1447.9560000000001</v>
      </c>
    </row>
    <row r="78" spans="1:11" ht="20.5">
      <c r="A78" s="85">
        <v>5</v>
      </c>
      <c r="B78" s="86" t="s">
        <v>553</v>
      </c>
      <c r="C78" s="86" t="s">
        <v>554</v>
      </c>
      <c r="D78" s="86" t="s">
        <v>34</v>
      </c>
      <c r="E78" s="87">
        <v>137.69999999999999</v>
      </c>
      <c r="F78" s="88">
        <v>3.07</v>
      </c>
      <c r="G78" s="101">
        <v>422.74</v>
      </c>
      <c r="H78" s="81">
        <v>137.69999999999999</v>
      </c>
      <c r="I78" s="82">
        <v>422.74</v>
      </c>
      <c r="J78" s="83">
        <f t="shared" ref="J78:J141" si="6">I78*0.23</f>
        <v>97.230200000000011</v>
      </c>
      <c r="K78" s="84">
        <f t="shared" si="4"/>
        <v>519.97019999999998</v>
      </c>
    </row>
    <row r="79" spans="1:11" ht="20.5">
      <c r="A79" s="76">
        <v>5</v>
      </c>
      <c r="B79" s="77" t="s">
        <v>555</v>
      </c>
      <c r="C79" s="77" t="s">
        <v>550</v>
      </c>
      <c r="D79" s="77" t="s">
        <v>34</v>
      </c>
      <c r="E79" s="78">
        <v>313.995</v>
      </c>
      <c r="F79" s="79">
        <v>0.7</v>
      </c>
      <c r="G79" s="101">
        <v>219.8</v>
      </c>
      <c r="H79" s="81">
        <v>313.995</v>
      </c>
      <c r="I79" s="82">
        <v>219.8</v>
      </c>
      <c r="J79" s="83">
        <f t="shared" si="6"/>
        <v>50.554000000000002</v>
      </c>
      <c r="K79" s="84">
        <f t="shared" si="4"/>
        <v>270.35400000000004</v>
      </c>
    </row>
    <row r="80" spans="1:11" ht="11.5">
      <c r="A80" s="85">
        <v>6</v>
      </c>
      <c r="B80" s="86" t="s">
        <v>556</v>
      </c>
      <c r="C80" s="86" t="s">
        <v>557</v>
      </c>
      <c r="D80" s="86" t="s">
        <v>34</v>
      </c>
      <c r="E80" s="87">
        <v>345.39499999999998</v>
      </c>
      <c r="F80" s="88">
        <v>0.88</v>
      </c>
      <c r="G80" s="101">
        <v>303.95</v>
      </c>
      <c r="H80" s="81">
        <v>345.39499999999998</v>
      </c>
      <c r="I80" s="82">
        <v>303.95</v>
      </c>
      <c r="J80" s="83">
        <f t="shared" si="6"/>
        <v>69.908500000000004</v>
      </c>
      <c r="K80" s="84">
        <f t="shared" si="4"/>
        <v>373.85849999999999</v>
      </c>
    </row>
    <row r="81" spans="1:12" ht="28.5" customHeight="1">
      <c r="A81" s="70"/>
      <c r="B81" s="71" t="s">
        <v>26</v>
      </c>
      <c r="C81" s="71" t="s">
        <v>95</v>
      </c>
      <c r="D81" s="71"/>
      <c r="E81" s="72"/>
      <c r="F81" s="73"/>
      <c r="G81" s="98">
        <f>SUM(G82:G102)</f>
        <v>220692.42999999996</v>
      </c>
      <c r="H81" s="99"/>
      <c r="I81" s="98">
        <f>SUM(I82:I102)</f>
        <v>220692.42999999996</v>
      </c>
      <c r="J81" s="98">
        <f t="shared" ref="J81:K81" si="7">SUM(J82:J102)</f>
        <v>50759.258900000008</v>
      </c>
      <c r="K81" s="75">
        <f t="shared" si="7"/>
        <v>271451.68889999995</v>
      </c>
    </row>
    <row r="82" spans="1:12" ht="24" customHeight="1">
      <c r="A82" s="76">
        <v>43</v>
      </c>
      <c r="B82" s="77" t="s">
        <v>558</v>
      </c>
      <c r="C82" s="77" t="s">
        <v>559</v>
      </c>
      <c r="D82" s="77" t="s">
        <v>34</v>
      </c>
      <c r="E82" s="78">
        <v>3096.9659999999999</v>
      </c>
      <c r="F82" s="79">
        <v>7.87</v>
      </c>
      <c r="G82" s="80">
        <v>24373.119999999999</v>
      </c>
      <c r="H82" s="81">
        <v>3096.9659999999999</v>
      </c>
      <c r="I82" s="82">
        <v>24373.119999999999</v>
      </c>
      <c r="J82" s="83">
        <f t="shared" si="6"/>
        <v>5605.8176000000003</v>
      </c>
      <c r="K82" s="84">
        <f t="shared" si="4"/>
        <v>29978.937599999997</v>
      </c>
    </row>
    <row r="83" spans="1:12" ht="30.5">
      <c r="A83" s="76">
        <v>44</v>
      </c>
      <c r="B83" s="77" t="s">
        <v>560</v>
      </c>
      <c r="C83" s="77" t="s">
        <v>561</v>
      </c>
      <c r="D83" s="77" t="s">
        <v>34</v>
      </c>
      <c r="E83" s="78">
        <v>900</v>
      </c>
      <c r="F83" s="79">
        <v>6.42</v>
      </c>
      <c r="G83" s="80">
        <v>5778</v>
      </c>
      <c r="H83" s="81">
        <v>900</v>
      </c>
      <c r="I83" s="82">
        <v>5778</v>
      </c>
      <c r="J83" s="83">
        <f t="shared" si="6"/>
        <v>1328.94</v>
      </c>
      <c r="K83" s="84">
        <f t="shared" si="4"/>
        <v>7106.9400000000005</v>
      </c>
    </row>
    <row r="84" spans="1:12" ht="20.5">
      <c r="A84" s="76">
        <v>45</v>
      </c>
      <c r="B84" s="77" t="s">
        <v>562</v>
      </c>
      <c r="C84" s="77" t="s">
        <v>563</v>
      </c>
      <c r="D84" s="77" t="s">
        <v>34</v>
      </c>
      <c r="E84" s="78">
        <v>3096.9659999999999</v>
      </c>
      <c r="F84" s="79">
        <v>11.9</v>
      </c>
      <c r="G84" s="80">
        <v>36853.9</v>
      </c>
      <c r="H84" s="81">
        <v>3096.9659999999999</v>
      </c>
      <c r="I84" s="82">
        <v>36853.9</v>
      </c>
      <c r="J84" s="83">
        <f t="shared" si="6"/>
        <v>8476.3970000000008</v>
      </c>
      <c r="K84" s="84">
        <f t="shared" si="4"/>
        <v>45330.297000000006</v>
      </c>
    </row>
    <row r="85" spans="1:12" ht="24" customHeight="1">
      <c r="A85" s="76">
        <v>46</v>
      </c>
      <c r="B85" s="77" t="s">
        <v>104</v>
      </c>
      <c r="C85" s="77" t="s">
        <v>564</v>
      </c>
      <c r="D85" s="77" t="s">
        <v>34</v>
      </c>
      <c r="E85" s="78">
        <v>3096.9659999999999</v>
      </c>
      <c r="F85" s="79">
        <v>0.79</v>
      </c>
      <c r="G85" s="80">
        <v>2446.6</v>
      </c>
      <c r="H85" s="81">
        <v>3096.9659999999999</v>
      </c>
      <c r="I85" s="82">
        <v>2446.6</v>
      </c>
      <c r="J85" s="83">
        <f t="shared" si="6"/>
        <v>562.71799999999996</v>
      </c>
      <c r="K85" s="84">
        <f t="shared" si="4"/>
        <v>3009.3179999999998</v>
      </c>
    </row>
    <row r="86" spans="1:12" ht="24" customHeight="1">
      <c r="A86" s="76">
        <v>47</v>
      </c>
      <c r="B86" s="77" t="s">
        <v>106</v>
      </c>
      <c r="C86" s="77" t="s">
        <v>565</v>
      </c>
      <c r="D86" s="77" t="s">
        <v>34</v>
      </c>
      <c r="E86" s="78">
        <v>3096.9659999999999</v>
      </c>
      <c r="F86" s="79">
        <v>0.52</v>
      </c>
      <c r="G86" s="80">
        <v>1610.42</v>
      </c>
      <c r="H86" s="81">
        <v>3096.9659999999999</v>
      </c>
      <c r="I86" s="82">
        <v>1610.42</v>
      </c>
      <c r="J86" s="83">
        <f t="shared" si="6"/>
        <v>370.39660000000003</v>
      </c>
      <c r="K86" s="84">
        <f t="shared" si="4"/>
        <v>1980.8166000000001</v>
      </c>
    </row>
    <row r="87" spans="1:12" ht="34.5" customHeight="1">
      <c r="A87" s="76">
        <v>48</v>
      </c>
      <c r="B87" s="77" t="s">
        <v>566</v>
      </c>
      <c r="C87" s="77" t="s">
        <v>567</v>
      </c>
      <c r="D87" s="77" t="s">
        <v>34</v>
      </c>
      <c r="E87" s="78">
        <v>3096.9659999999999</v>
      </c>
      <c r="F87" s="79">
        <v>26.53</v>
      </c>
      <c r="G87" s="80">
        <v>82162.509999999995</v>
      </c>
      <c r="H87" s="81">
        <v>3096.9659999999999</v>
      </c>
      <c r="I87" s="82">
        <v>82162.509999999995</v>
      </c>
      <c r="J87" s="83">
        <f t="shared" si="6"/>
        <v>18897.3773</v>
      </c>
      <c r="K87" s="84">
        <f t="shared" ref="K87:K102" si="8">I87+J87</f>
        <v>101059.8873</v>
      </c>
    </row>
    <row r="88" spans="1:12" ht="24" customHeight="1">
      <c r="A88" s="76">
        <v>49</v>
      </c>
      <c r="B88" s="77" t="s">
        <v>568</v>
      </c>
      <c r="C88" s="77" t="s">
        <v>569</v>
      </c>
      <c r="D88" s="77" t="s">
        <v>34</v>
      </c>
      <c r="E88" s="78">
        <v>196.8</v>
      </c>
      <c r="F88" s="79">
        <v>24.19</v>
      </c>
      <c r="G88" s="80">
        <v>4760.59</v>
      </c>
      <c r="H88" s="81">
        <v>196.8</v>
      </c>
      <c r="I88" s="82">
        <v>4760.59</v>
      </c>
      <c r="J88" s="83">
        <f t="shared" si="6"/>
        <v>1094.9357</v>
      </c>
      <c r="K88" s="84">
        <f t="shared" si="8"/>
        <v>5855.5257000000001</v>
      </c>
      <c r="L88" s="48" t="s">
        <v>570</v>
      </c>
    </row>
    <row r="89" spans="1:12" ht="24" customHeight="1">
      <c r="A89" s="76">
        <v>50</v>
      </c>
      <c r="B89" s="77" t="s">
        <v>571</v>
      </c>
      <c r="C89" s="77" t="s">
        <v>572</v>
      </c>
      <c r="D89" s="77" t="s">
        <v>34</v>
      </c>
      <c r="E89" s="78">
        <v>3096.9659999999999</v>
      </c>
      <c r="F89" s="79">
        <v>16.14</v>
      </c>
      <c r="G89" s="80">
        <v>49985.03</v>
      </c>
      <c r="H89" s="81">
        <v>3096.9659999999999</v>
      </c>
      <c r="I89" s="82">
        <v>49985.03</v>
      </c>
      <c r="J89" s="83">
        <f t="shared" si="6"/>
        <v>11496.5569</v>
      </c>
      <c r="K89" s="84">
        <f t="shared" si="8"/>
        <v>61481.586899999995</v>
      </c>
    </row>
    <row r="90" spans="1:12" ht="34.5" customHeight="1">
      <c r="A90" s="76">
        <v>51</v>
      </c>
      <c r="B90" s="77" t="s">
        <v>573</v>
      </c>
      <c r="C90" s="77" t="s">
        <v>574</v>
      </c>
      <c r="D90" s="77" t="s">
        <v>34</v>
      </c>
      <c r="E90" s="78">
        <v>14.5</v>
      </c>
      <c r="F90" s="79">
        <v>61.46</v>
      </c>
      <c r="G90" s="80">
        <v>891.17</v>
      </c>
      <c r="H90" s="81">
        <v>14.5</v>
      </c>
      <c r="I90" s="82">
        <v>891.17</v>
      </c>
      <c r="J90" s="83">
        <f t="shared" si="6"/>
        <v>204.9691</v>
      </c>
      <c r="K90" s="84">
        <f t="shared" si="8"/>
        <v>1096.1390999999999</v>
      </c>
    </row>
    <row r="91" spans="1:12" ht="24" customHeight="1">
      <c r="A91" s="76">
        <v>52</v>
      </c>
      <c r="B91" s="77" t="s">
        <v>575</v>
      </c>
      <c r="C91" s="77" t="s">
        <v>576</v>
      </c>
      <c r="D91" s="77" t="s">
        <v>34</v>
      </c>
      <c r="E91" s="78">
        <v>2</v>
      </c>
      <c r="F91" s="79">
        <v>20.43</v>
      </c>
      <c r="G91" s="80">
        <v>40.86</v>
      </c>
      <c r="H91" s="81">
        <v>2</v>
      </c>
      <c r="I91" s="82">
        <v>40.86</v>
      </c>
      <c r="J91" s="83">
        <f t="shared" si="6"/>
        <v>9.3978000000000002</v>
      </c>
      <c r="K91" s="84">
        <f t="shared" si="8"/>
        <v>50.257800000000003</v>
      </c>
    </row>
    <row r="92" spans="1:12" ht="13.5" customHeight="1">
      <c r="A92" s="85">
        <v>53</v>
      </c>
      <c r="B92" s="86" t="s">
        <v>577</v>
      </c>
      <c r="C92" s="86" t="s">
        <v>578</v>
      </c>
      <c r="D92" s="86" t="s">
        <v>34</v>
      </c>
      <c r="E92" s="87">
        <v>2.02</v>
      </c>
      <c r="F92" s="88">
        <v>8.58</v>
      </c>
      <c r="G92" s="89">
        <v>17.329999999999998</v>
      </c>
      <c r="H92" s="81">
        <v>2.02</v>
      </c>
      <c r="I92" s="82">
        <v>17.329999999999998</v>
      </c>
      <c r="J92" s="83">
        <f t="shared" si="6"/>
        <v>3.9859</v>
      </c>
      <c r="K92" s="84">
        <f t="shared" si="8"/>
        <v>21.315899999999999</v>
      </c>
    </row>
    <row r="93" spans="1:12" ht="24" customHeight="1">
      <c r="A93" s="76">
        <v>54</v>
      </c>
      <c r="B93" s="77" t="s">
        <v>579</v>
      </c>
      <c r="C93" s="77" t="s">
        <v>580</v>
      </c>
      <c r="D93" s="77" t="s">
        <v>34</v>
      </c>
      <c r="E93" s="78">
        <v>187.55</v>
      </c>
      <c r="F93" s="79">
        <v>17.39</v>
      </c>
      <c r="G93" s="80">
        <v>3261.49</v>
      </c>
      <c r="H93" s="81">
        <v>187.55</v>
      </c>
      <c r="I93" s="82">
        <v>3261.49</v>
      </c>
      <c r="J93" s="83">
        <f t="shared" si="6"/>
        <v>750.14269999999999</v>
      </c>
      <c r="K93" s="84">
        <f t="shared" si="8"/>
        <v>4011.6326999999997</v>
      </c>
    </row>
    <row r="94" spans="1:12" ht="13.5" customHeight="1">
      <c r="A94" s="85">
        <v>55</v>
      </c>
      <c r="B94" s="86" t="s">
        <v>581</v>
      </c>
      <c r="C94" s="86" t="s">
        <v>582</v>
      </c>
      <c r="D94" s="86" t="s">
        <v>34</v>
      </c>
      <c r="E94" s="87">
        <v>189.42</v>
      </c>
      <c r="F94" s="88">
        <v>18.260000000000002</v>
      </c>
      <c r="G94" s="89">
        <v>3458.81</v>
      </c>
      <c r="H94" s="81">
        <v>189.42</v>
      </c>
      <c r="I94" s="82">
        <v>3458.81</v>
      </c>
      <c r="J94" s="83">
        <f t="shared" si="6"/>
        <v>795.52629999999999</v>
      </c>
      <c r="K94" s="84">
        <f t="shared" si="8"/>
        <v>4254.3362999999999</v>
      </c>
    </row>
    <row r="95" spans="1:12" ht="13.5" customHeight="1">
      <c r="A95" s="76">
        <v>56</v>
      </c>
      <c r="B95" s="77" t="s">
        <v>583</v>
      </c>
      <c r="C95" s="77" t="s">
        <v>584</v>
      </c>
      <c r="D95" s="77" t="s">
        <v>148</v>
      </c>
      <c r="E95" s="78">
        <v>1764.86</v>
      </c>
      <c r="F95" s="79">
        <v>1.82</v>
      </c>
      <c r="G95" s="80">
        <v>3212.05</v>
      </c>
      <c r="H95" s="81">
        <v>1764.86</v>
      </c>
      <c r="I95" s="82">
        <v>3212.05</v>
      </c>
      <c r="J95" s="83">
        <f t="shared" si="6"/>
        <v>738.77150000000006</v>
      </c>
      <c r="K95" s="84">
        <f t="shared" si="8"/>
        <v>3950.8215</v>
      </c>
    </row>
    <row r="96" spans="1:12" ht="13.5" customHeight="1">
      <c r="A96" s="76">
        <v>57</v>
      </c>
      <c r="B96" s="77" t="s">
        <v>585</v>
      </c>
      <c r="C96" s="77" t="s">
        <v>586</v>
      </c>
      <c r="D96" s="77" t="s">
        <v>148</v>
      </c>
      <c r="E96" s="78">
        <v>15.4</v>
      </c>
      <c r="F96" s="79">
        <v>3.91</v>
      </c>
      <c r="G96" s="80">
        <v>60.21</v>
      </c>
      <c r="H96" s="81">
        <v>15.4</v>
      </c>
      <c r="I96" s="82">
        <v>60.21</v>
      </c>
      <c r="J96" s="83">
        <f t="shared" si="6"/>
        <v>13.8483</v>
      </c>
      <c r="K96" s="84">
        <f t="shared" si="8"/>
        <v>74.058300000000003</v>
      </c>
    </row>
    <row r="97" spans="1:11" ht="20.5">
      <c r="A97" s="76">
        <v>6</v>
      </c>
      <c r="B97" s="77" t="s">
        <v>587</v>
      </c>
      <c r="C97" s="77" t="s">
        <v>588</v>
      </c>
      <c r="D97" s="77" t="s">
        <v>34</v>
      </c>
      <c r="E97" s="78">
        <v>12</v>
      </c>
      <c r="F97" s="79">
        <v>6.5</v>
      </c>
      <c r="G97" s="79">
        <v>78</v>
      </c>
      <c r="H97" s="81">
        <v>12</v>
      </c>
      <c r="I97" s="82">
        <v>78</v>
      </c>
      <c r="J97" s="83">
        <f t="shared" si="6"/>
        <v>17.940000000000001</v>
      </c>
      <c r="K97" s="84">
        <f t="shared" si="8"/>
        <v>95.94</v>
      </c>
    </row>
    <row r="98" spans="1:11" ht="11.5">
      <c r="A98" s="76">
        <v>7</v>
      </c>
      <c r="B98" s="77" t="s">
        <v>589</v>
      </c>
      <c r="C98" s="77" t="s">
        <v>590</v>
      </c>
      <c r="D98" s="77" t="s">
        <v>34</v>
      </c>
      <c r="E98" s="78">
        <v>15.73</v>
      </c>
      <c r="F98" s="79">
        <v>16.48</v>
      </c>
      <c r="G98" s="79">
        <v>259.23</v>
      </c>
      <c r="H98" s="81">
        <v>15.73</v>
      </c>
      <c r="I98" s="82">
        <v>259.23</v>
      </c>
      <c r="J98" s="83">
        <f t="shared" si="6"/>
        <v>59.622900000000008</v>
      </c>
      <c r="K98" s="84">
        <f t="shared" si="8"/>
        <v>318.85290000000003</v>
      </c>
    </row>
    <row r="99" spans="1:11" ht="20.5">
      <c r="A99" s="102">
        <v>8</v>
      </c>
      <c r="B99" s="77" t="s">
        <v>579</v>
      </c>
      <c r="C99" s="77" t="s">
        <v>580</v>
      </c>
      <c r="D99" s="77" t="s">
        <v>34</v>
      </c>
      <c r="E99" s="78">
        <v>6</v>
      </c>
      <c r="F99" s="79">
        <v>22.49</v>
      </c>
      <c r="G99" s="79">
        <v>134.94</v>
      </c>
      <c r="H99" s="81">
        <v>6</v>
      </c>
      <c r="I99" s="82">
        <v>134.94</v>
      </c>
      <c r="J99" s="83">
        <f t="shared" si="6"/>
        <v>31.036200000000001</v>
      </c>
      <c r="K99" s="84">
        <f t="shared" si="8"/>
        <v>165.97620000000001</v>
      </c>
    </row>
    <row r="100" spans="1:11" ht="20.5">
      <c r="A100" s="103"/>
      <c r="B100" s="104" t="s">
        <v>568</v>
      </c>
      <c r="C100" s="77" t="s">
        <v>569</v>
      </c>
      <c r="D100" s="77" t="s">
        <v>34</v>
      </c>
      <c r="E100" s="78">
        <v>19.850000000000001</v>
      </c>
      <c r="F100" s="80">
        <v>24.19</v>
      </c>
      <c r="G100" s="79">
        <v>480.17</v>
      </c>
      <c r="H100" s="81">
        <v>19.850000000000001</v>
      </c>
      <c r="I100" s="82">
        <v>480.17</v>
      </c>
      <c r="J100" s="83">
        <f t="shared" si="6"/>
        <v>110.43910000000001</v>
      </c>
      <c r="K100" s="84">
        <f t="shared" si="8"/>
        <v>590.60910000000001</v>
      </c>
    </row>
    <row r="101" spans="1:11" ht="11.5">
      <c r="A101" s="102">
        <v>1</v>
      </c>
      <c r="B101" s="77" t="s">
        <v>286</v>
      </c>
      <c r="C101" s="77" t="s">
        <v>591</v>
      </c>
      <c r="D101" s="77" t="s">
        <v>37</v>
      </c>
      <c r="E101" s="78">
        <v>3</v>
      </c>
      <c r="F101" s="79">
        <v>228</v>
      </c>
      <c r="G101" s="79">
        <v>684</v>
      </c>
      <c r="H101" s="81">
        <v>3</v>
      </c>
      <c r="I101" s="82">
        <v>684</v>
      </c>
      <c r="J101" s="83">
        <f t="shared" si="6"/>
        <v>157.32</v>
      </c>
      <c r="K101" s="84">
        <f t="shared" si="8"/>
        <v>841.31999999999994</v>
      </c>
    </row>
    <row r="102" spans="1:11" ht="11.5">
      <c r="A102" s="103">
        <v>2</v>
      </c>
      <c r="B102" s="104" t="s">
        <v>286</v>
      </c>
      <c r="C102" s="77" t="s">
        <v>592</v>
      </c>
      <c r="D102" s="77" t="s">
        <v>37</v>
      </c>
      <c r="E102" s="78">
        <v>3</v>
      </c>
      <c r="F102" s="80">
        <v>48</v>
      </c>
      <c r="G102" s="79">
        <v>144</v>
      </c>
      <c r="H102" s="81">
        <v>3</v>
      </c>
      <c r="I102" s="82">
        <v>144</v>
      </c>
      <c r="J102" s="83">
        <f t="shared" si="6"/>
        <v>33.120000000000005</v>
      </c>
      <c r="K102" s="84">
        <f t="shared" si="8"/>
        <v>177.12</v>
      </c>
    </row>
    <row r="103" spans="1:11" ht="28.5" customHeight="1">
      <c r="A103" s="70"/>
      <c r="B103" s="71" t="s">
        <v>150</v>
      </c>
      <c r="C103" s="71" t="s">
        <v>151</v>
      </c>
      <c r="D103" s="71"/>
      <c r="E103" s="72"/>
      <c r="F103" s="73"/>
      <c r="G103" s="98">
        <f>SUM(G104)</f>
        <v>2288.1</v>
      </c>
      <c r="H103" s="99"/>
      <c r="I103" s="98">
        <f>SUM(I104)</f>
        <v>2288.1</v>
      </c>
      <c r="J103" s="98">
        <f t="shared" ref="J103:K103" si="9">SUM(J104)</f>
        <v>526.26300000000003</v>
      </c>
      <c r="K103" s="75">
        <f t="shared" si="9"/>
        <v>2814.3629999999998</v>
      </c>
    </row>
    <row r="104" spans="1:11" ht="13.5" customHeight="1">
      <c r="A104" s="76">
        <v>58</v>
      </c>
      <c r="B104" s="77" t="s">
        <v>593</v>
      </c>
      <c r="C104" s="77" t="s">
        <v>594</v>
      </c>
      <c r="D104" s="77" t="s">
        <v>37</v>
      </c>
      <c r="E104" s="78">
        <v>15</v>
      </c>
      <c r="F104" s="79">
        <v>152.54</v>
      </c>
      <c r="G104" s="80">
        <v>2288.1</v>
      </c>
      <c r="H104" s="81">
        <v>15</v>
      </c>
      <c r="I104" s="82">
        <v>2288.1</v>
      </c>
      <c r="J104" s="83">
        <f t="shared" si="6"/>
        <v>526.26300000000003</v>
      </c>
      <c r="K104" s="84">
        <f t="shared" ref="K104" si="10">I104+J104</f>
        <v>2814.3629999999998</v>
      </c>
    </row>
    <row r="105" spans="1:11" ht="28.5" customHeight="1">
      <c r="A105" s="70"/>
      <c r="B105" s="71" t="s">
        <v>154</v>
      </c>
      <c r="C105" s="71" t="s">
        <v>155</v>
      </c>
      <c r="D105" s="71"/>
      <c r="E105" s="72"/>
      <c r="F105" s="73"/>
      <c r="G105" s="98">
        <f>SUM(G106:G155)</f>
        <v>126565.44000000005</v>
      </c>
      <c r="H105" s="99"/>
      <c r="I105" s="98">
        <f>SUM(I106:I155)</f>
        <v>111625.84000000005</v>
      </c>
      <c r="J105" s="98">
        <f t="shared" ref="J105:K105" si="11">SUM(J106:J155)</f>
        <v>25673.943200000002</v>
      </c>
      <c r="K105" s="75">
        <f t="shared" si="11"/>
        <v>137299.78319999998</v>
      </c>
    </row>
    <row r="106" spans="1:11" ht="13.5" customHeight="1">
      <c r="A106" s="76">
        <v>59</v>
      </c>
      <c r="B106" s="77" t="s">
        <v>595</v>
      </c>
      <c r="C106" s="77" t="s">
        <v>596</v>
      </c>
      <c r="D106" s="77" t="s">
        <v>37</v>
      </c>
      <c r="E106" s="78">
        <v>1</v>
      </c>
      <c r="F106" s="79">
        <v>1067</v>
      </c>
      <c r="G106" s="80">
        <v>1067</v>
      </c>
      <c r="H106" s="81">
        <v>1</v>
      </c>
      <c r="I106" s="82">
        <v>1067</v>
      </c>
      <c r="J106" s="83">
        <f t="shared" si="6"/>
        <v>245.41</v>
      </c>
      <c r="K106" s="84">
        <f t="shared" ref="K106:K155" si="12">I106+J106</f>
        <v>1312.41</v>
      </c>
    </row>
    <row r="107" spans="1:11" ht="13.5" customHeight="1">
      <c r="A107" s="76">
        <v>60</v>
      </c>
      <c r="B107" s="77" t="s">
        <v>597</v>
      </c>
      <c r="C107" s="77" t="s">
        <v>598</v>
      </c>
      <c r="D107" s="77" t="s">
        <v>37</v>
      </c>
      <c r="E107" s="78">
        <v>1</v>
      </c>
      <c r="F107" s="79">
        <v>377.52</v>
      </c>
      <c r="G107" s="80">
        <v>377.52</v>
      </c>
      <c r="H107" s="81">
        <v>1</v>
      </c>
      <c r="I107" s="82">
        <v>377.52</v>
      </c>
      <c r="J107" s="83">
        <f t="shared" si="6"/>
        <v>86.829599999999999</v>
      </c>
      <c r="K107" s="84">
        <f t="shared" si="12"/>
        <v>464.34960000000001</v>
      </c>
    </row>
    <row r="108" spans="1:11" ht="13.5" customHeight="1">
      <c r="A108" s="85">
        <v>61</v>
      </c>
      <c r="B108" s="86" t="s">
        <v>599</v>
      </c>
      <c r="C108" s="86" t="s">
        <v>600</v>
      </c>
      <c r="D108" s="86" t="s">
        <v>37</v>
      </c>
      <c r="E108" s="87">
        <v>1</v>
      </c>
      <c r="F108" s="88">
        <v>647.9</v>
      </c>
      <c r="G108" s="89">
        <v>647.9</v>
      </c>
      <c r="H108" s="81">
        <v>1</v>
      </c>
      <c r="I108" s="82">
        <v>647.9</v>
      </c>
      <c r="J108" s="83">
        <f t="shared" si="6"/>
        <v>149.017</v>
      </c>
      <c r="K108" s="84">
        <f t="shared" si="12"/>
        <v>796.91699999999992</v>
      </c>
    </row>
    <row r="109" spans="1:11" ht="24" customHeight="1">
      <c r="A109" s="76">
        <v>62</v>
      </c>
      <c r="B109" s="77" t="s">
        <v>156</v>
      </c>
      <c r="C109" s="77" t="s">
        <v>157</v>
      </c>
      <c r="D109" s="77" t="s">
        <v>37</v>
      </c>
      <c r="E109" s="78">
        <v>26</v>
      </c>
      <c r="F109" s="79">
        <v>47.3</v>
      </c>
      <c r="G109" s="80">
        <v>1229.8</v>
      </c>
      <c r="H109" s="81">
        <v>26</v>
      </c>
      <c r="I109" s="82">
        <v>1229.8</v>
      </c>
      <c r="J109" s="83">
        <f t="shared" si="6"/>
        <v>282.85399999999998</v>
      </c>
      <c r="K109" s="84">
        <f t="shared" si="12"/>
        <v>1512.654</v>
      </c>
    </row>
    <row r="110" spans="1:11" ht="13.5" customHeight="1">
      <c r="A110" s="85">
        <v>63</v>
      </c>
      <c r="B110" s="86" t="s">
        <v>601</v>
      </c>
      <c r="C110" s="86" t="s">
        <v>602</v>
      </c>
      <c r="D110" s="86" t="s">
        <v>37</v>
      </c>
      <c r="E110" s="87">
        <v>26</v>
      </c>
      <c r="F110" s="88">
        <v>79.92</v>
      </c>
      <c r="G110" s="89">
        <v>2077.92</v>
      </c>
      <c r="H110" s="81">
        <v>26</v>
      </c>
      <c r="I110" s="82">
        <v>2077.92</v>
      </c>
      <c r="J110" s="83">
        <f t="shared" si="6"/>
        <v>477.92160000000001</v>
      </c>
      <c r="K110" s="84">
        <f t="shared" si="12"/>
        <v>2555.8416000000002</v>
      </c>
    </row>
    <row r="111" spans="1:11" ht="13.5" customHeight="1">
      <c r="A111" s="76">
        <v>64</v>
      </c>
      <c r="B111" s="77" t="s">
        <v>603</v>
      </c>
      <c r="C111" s="77" t="s">
        <v>604</v>
      </c>
      <c r="D111" s="77" t="s">
        <v>37</v>
      </c>
      <c r="E111" s="78">
        <v>44</v>
      </c>
      <c r="F111" s="79">
        <v>28.6</v>
      </c>
      <c r="G111" s="80">
        <v>1258.4000000000001</v>
      </c>
      <c r="H111" s="81">
        <v>44</v>
      </c>
      <c r="I111" s="82">
        <v>1258.4000000000001</v>
      </c>
      <c r="J111" s="83">
        <f t="shared" si="6"/>
        <v>289.43200000000002</v>
      </c>
      <c r="K111" s="84">
        <f t="shared" si="12"/>
        <v>1547.8320000000001</v>
      </c>
    </row>
    <row r="112" spans="1:11" ht="13.5" customHeight="1">
      <c r="A112" s="85">
        <v>65</v>
      </c>
      <c r="B112" s="86" t="s">
        <v>605</v>
      </c>
      <c r="C112" s="86" t="s">
        <v>606</v>
      </c>
      <c r="D112" s="86" t="s">
        <v>37</v>
      </c>
      <c r="E112" s="87">
        <v>44</v>
      </c>
      <c r="F112" s="88">
        <v>19.8</v>
      </c>
      <c r="G112" s="89">
        <v>871.2</v>
      </c>
      <c r="H112" s="81">
        <v>44</v>
      </c>
      <c r="I112" s="82">
        <v>871.2</v>
      </c>
      <c r="J112" s="83">
        <f t="shared" si="6"/>
        <v>200.37600000000003</v>
      </c>
      <c r="K112" s="84">
        <f t="shared" si="12"/>
        <v>1071.576</v>
      </c>
    </row>
    <row r="113" spans="1:11" ht="13.5" customHeight="1">
      <c r="A113" s="76">
        <v>66</v>
      </c>
      <c r="B113" s="77" t="s">
        <v>607</v>
      </c>
      <c r="C113" s="77" t="s">
        <v>608</v>
      </c>
      <c r="D113" s="77" t="s">
        <v>148</v>
      </c>
      <c r="E113" s="78">
        <v>375.09</v>
      </c>
      <c r="F113" s="79">
        <v>5.3</v>
      </c>
      <c r="G113" s="80">
        <v>1987.98</v>
      </c>
      <c r="H113" s="81">
        <v>375.09</v>
      </c>
      <c r="I113" s="82">
        <v>1987.98</v>
      </c>
      <c r="J113" s="83">
        <f t="shared" si="6"/>
        <v>457.23540000000003</v>
      </c>
      <c r="K113" s="84">
        <f t="shared" si="12"/>
        <v>2445.2154</v>
      </c>
    </row>
    <row r="114" spans="1:11" ht="24" customHeight="1">
      <c r="A114" s="76">
        <v>67</v>
      </c>
      <c r="B114" s="77" t="s">
        <v>609</v>
      </c>
      <c r="C114" s="77" t="s">
        <v>610</v>
      </c>
      <c r="D114" s="77" t="s">
        <v>148</v>
      </c>
      <c r="E114" s="78">
        <v>225.02</v>
      </c>
      <c r="F114" s="79">
        <v>18.03</v>
      </c>
      <c r="G114" s="80">
        <v>4057.11</v>
      </c>
      <c r="H114" s="81">
        <v>225.02</v>
      </c>
      <c r="I114" s="82">
        <v>4057.11</v>
      </c>
      <c r="J114" s="83">
        <f t="shared" si="6"/>
        <v>933.13530000000003</v>
      </c>
      <c r="K114" s="84">
        <f t="shared" si="12"/>
        <v>4990.2453000000005</v>
      </c>
    </row>
    <row r="115" spans="1:11" ht="24" customHeight="1">
      <c r="A115" s="85">
        <v>68</v>
      </c>
      <c r="B115" s="86" t="s">
        <v>122</v>
      </c>
      <c r="C115" s="86" t="s">
        <v>182</v>
      </c>
      <c r="D115" s="86" t="s">
        <v>37</v>
      </c>
      <c r="E115" s="87">
        <v>227.27</v>
      </c>
      <c r="F115" s="88">
        <v>3.85</v>
      </c>
      <c r="G115" s="89">
        <v>874.99</v>
      </c>
      <c r="H115" s="81">
        <v>227.27</v>
      </c>
      <c r="I115" s="82">
        <v>874.99</v>
      </c>
      <c r="J115" s="83">
        <f t="shared" si="6"/>
        <v>201.24770000000001</v>
      </c>
      <c r="K115" s="84">
        <f t="shared" si="12"/>
        <v>1076.2377000000001</v>
      </c>
    </row>
    <row r="116" spans="1:11" ht="24" customHeight="1">
      <c r="A116" s="76">
        <v>69</v>
      </c>
      <c r="B116" s="77" t="s">
        <v>611</v>
      </c>
      <c r="C116" s="77" t="s">
        <v>612</v>
      </c>
      <c r="D116" s="77" t="s">
        <v>148</v>
      </c>
      <c r="E116" s="78">
        <v>1333.1320000000001</v>
      </c>
      <c r="F116" s="79">
        <v>18.03</v>
      </c>
      <c r="G116" s="80">
        <v>24036.37</v>
      </c>
      <c r="H116" s="81">
        <v>1333.1320000000001</v>
      </c>
      <c r="I116" s="82">
        <v>24036.37</v>
      </c>
      <c r="J116" s="83">
        <f t="shared" si="6"/>
        <v>5528.3651</v>
      </c>
      <c r="K116" s="84">
        <f t="shared" si="12"/>
        <v>29564.735099999998</v>
      </c>
    </row>
    <row r="117" spans="1:11" ht="13.5" customHeight="1">
      <c r="A117" s="85">
        <v>70</v>
      </c>
      <c r="B117" s="86" t="s">
        <v>422</v>
      </c>
      <c r="C117" s="86" t="s">
        <v>423</v>
      </c>
      <c r="D117" s="86" t="s">
        <v>37</v>
      </c>
      <c r="E117" s="87">
        <v>1346.463</v>
      </c>
      <c r="F117" s="88">
        <v>5.01</v>
      </c>
      <c r="G117" s="89">
        <v>6745.78</v>
      </c>
      <c r="H117" s="81">
        <v>1346.463</v>
      </c>
      <c r="I117" s="82">
        <v>6745.78</v>
      </c>
      <c r="J117" s="83">
        <f t="shared" si="6"/>
        <v>1551.5293999999999</v>
      </c>
      <c r="K117" s="84">
        <f t="shared" si="12"/>
        <v>8297.3094000000001</v>
      </c>
    </row>
    <row r="118" spans="1:11" ht="24" customHeight="1">
      <c r="A118" s="76">
        <v>71</v>
      </c>
      <c r="B118" s="77" t="s">
        <v>613</v>
      </c>
      <c r="C118" s="77" t="s">
        <v>614</v>
      </c>
      <c r="D118" s="77" t="s">
        <v>37</v>
      </c>
      <c r="E118" s="78">
        <v>43</v>
      </c>
      <c r="F118" s="79">
        <v>10.87</v>
      </c>
      <c r="G118" s="80">
        <v>467.41</v>
      </c>
      <c r="H118" s="81">
        <v>43</v>
      </c>
      <c r="I118" s="82">
        <v>467.41</v>
      </c>
      <c r="J118" s="83">
        <f t="shared" si="6"/>
        <v>107.50430000000001</v>
      </c>
      <c r="K118" s="84">
        <f t="shared" si="12"/>
        <v>574.91430000000003</v>
      </c>
    </row>
    <row r="119" spans="1:11" ht="13.5" customHeight="1">
      <c r="A119" s="85">
        <v>72</v>
      </c>
      <c r="B119" s="86" t="s">
        <v>615</v>
      </c>
      <c r="C119" s="86" t="s">
        <v>616</v>
      </c>
      <c r="D119" s="86" t="s">
        <v>37</v>
      </c>
      <c r="E119" s="87">
        <v>43.43</v>
      </c>
      <c r="F119" s="88">
        <v>7.26</v>
      </c>
      <c r="G119" s="89">
        <v>315.3</v>
      </c>
      <c r="H119" s="81">
        <v>43.43</v>
      </c>
      <c r="I119" s="82">
        <v>315.3</v>
      </c>
      <c r="J119" s="83">
        <f t="shared" si="6"/>
        <v>72.519000000000005</v>
      </c>
      <c r="K119" s="84">
        <f t="shared" si="12"/>
        <v>387.81900000000002</v>
      </c>
    </row>
    <row r="120" spans="1:11" ht="24" customHeight="1">
      <c r="A120" s="76">
        <v>73</v>
      </c>
      <c r="B120" s="77" t="s">
        <v>617</v>
      </c>
      <c r="C120" s="77" t="s">
        <v>618</v>
      </c>
      <c r="D120" s="77" t="s">
        <v>37</v>
      </c>
      <c r="E120" s="78">
        <v>42</v>
      </c>
      <c r="F120" s="79">
        <v>11.69</v>
      </c>
      <c r="G120" s="80">
        <v>490.98</v>
      </c>
      <c r="H120" s="81">
        <v>42</v>
      </c>
      <c r="I120" s="82">
        <v>490.98</v>
      </c>
      <c r="J120" s="83">
        <f t="shared" si="6"/>
        <v>112.92540000000001</v>
      </c>
      <c r="K120" s="84">
        <f t="shared" si="12"/>
        <v>603.90539999999999</v>
      </c>
    </row>
    <row r="121" spans="1:11" ht="13.5" customHeight="1">
      <c r="A121" s="85">
        <v>74</v>
      </c>
      <c r="B121" s="86" t="s">
        <v>619</v>
      </c>
      <c r="C121" s="86" t="s">
        <v>620</v>
      </c>
      <c r="D121" s="86" t="s">
        <v>37</v>
      </c>
      <c r="E121" s="87">
        <v>42.42</v>
      </c>
      <c r="F121" s="88">
        <v>7.26</v>
      </c>
      <c r="G121" s="89">
        <v>307.97000000000003</v>
      </c>
      <c r="H121" s="81">
        <v>42.42</v>
      </c>
      <c r="I121" s="82">
        <v>307.97000000000003</v>
      </c>
      <c r="J121" s="83">
        <f t="shared" si="6"/>
        <v>70.833100000000016</v>
      </c>
      <c r="K121" s="84">
        <f t="shared" si="12"/>
        <v>378.80310000000003</v>
      </c>
    </row>
    <row r="122" spans="1:11" ht="24" customHeight="1">
      <c r="A122" s="76">
        <v>75</v>
      </c>
      <c r="B122" s="77" t="s">
        <v>621</v>
      </c>
      <c r="C122" s="77" t="s">
        <v>622</v>
      </c>
      <c r="D122" s="77" t="s">
        <v>37</v>
      </c>
      <c r="E122" s="78">
        <v>67</v>
      </c>
      <c r="F122" s="79">
        <v>13.1</v>
      </c>
      <c r="G122" s="80">
        <v>877.7</v>
      </c>
      <c r="H122" s="81">
        <v>67</v>
      </c>
      <c r="I122" s="82">
        <v>877.7</v>
      </c>
      <c r="J122" s="83">
        <f t="shared" si="6"/>
        <v>201.87100000000001</v>
      </c>
      <c r="K122" s="84">
        <f t="shared" si="12"/>
        <v>1079.5710000000001</v>
      </c>
    </row>
    <row r="123" spans="1:11" ht="13.5" customHeight="1">
      <c r="A123" s="85">
        <v>76</v>
      </c>
      <c r="B123" s="86" t="s">
        <v>623</v>
      </c>
      <c r="C123" s="86" t="s">
        <v>624</v>
      </c>
      <c r="D123" s="86" t="s">
        <v>37</v>
      </c>
      <c r="E123" s="87">
        <v>67.67</v>
      </c>
      <c r="F123" s="88">
        <v>13.2</v>
      </c>
      <c r="G123" s="89">
        <v>893.24</v>
      </c>
      <c r="H123" s="81">
        <v>67.67</v>
      </c>
      <c r="I123" s="82">
        <v>893.24</v>
      </c>
      <c r="J123" s="83">
        <f t="shared" si="6"/>
        <v>205.4452</v>
      </c>
      <c r="K123" s="84">
        <f t="shared" si="12"/>
        <v>1098.6851999999999</v>
      </c>
    </row>
    <row r="124" spans="1:11" ht="24" customHeight="1">
      <c r="A124" s="76">
        <v>77</v>
      </c>
      <c r="B124" s="77" t="s">
        <v>625</v>
      </c>
      <c r="C124" s="77" t="s">
        <v>626</v>
      </c>
      <c r="D124" s="77" t="s">
        <v>37</v>
      </c>
      <c r="E124" s="78">
        <v>215</v>
      </c>
      <c r="F124" s="79">
        <v>13.34</v>
      </c>
      <c r="G124" s="80">
        <v>2868.1</v>
      </c>
      <c r="H124" s="81">
        <v>215</v>
      </c>
      <c r="I124" s="82">
        <v>2868.1</v>
      </c>
      <c r="J124" s="83">
        <f t="shared" si="6"/>
        <v>659.66300000000001</v>
      </c>
      <c r="K124" s="84">
        <f t="shared" si="12"/>
        <v>3527.7629999999999</v>
      </c>
    </row>
    <row r="125" spans="1:11" ht="13.5" customHeight="1">
      <c r="A125" s="85">
        <v>78</v>
      </c>
      <c r="B125" s="86" t="s">
        <v>627</v>
      </c>
      <c r="C125" s="86" t="s">
        <v>628</v>
      </c>
      <c r="D125" s="86" t="s">
        <v>37</v>
      </c>
      <c r="E125" s="87">
        <v>217.15</v>
      </c>
      <c r="F125" s="88">
        <v>15.95</v>
      </c>
      <c r="G125" s="89">
        <v>3463.54</v>
      </c>
      <c r="H125" s="81">
        <v>217.15</v>
      </c>
      <c r="I125" s="82">
        <v>3463.54</v>
      </c>
      <c r="J125" s="83">
        <f t="shared" si="6"/>
        <v>796.61419999999998</v>
      </c>
      <c r="K125" s="84">
        <f t="shared" si="12"/>
        <v>4260.1541999999999</v>
      </c>
    </row>
    <row r="126" spans="1:11" ht="24" customHeight="1">
      <c r="A126" s="76">
        <v>79</v>
      </c>
      <c r="B126" s="77" t="s">
        <v>629</v>
      </c>
      <c r="C126" s="77" t="s">
        <v>630</v>
      </c>
      <c r="D126" s="77" t="s">
        <v>46</v>
      </c>
      <c r="E126" s="78">
        <v>54.68</v>
      </c>
      <c r="F126" s="79">
        <v>78.62</v>
      </c>
      <c r="G126" s="80">
        <v>4298.9399999999996</v>
      </c>
      <c r="H126" s="81">
        <v>54.68</v>
      </c>
      <c r="I126" s="82">
        <v>4298.9399999999996</v>
      </c>
      <c r="J126" s="83">
        <f t="shared" si="6"/>
        <v>988.75619999999992</v>
      </c>
      <c r="K126" s="84">
        <f t="shared" si="12"/>
        <v>5287.6961999999994</v>
      </c>
    </row>
    <row r="127" spans="1:11" ht="13.5" customHeight="1">
      <c r="A127" s="76">
        <v>80</v>
      </c>
      <c r="B127" s="77" t="s">
        <v>631</v>
      </c>
      <c r="C127" s="77" t="s">
        <v>632</v>
      </c>
      <c r="D127" s="77" t="s">
        <v>46</v>
      </c>
      <c r="E127" s="78">
        <v>6.2549999999999999</v>
      </c>
      <c r="F127" s="79">
        <v>86.5</v>
      </c>
      <c r="G127" s="80">
        <v>541.05999999999995</v>
      </c>
      <c r="H127" s="81">
        <v>6.2549999999999999</v>
      </c>
      <c r="I127" s="82">
        <v>541.05999999999995</v>
      </c>
      <c r="J127" s="83">
        <f t="shared" si="6"/>
        <v>124.4438</v>
      </c>
      <c r="K127" s="84">
        <f t="shared" si="12"/>
        <v>665.50379999999996</v>
      </c>
    </row>
    <row r="128" spans="1:11" ht="13.5" customHeight="1">
      <c r="A128" s="76">
        <v>81</v>
      </c>
      <c r="B128" s="77" t="s">
        <v>633</v>
      </c>
      <c r="C128" s="77" t="s">
        <v>634</v>
      </c>
      <c r="D128" s="77" t="s">
        <v>148</v>
      </c>
      <c r="E128" s="78">
        <v>139</v>
      </c>
      <c r="F128" s="79">
        <v>9.74</v>
      </c>
      <c r="G128" s="80">
        <v>1353.86</v>
      </c>
      <c r="H128" s="81">
        <v>84</v>
      </c>
      <c r="I128" s="82">
        <v>818.16</v>
      </c>
      <c r="J128" s="83">
        <f t="shared" si="6"/>
        <v>188.17680000000001</v>
      </c>
      <c r="K128" s="84">
        <f t="shared" si="12"/>
        <v>1006.3368</v>
      </c>
    </row>
    <row r="129" spans="1:11" ht="13.5" customHeight="1">
      <c r="A129" s="85">
        <v>82</v>
      </c>
      <c r="B129" s="86" t="s">
        <v>635</v>
      </c>
      <c r="C129" s="86" t="s">
        <v>636</v>
      </c>
      <c r="D129" s="86" t="s">
        <v>148</v>
      </c>
      <c r="E129" s="87">
        <v>152.9</v>
      </c>
      <c r="F129" s="88">
        <v>11.01</v>
      </c>
      <c r="G129" s="89">
        <v>1683.43</v>
      </c>
      <c r="H129" s="81">
        <v>92.4</v>
      </c>
      <c r="I129" s="82">
        <v>1017.32</v>
      </c>
      <c r="J129" s="83">
        <f t="shared" si="6"/>
        <v>233.98360000000002</v>
      </c>
      <c r="K129" s="84">
        <f t="shared" si="12"/>
        <v>1251.3036000000002</v>
      </c>
    </row>
    <row r="130" spans="1:11" ht="24" customHeight="1">
      <c r="A130" s="76">
        <v>83</v>
      </c>
      <c r="B130" s="77" t="s">
        <v>637</v>
      </c>
      <c r="C130" s="77" t="s">
        <v>638</v>
      </c>
      <c r="D130" s="77" t="s">
        <v>639</v>
      </c>
      <c r="E130" s="78">
        <v>1</v>
      </c>
      <c r="F130" s="79">
        <v>1924.4</v>
      </c>
      <c r="G130" s="80">
        <v>1924.4</v>
      </c>
      <c r="H130" s="81">
        <v>1</v>
      </c>
      <c r="I130" s="82">
        <v>1924.4</v>
      </c>
      <c r="J130" s="83">
        <f t="shared" si="6"/>
        <v>442.61200000000002</v>
      </c>
      <c r="K130" s="84">
        <f t="shared" si="12"/>
        <v>2367.0120000000002</v>
      </c>
    </row>
    <row r="131" spans="1:11" ht="24" customHeight="1">
      <c r="A131" s="76">
        <v>84</v>
      </c>
      <c r="B131" s="77" t="s">
        <v>640</v>
      </c>
      <c r="C131" s="77" t="s">
        <v>641</v>
      </c>
      <c r="D131" s="77" t="s">
        <v>639</v>
      </c>
      <c r="E131" s="78">
        <v>1</v>
      </c>
      <c r="F131" s="79">
        <v>598.76</v>
      </c>
      <c r="G131" s="80">
        <v>598.76</v>
      </c>
      <c r="H131" s="81">
        <v>1</v>
      </c>
      <c r="I131" s="82">
        <v>598.76</v>
      </c>
      <c r="J131" s="83">
        <f t="shared" si="6"/>
        <v>137.7148</v>
      </c>
      <c r="K131" s="84">
        <f t="shared" si="12"/>
        <v>736.47479999999996</v>
      </c>
    </row>
    <row r="132" spans="1:11" ht="34.5" customHeight="1">
      <c r="A132" s="76">
        <v>85</v>
      </c>
      <c r="B132" s="77" t="s">
        <v>642</v>
      </c>
      <c r="C132" s="77" t="s">
        <v>643</v>
      </c>
      <c r="D132" s="77" t="s">
        <v>148</v>
      </c>
      <c r="E132" s="78">
        <v>25.43</v>
      </c>
      <c r="F132" s="79">
        <v>23.66</v>
      </c>
      <c r="G132" s="80">
        <v>601.66999999999996</v>
      </c>
      <c r="H132" s="81">
        <v>25.43</v>
      </c>
      <c r="I132" s="82">
        <v>601.66999999999996</v>
      </c>
      <c r="J132" s="83">
        <f t="shared" si="6"/>
        <v>138.38409999999999</v>
      </c>
      <c r="K132" s="84">
        <f t="shared" si="12"/>
        <v>740.05409999999995</v>
      </c>
    </row>
    <row r="133" spans="1:11" ht="13.5" customHeight="1">
      <c r="A133" s="76">
        <v>86</v>
      </c>
      <c r="B133" s="77" t="s">
        <v>644</v>
      </c>
      <c r="C133" s="77" t="s">
        <v>645</v>
      </c>
      <c r="D133" s="77" t="s">
        <v>34</v>
      </c>
      <c r="E133" s="78">
        <v>4.59</v>
      </c>
      <c r="F133" s="79">
        <v>6.71</v>
      </c>
      <c r="G133" s="80">
        <v>30.8</v>
      </c>
      <c r="H133" s="81">
        <v>4.59</v>
      </c>
      <c r="I133" s="82">
        <v>30.8</v>
      </c>
      <c r="J133" s="83">
        <f t="shared" si="6"/>
        <v>7.0840000000000005</v>
      </c>
      <c r="K133" s="84">
        <f t="shared" si="12"/>
        <v>37.884</v>
      </c>
    </row>
    <row r="134" spans="1:11" ht="24" customHeight="1">
      <c r="A134" s="85">
        <v>87</v>
      </c>
      <c r="B134" s="86" t="s">
        <v>646</v>
      </c>
      <c r="C134" s="86" t="s">
        <v>647</v>
      </c>
      <c r="D134" s="86" t="s">
        <v>37</v>
      </c>
      <c r="E134" s="87">
        <v>25.43</v>
      </c>
      <c r="F134" s="88">
        <v>80.08</v>
      </c>
      <c r="G134" s="89">
        <v>2036.43</v>
      </c>
      <c r="H134" s="81">
        <v>25.43</v>
      </c>
      <c r="I134" s="82">
        <v>2036.43</v>
      </c>
      <c r="J134" s="83">
        <f t="shared" si="6"/>
        <v>468.37890000000004</v>
      </c>
      <c r="K134" s="84">
        <f t="shared" si="12"/>
        <v>2504.8089</v>
      </c>
    </row>
    <row r="135" spans="1:11" ht="34.5" customHeight="1">
      <c r="A135" s="85">
        <v>88</v>
      </c>
      <c r="B135" s="86" t="s">
        <v>648</v>
      </c>
      <c r="C135" s="86" t="s">
        <v>649</v>
      </c>
      <c r="D135" s="86" t="s">
        <v>37</v>
      </c>
      <c r="E135" s="87">
        <v>25.43</v>
      </c>
      <c r="F135" s="88">
        <v>95.81</v>
      </c>
      <c r="G135" s="89">
        <v>2436.4499999999998</v>
      </c>
      <c r="H135" s="81">
        <v>25.43</v>
      </c>
      <c r="I135" s="82">
        <v>2436.4499999999998</v>
      </c>
      <c r="J135" s="83">
        <f t="shared" si="6"/>
        <v>560.38350000000003</v>
      </c>
      <c r="K135" s="84">
        <f t="shared" si="12"/>
        <v>2996.8334999999997</v>
      </c>
    </row>
    <row r="136" spans="1:11" ht="34.5" customHeight="1">
      <c r="A136" s="76">
        <v>89</v>
      </c>
      <c r="B136" s="77" t="s">
        <v>650</v>
      </c>
      <c r="C136" s="77" t="s">
        <v>651</v>
      </c>
      <c r="D136" s="77" t="s">
        <v>46</v>
      </c>
      <c r="E136" s="78">
        <v>2.91</v>
      </c>
      <c r="F136" s="79">
        <v>88.85</v>
      </c>
      <c r="G136" s="80">
        <v>258.55</v>
      </c>
      <c r="H136" s="81">
        <v>2.91</v>
      </c>
      <c r="I136" s="82">
        <v>258.55</v>
      </c>
      <c r="J136" s="83">
        <f t="shared" si="6"/>
        <v>59.466500000000003</v>
      </c>
      <c r="K136" s="84">
        <f t="shared" si="12"/>
        <v>318.01650000000001</v>
      </c>
    </row>
    <row r="137" spans="1:11" ht="24" customHeight="1">
      <c r="A137" s="76">
        <v>90</v>
      </c>
      <c r="B137" s="77" t="s">
        <v>652</v>
      </c>
      <c r="C137" s="77" t="s">
        <v>653</v>
      </c>
      <c r="D137" s="77" t="s">
        <v>63</v>
      </c>
      <c r="E137" s="78">
        <v>2523.35</v>
      </c>
      <c r="F137" s="79">
        <v>3.76</v>
      </c>
      <c r="G137" s="80">
        <v>9487.7999999999993</v>
      </c>
      <c r="H137" s="81">
        <v>1742.35</v>
      </c>
      <c r="I137" s="82">
        <v>6551.24</v>
      </c>
      <c r="J137" s="83">
        <f t="shared" si="6"/>
        <v>1506.7852</v>
      </c>
      <c r="K137" s="84">
        <f t="shared" si="12"/>
        <v>8058.0252</v>
      </c>
    </row>
    <row r="138" spans="1:11" ht="24" customHeight="1">
      <c r="A138" s="76">
        <v>91</v>
      </c>
      <c r="B138" s="77" t="s">
        <v>654</v>
      </c>
      <c r="C138" s="77" t="s">
        <v>655</v>
      </c>
      <c r="D138" s="77" t="s">
        <v>63</v>
      </c>
      <c r="E138" s="78">
        <v>50467</v>
      </c>
      <c r="F138" s="79">
        <v>0.12</v>
      </c>
      <c r="G138" s="80">
        <v>6056.04</v>
      </c>
      <c r="H138" s="81">
        <v>35628</v>
      </c>
      <c r="I138" s="82">
        <v>4275.3599999999997</v>
      </c>
      <c r="J138" s="83">
        <f t="shared" si="6"/>
        <v>983.33280000000002</v>
      </c>
      <c r="K138" s="84">
        <f t="shared" si="12"/>
        <v>5258.6927999999998</v>
      </c>
    </row>
    <row r="139" spans="1:11" ht="24" customHeight="1">
      <c r="A139" s="76">
        <v>92</v>
      </c>
      <c r="B139" s="77" t="s">
        <v>656</v>
      </c>
      <c r="C139" s="77" t="s">
        <v>657</v>
      </c>
      <c r="D139" s="77" t="s">
        <v>63</v>
      </c>
      <c r="E139" s="78">
        <v>2523.35</v>
      </c>
      <c r="F139" s="79">
        <v>0.66</v>
      </c>
      <c r="G139" s="80">
        <v>1665.41</v>
      </c>
      <c r="H139" s="81">
        <v>2523.35</v>
      </c>
      <c r="I139" s="82">
        <v>1665.41</v>
      </c>
      <c r="J139" s="83">
        <f t="shared" si="6"/>
        <v>383.04430000000002</v>
      </c>
      <c r="K139" s="84">
        <f t="shared" si="12"/>
        <v>2048.4543000000003</v>
      </c>
    </row>
    <row r="140" spans="1:11" ht="45" customHeight="1">
      <c r="A140" s="76">
        <v>93</v>
      </c>
      <c r="B140" s="77" t="s">
        <v>212</v>
      </c>
      <c r="C140" s="77" t="s">
        <v>658</v>
      </c>
      <c r="D140" s="77" t="s">
        <v>63</v>
      </c>
      <c r="E140" s="78">
        <v>494.09500000000003</v>
      </c>
      <c r="F140" s="79">
        <v>5.5</v>
      </c>
      <c r="G140" s="80">
        <v>2717.52</v>
      </c>
      <c r="H140" s="81">
        <v>494.09500000000003</v>
      </c>
      <c r="I140" s="82">
        <v>2717.52</v>
      </c>
      <c r="J140" s="83">
        <f t="shared" si="6"/>
        <v>625.02960000000007</v>
      </c>
      <c r="K140" s="84">
        <f t="shared" si="12"/>
        <v>3342.5496000000003</v>
      </c>
    </row>
    <row r="141" spans="1:11" ht="24" customHeight="1">
      <c r="A141" s="76">
        <v>94</v>
      </c>
      <c r="B141" s="77" t="s">
        <v>139</v>
      </c>
      <c r="C141" s="77" t="s">
        <v>214</v>
      </c>
      <c r="D141" s="77" t="s">
        <v>63</v>
      </c>
      <c r="E141" s="78">
        <v>26.004999999999999</v>
      </c>
      <c r="F141" s="79">
        <v>11</v>
      </c>
      <c r="G141" s="80">
        <v>286.06</v>
      </c>
      <c r="H141" s="81">
        <v>26.004999999999999</v>
      </c>
      <c r="I141" s="82">
        <v>286.06</v>
      </c>
      <c r="J141" s="83">
        <f t="shared" si="6"/>
        <v>65.793800000000005</v>
      </c>
      <c r="K141" s="84">
        <f t="shared" si="12"/>
        <v>351.85379999999998</v>
      </c>
    </row>
    <row r="142" spans="1:11" ht="45" customHeight="1">
      <c r="A142" s="76">
        <v>95</v>
      </c>
      <c r="B142" s="77" t="s">
        <v>215</v>
      </c>
      <c r="C142" s="77" t="s">
        <v>659</v>
      </c>
      <c r="D142" s="77" t="s">
        <v>63</v>
      </c>
      <c r="E142" s="78">
        <v>289.56</v>
      </c>
      <c r="F142" s="79">
        <v>11</v>
      </c>
      <c r="G142" s="80">
        <v>3185.16</v>
      </c>
      <c r="H142" s="81">
        <v>289.56</v>
      </c>
      <c r="I142" s="82">
        <v>3185.16</v>
      </c>
      <c r="J142" s="83">
        <f t="shared" ref="J142:J157" si="13">I142*0.23</f>
        <v>732.58680000000004</v>
      </c>
      <c r="K142" s="84">
        <f t="shared" si="12"/>
        <v>3917.7467999999999</v>
      </c>
    </row>
    <row r="143" spans="1:11" ht="24" customHeight="1">
      <c r="A143" s="76">
        <v>96</v>
      </c>
      <c r="B143" s="77" t="s">
        <v>217</v>
      </c>
      <c r="C143" s="77" t="s">
        <v>218</v>
      </c>
      <c r="D143" s="77" t="s">
        <v>63</v>
      </c>
      <c r="E143" s="78">
        <v>15.24</v>
      </c>
      <c r="F143" s="79">
        <v>11</v>
      </c>
      <c r="G143" s="80">
        <v>167.64</v>
      </c>
      <c r="H143" s="81">
        <v>15.24</v>
      </c>
      <c r="I143" s="82">
        <v>167.64</v>
      </c>
      <c r="J143" s="83">
        <f t="shared" si="13"/>
        <v>38.557200000000002</v>
      </c>
      <c r="K143" s="84">
        <f t="shared" si="12"/>
        <v>206.19719999999998</v>
      </c>
    </row>
    <row r="144" spans="1:11" ht="55.5" customHeight="1">
      <c r="A144" s="76">
        <v>97</v>
      </c>
      <c r="B144" s="77" t="s">
        <v>660</v>
      </c>
      <c r="C144" s="77" t="s">
        <v>661</v>
      </c>
      <c r="D144" s="77" t="s">
        <v>63</v>
      </c>
      <c r="E144" s="78">
        <v>1613.528</v>
      </c>
      <c r="F144" s="79">
        <v>11.55</v>
      </c>
      <c r="G144" s="80">
        <v>18636.25</v>
      </c>
      <c r="H144" s="81">
        <v>832.52800000000002</v>
      </c>
      <c r="I144" s="82">
        <v>9615.7000000000007</v>
      </c>
      <c r="J144" s="83">
        <f t="shared" si="13"/>
        <v>2211.6110000000003</v>
      </c>
      <c r="K144" s="84">
        <f t="shared" si="12"/>
        <v>11827.311000000002</v>
      </c>
    </row>
    <row r="145" spans="1:11" ht="24" customHeight="1">
      <c r="A145" s="76">
        <v>98</v>
      </c>
      <c r="B145" s="77" t="s">
        <v>219</v>
      </c>
      <c r="C145" s="77" t="s">
        <v>662</v>
      </c>
      <c r="D145" s="77" t="s">
        <v>63</v>
      </c>
      <c r="E145" s="78">
        <v>84.923000000000002</v>
      </c>
      <c r="F145" s="79">
        <v>11.55</v>
      </c>
      <c r="G145" s="80">
        <v>980.86</v>
      </c>
      <c r="H145" s="81">
        <v>84.923000000000002</v>
      </c>
      <c r="I145" s="82">
        <v>980.86</v>
      </c>
      <c r="J145" s="83">
        <f t="shared" si="13"/>
        <v>225.59780000000001</v>
      </c>
      <c r="K145" s="84">
        <f t="shared" si="12"/>
        <v>1206.4578000000001</v>
      </c>
    </row>
    <row r="146" spans="1:11" ht="20.5">
      <c r="A146" s="90">
        <v>9</v>
      </c>
      <c r="B146" s="91" t="s">
        <v>663</v>
      </c>
      <c r="C146" s="91" t="s">
        <v>197</v>
      </c>
      <c r="D146" s="91" t="s">
        <v>148</v>
      </c>
      <c r="E146" s="78">
        <v>5.0999999999999996</v>
      </c>
      <c r="F146" s="79">
        <v>4.0599999999999996</v>
      </c>
      <c r="G146" s="79">
        <v>20.71</v>
      </c>
      <c r="H146" s="81">
        <v>5.0999999999999996</v>
      </c>
      <c r="I146" s="82">
        <v>20.71</v>
      </c>
      <c r="J146" s="83">
        <f t="shared" si="13"/>
        <v>4.7633000000000001</v>
      </c>
      <c r="K146" s="84">
        <f t="shared" si="12"/>
        <v>25.473300000000002</v>
      </c>
    </row>
    <row r="147" spans="1:11" ht="20.5">
      <c r="A147" s="90">
        <v>10</v>
      </c>
      <c r="B147" s="91" t="s">
        <v>664</v>
      </c>
      <c r="C147" s="91" t="s">
        <v>665</v>
      </c>
      <c r="D147" s="91" t="s">
        <v>148</v>
      </c>
      <c r="E147" s="78">
        <v>12.3</v>
      </c>
      <c r="F147" s="79">
        <v>30.74</v>
      </c>
      <c r="G147" s="79">
        <v>378.1</v>
      </c>
      <c r="H147" s="81">
        <v>12.3</v>
      </c>
      <c r="I147" s="82">
        <v>378.1</v>
      </c>
      <c r="J147" s="83">
        <f t="shared" si="13"/>
        <v>86.963000000000008</v>
      </c>
      <c r="K147" s="84">
        <f t="shared" si="12"/>
        <v>465.06300000000005</v>
      </c>
    </row>
    <row r="148" spans="1:11" ht="11.5">
      <c r="A148" s="90">
        <v>11</v>
      </c>
      <c r="B148" s="91" t="s">
        <v>666</v>
      </c>
      <c r="C148" s="91" t="s">
        <v>667</v>
      </c>
      <c r="D148" s="91" t="s">
        <v>63</v>
      </c>
      <c r="E148" s="78">
        <v>5.383</v>
      </c>
      <c r="F148" s="79">
        <v>3.76</v>
      </c>
      <c r="G148" s="79">
        <v>20.239999999999998</v>
      </c>
      <c r="H148" s="81">
        <v>5.383</v>
      </c>
      <c r="I148" s="82">
        <v>20.239999999999998</v>
      </c>
      <c r="J148" s="83">
        <f t="shared" si="13"/>
        <v>4.6551999999999998</v>
      </c>
      <c r="K148" s="84">
        <f t="shared" si="12"/>
        <v>24.895199999999999</v>
      </c>
    </row>
    <row r="149" spans="1:11" ht="20.5">
      <c r="A149" s="90">
        <v>12</v>
      </c>
      <c r="B149" s="91" t="s">
        <v>668</v>
      </c>
      <c r="C149" s="91" t="s">
        <v>669</v>
      </c>
      <c r="D149" s="91" t="s">
        <v>63</v>
      </c>
      <c r="E149" s="78">
        <v>129.19200000000001</v>
      </c>
      <c r="F149" s="79">
        <v>0.12</v>
      </c>
      <c r="G149" s="79">
        <v>15.5</v>
      </c>
      <c r="H149" s="81">
        <v>129.19200000000001</v>
      </c>
      <c r="I149" s="82">
        <v>15.5</v>
      </c>
      <c r="J149" s="83">
        <f t="shared" si="13"/>
        <v>3.5649999999999999</v>
      </c>
      <c r="K149" s="84">
        <f t="shared" si="12"/>
        <v>19.065000000000001</v>
      </c>
    </row>
    <row r="150" spans="1:11" ht="20.5">
      <c r="A150" s="90">
        <v>13</v>
      </c>
      <c r="B150" s="91" t="s">
        <v>670</v>
      </c>
      <c r="C150" s="91" t="s">
        <v>671</v>
      </c>
      <c r="D150" s="91" t="s">
        <v>63</v>
      </c>
      <c r="E150" s="78">
        <v>4.55</v>
      </c>
      <c r="F150" s="79">
        <v>11</v>
      </c>
      <c r="G150" s="79">
        <v>50.05</v>
      </c>
      <c r="H150" s="81">
        <v>4.55</v>
      </c>
      <c r="I150" s="82">
        <v>50.05</v>
      </c>
      <c r="J150" s="83">
        <f t="shared" si="13"/>
        <v>11.5115</v>
      </c>
      <c r="K150" s="84">
        <f t="shared" si="12"/>
        <v>61.561499999999995</v>
      </c>
    </row>
    <row r="151" spans="1:11" ht="20.5">
      <c r="A151" s="90">
        <v>14</v>
      </c>
      <c r="B151" s="91" t="s">
        <v>672</v>
      </c>
      <c r="C151" s="91" t="s">
        <v>673</v>
      </c>
      <c r="D151" s="91" t="s">
        <v>63</v>
      </c>
      <c r="E151" s="78">
        <v>0.2</v>
      </c>
      <c r="F151" s="79">
        <v>11</v>
      </c>
      <c r="G151" s="79">
        <v>2.2000000000000002</v>
      </c>
      <c r="H151" s="81">
        <v>0.2</v>
      </c>
      <c r="I151" s="82">
        <v>2.2000000000000002</v>
      </c>
      <c r="J151" s="83">
        <f t="shared" si="13"/>
        <v>0.50600000000000012</v>
      </c>
      <c r="K151" s="84">
        <f t="shared" si="12"/>
        <v>2.7060000000000004</v>
      </c>
    </row>
    <row r="152" spans="1:11" ht="20.5">
      <c r="A152" s="90">
        <v>11</v>
      </c>
      <c r="B152" s="91" t="s">
        <v>674</v>
      </c>
      <c r="C152" s="91" t="s">
        <v>653</v>
      </c>
      <c r="D152" s="91" t="s">
        <v>63</v>
      </c>
      <c r="E152" s="92">
        <v>979.12</v>
      </c>
      <c r="F152" s="105">
        <v>3.76</v>
      </c>
      <c r="G152" s="105">
        <v>3681.49</v>
      </c>
      <c r="H152" s="81">
        <v>979.12</v>
      </c>
      <c r="I152" s="82">
        <v>3681.49</v>
      </c>
      <c r="J152" s="83">
        <f t="shared" si="13"/>
        <v>846.74270000000001</v>
      </c>
      <c r="K152" s="84">
        <f t="shared" si="12"/>
        <v>4528.2326999999996</v>
      </c>
    </row>
    <row r="153" spans="1:11" ht="20.5">
      <c r="A153" s="90">
        <v>12</v>
      </c>
      <c r="B153" s="91" t="s">
        <v>675</v>
      </c>
      <c r="C153" s="91" t="s">
        <v>655</v>
      </c>
      <c r="D153" s="91" t="s">
        <v>63</v>
      </c>
      <c r="E153" s="92">
        <v>18603.28</v>
      </c>
      <c r="F153" s="93">
        <v>0.12</v>
      </c>
      <c r="G153" s="93">
        <v>2232.39</v>
      </c>
      <c r="H153" s="81">
        <v>18603.28</v>
      </c>
      <c r="I153" s="82">
        <v>2232.39</v>
      </c>
      <c r="J153" s="83">
        <f t="shared" si="13"/>
        <v>513.44970000000001</v>
      </c>
      <c r="K153" s="84">
        <f t="shared" si="12"/>
        <v>2745.8397</v>
      </c>
    </row>
    <row r="154" spans="1:11" ht="40.5">
      <c r="A154" s="90">
        <v>13</v>
      </c>
      <c r="B154" s="91" t="s">
        <v>676</v>
      </c>
      <c r="C154" s="91" t="s">
        <v>658</v>
      </c>
      <c r="D154" s="91" t="s">
        <v>63</v>
      </c>
      <c r="E154" s="92">
        <v>812.52</v>
      </c>
      <c r="F154" s="93">
        <v>5.5</v>
      </c>
      <c r="G154" s="93">
        <v>4468.8599999999997</v>
      </c>
      <c r="H154" s="81">
        <v>812.52</v>
      </c>
      <c r="I154" s="82">
        <v>4468.8599999999997</v>
      </c>
      <c r="J154" s="83">
        <f t="shared" si="13"/>
        <v>1027.8378</v>
      </c>
      <c r="K154" s="84">
        <f t="shared" si="12"/>
        <v>5496.6977999999999</v>
      </c>
    </row>
    <row r="155" spans="1:11" ht="40.5">
      <c r="A155" s="90">
        <v>14</v>
      </c>
      <c r="B155" s="91" t="s">
        <v>677</v>
      </c>
      <c r="C155" s="91" t="s">
        <v>659</v>
      </c>
      <c r="D155" s="91" t="s">
        <v>63</v>
      </c>
      <c r="E155" s="92">
        <v>166.6</v>
      </c>
      <c r="F155" s="93">
        <v>11</v>
      </c>
      <c r="G155" s="93">
        <v>1832.6</v>
      </c>
      <c r="H155" s="81">
        <v>166.6</v>
      </c>
      <c r="I155" s="82">
        <v>1832.6</v>
      </c>
      <c r="J155" s="83">
        <f t="shared" si="13"/>
        <v>421.49799999999999</v>
      </c>
      <c r="K155" s="84">
        <f t="shared" si="12"/>
        <v>2254.098</v>
      </c>
    </row>
    <row r="156" spans="1:11" ht="28.5" customHeight="1">
      <c r="A156" s="70"/>
      <c r="B156" s="71" t="s">
        <v>221</v>
      </c>
      <c r="C156" s="71" t="s">
        <v>222</v>
      </c>
      <c r="D156" s="71"/>
      <c r="E156" s="72"/>
      <c r="F156" s="73"/>
      <c r="G156" s="98">
        <f>SUM(G157)</f>
        <v>1906.98</v>
      </c>
      <c r="H156" s="99"/>
      <c r="I156" s="98">
        <f>SUM(I157)</f>
        <v>1906.98</v>
      </c>
      <c r="J156" s="98">
        <f t="shared" ref="J156:K156" si="14">SUM(J157)</f>
        <v>438.60540000000003</v>
      </c>
      <c r="K156" s="75">
        <f t="shared" si="14"/>
        <v>2345.5853999999999</v>
      </c>
    </row>
    <row r="157" spans="1:11" ht="24" customHeight="1">
      <c r="A157" s="76">
        <v>99</v>
      </c>
      <c r="B157" s="77" t="s">
        <v>678</v>
      </c>
      <c r="C157" s="77" t="s">
        <v>679</v>
      </c>
      <c r="D157" s="77" t="s">
        <v>63</v>
      </c>
      <c r="E157" s="78">
        <v>5153.9920000000002</v>
      </c>
      <c r="F157" s="79">
        <v>0.37</v>
      </c>
      <c r="G157" s="80">
        <v>1906.98</v>
      </c>
      <c r="H157" s="81">
        <v>5153.9920000000002</v>
      </c>
      <c r="I157" s="82">
        <v>1906.98</v>
      </c>
      <c r="J157" s="83">
        <f t="shared" si="13"/>
        <v>438.60540000000003</v>
      </c>
      <c r="K157" s="84">
        <f t="shared" ref="K157" si="15">I157+J157</f>
        <v>2345.5853999999999</v>
      </c>
    </row>
    <row r="158" spans="1:11" ht="24.75" customHeight="1">
      <c r="A158" s="64"/>
      <c r="B158" s="65" t="s">
        <v>680</v>
      </c>
      <c r="C158" s="65" t="s">
        <v>681</v>
      </c>
      <c r="D158" s="65"/>
      <c r="E158" s="66"/>
      <c r="F158" s="67"/>
      <c r="G158" s="67"/>
      <c r="H158" s="99"/>
      <c r="I158" s="106"/>
      <c r="J158" s="107"/>
      <c r="K158" s="107"/>
    </row>
    <row r="159" spans="1:11" ht="20.25" customHeight="1">
      <c r="A159" s="70"/>
      <c r="B159" s="71" t="s">
        <v>682</v>
      </c>
      <c r="C159" s="71" t="s">
        <v>683</v>
      </c>
      <c r="D159" s="71"/>
      <c r="E159" s="72"/>
      <c r="F159" s="73"/>
      <c r="G159" s="98">
        <f>SUM(G160:G161)</f>
        <v>127.00999999999999</v>
      </c>
      <c r="H159" s="99"/>
      <c r="I159" s="98">
        <f>SUM(I160:I161)</f>
        <v>127.00999999999999</v>
      </c>
      <c r="J159" s="98">
        <f t="shared" ref="J159:K159" si="16">SUM(J160:J161)</f>
        <v>29.212299999999999</v>
      </c>
      <c r="K159" s="75">
        <f t="shared" si="16"/>
        <v>156.22230000000002</v>
      </c>
    </row>
    <row r="160" spans="1:11" ht="34.5" customHeight="1">
      <c r="A160" s="76">
        <v>100</v>
      </c>
      <c r="B160" s="77" t="s">
        <v>684</v>
      </c>
      <c r="C160" s="77" t="s">
        <v>685</v>
      </c>
      <c r="D160" s="77" t="s">
        <v>34</v>
      </c>
      <c r="E160" s="78">
        <v>51.63</v>
      </c>
      <c r="F160" s="79">
        <v>1.41</v>
      </c>
      <c r="G160" s="80">
        <v>72.8</v>
      </c>
      <c r="H160" s="81">
        <v>51.63</v>
      </c>
      <c r="I160" s="82">
        <v>72.8</v>
      </c>
      <c r="J160" s="83">
        <f t="shared" ref="J160:J168" si="17">I160*0.23</f>
        <v>16.744</v>
      </c>
      <c r="K160" s="84">
        <f t="shared" ref="K160:K161" si="18">I160+J160</f>
        <v>89.543999999999997</v>
      </c>
    </row>
    <row r="161" spans="1:11" ht="24" customHeight="1">
      <c r="A161" s="85">
        <v>101</v>
      </c>
      <c r="B161" s="86" t="s">
        <v>686</v>
      </c>
      <c r="C161" s="86" t="s">
        <v>687</v>
      </c>
      <c r="D161" s="86" t="s">
        <v>34</v>
      </c>
      <c r="E161" s="87">
        <v>51.63</v>
      </c>
      <c r="F161" s="88">
        <v>1.05</v>
      </c>
      <c r="G161" s="89">
        <v>54.21</v>
      </c>
      <c r="H161" s="81">
        <v>51.63</v>
      </c>
      <c r="I161" s="82">
        <v>54.21</v>
      </c>
      <c r="J161" s="83">
        <f t="shared" si="17"/>
        <v>12.468300000000001</v>
      </c>
      <c r="K161" s="84">
        <f t="shared" si="18"/>
        <v>66.678300000000007</v>
      </c>
    </row>
    <row r="162" spans="1:11" ht="30.75" customHeight="1">
      <c r="A162" s="64"/>
      <c r="B162" s="65" t="s">
        <v>236</v>
      </c>
      <c r="C162" s="65" t="s">
        <v>237</v>
      </c>
      <c r="D162" s="65"/>
      <c r="E162" s="66"/>
      <c r="F162" s="67"/>
      <c r="G162" s="98">
        <f>SUM(G163:G168)</f>
        <v>11400.73</v>
      </c>
      <c r="H162" s="99"/>
      <c r="I162" s="98">
        <f>SUM(I163:I168)</f>
        <v>11400.73</v>
      </c>
      <c r="J162" s="98">
        <f t="shared" ref="J162:K162" si="19">SUM(J163:J168)</f>
        <v>2622.1679000000004</v>
      </c>
      <c r="K162" s="75">
        <f t="shared" si="19"/>
        <v>14022.8979</v>
      </c>
    </row>
    <row r="163" spans="1:11" ht="13.5" customHeight="1">
      <c r="A163" s="76">
        <v>102</v>
      </c>
      <c r="B163" s="77" t="s">
        <v>688</v>
      </c>
      <c r="C163" s="77" t="s">
        <v>689</v>
      </c>
      <c r="D163" s="77" t="s">
        <v>448</v>
      </c>
      <c r="E163" s="78">
        <v>1</v>
      </c>
      <c r="F163" s="79">
        <v>3905</v>
      </c>
      <c r="G163" s="80">
        <v>3905</v>
      </c>
      <c r="H163" s="81">
        <v>1</v>
      </c>
      <c r="I163" s="82">
        <v>3905</v>
      </c>
      <c r="J163" s="83">
        <f t="shared" si="17"/>
        <v>898.15000000000009</v>
      </c>
      <c r="K163" s="84">
        <f t="shared" ref="K163:K168" si="20">I163+J163</f>
        <v>4803.1499999999996</v>
      </c>
    </row>
    <row r="164" spans="1:11" ht="34.5" customHeight="1">
      <c r="A164" s="76">
        <v>103</v>
      </c>
      <c r="B164" s="77" t="s">
        <v>238</v>
      </c>
      <c r="C164" s="77" t="s">
        <v>690</v>
      </c>
      <c r="D164" s="77" t="s">
        <v>448</v>
      </c>
      <c r="E164" s="78">
        <v>1</v>
      </c>
      <c r="F164" s="79">
        <v>396</v>
      </c>
      <c r="G164" s="80">
        <v>396</v>
      </c>
      <c r="H164" s="81">
        <v>1</v>
      </c>
      <c r="I164" s="82">
        <v>396</v>
      </c>
      <c r="J164" s="83">
        <f t="shared" si="17"/>
        <v>91.08</v>
      </c>
      <c r="K164" s="84">
        <f t="shared" si="20"/>
        <v>487.08</v>
      </c>
    </row>
    <row r="165" spans="1:11" ht="45" customHeight="1">
      <c r="A165" s="76">
        <v>104</v>
      </c>
      <c r="B165" s="77" t="s">
        <v>691</v>
      </c>
      <c r="C165" s="77" t="s">
        <v>692</v>
      </c>
      <c r="D165" s="77" t="s">
        <v>448</v>
      </c>
      <c r="E165" s="78">
        <v>1</v>
      </c>
      <c r="F165" s="79">
        <v>682</v>
      </c>
      <c r="G165" s="80">
        <v>682</v>
      </c>
      <c r="H165" s="81">
        <v>1</v>
      </c>
      <c r="I165" s="82">
        <v>682</v>
      </c>
      <c r="J165" s="83">
        <f t="shared" si="17"/>
        <v>156.86000000000001</v>
      </c>
      <c r="K165" s="84">
        <f t="shared" si="20"/>
        <v>838.86</v>
      </c>
    </row>
    <row r="166" spans="1:11" ht="24" customHeight="1">
      <c r="A166" s="76">
        <v>105</v>
      </c>
      <c r="B166" s="77" t="s">
        <v>247</v>
      </c>
      <c r="C166" s="77" t="s">
        <v>693</v>
      </c>
      <c r="D166" s="77" t="s">
        <v>448</v>
      </c>
      <c r="E166" s="78">
        <v>1</v>
      </c>
      <c r="F166" s="79">
        <v>4373.05</v>
      </c>
      <c r="G166" s="80">
        <v>4373.05</v>
      </c>
      <c r="H166" s="81">
        <v>1</v>
      </c>
      <c r="I166" s="82">
        <v>4373.05</v>
      </c>
      <c r="J166" s="83">
        <f t="shared" si="17"/>
        <v>1005.8015</v>
      </c>
      <c r="K166" s="84">
        <f t="shared" si="20"/>
        <v>5378.8515000000007</v>
      </c>
    </row>
    <row r="167" spans="1:11" ht="13.5" customHeight="1">
      <c r="A167" s="76">
        <v>106</v>
      </c>
      <c r="B167" s="77" t="s">
        <v>249</v>
      </c>
      <c r="C167" s="77" t="s">
        <v>694</v>
      </c>
      <c r="D167" s="77" t="s">
        <v>448</v>
      </c>
      <c r="E167" s="78">
        <v>1</v>
      </c>
      <c r="F167" s="79">
        <v>889.68</v>
      </c>
      <c r="G167" s="80">
        <v>889.68</v>
      </c>
      <c r="H167" s="81">
        <v>1</v>
      </c>
      <c r="I167" s="82">
        <v>889.68</v>
      </c>
      <c r="J167" s="83">
        <f t="shared" si="17"/>
        <v>204.62639999999999</v>
      </c>
      <c r="K167" s="84">
        <f t="shared" si="20"/>
        <v>1094.3063999999999</v>
      </c>
    </row>
    <row r="168" spans="1:11" ht="13.5" customHeight="1" thickBot="1">
      <c r="A168" s="76">
        <v>107</v>
      </c>
      <c r="B168" s="77" t="s">
        <v>695</v>
      </c>
      <c r="C168" s="77" t="s">
        <v>696</v>
      </c>
      <c r="D168" s="77" t="s">
        <v>448</v>
      </c>
      <c r="E168" s="78">
        <v>1</v>
      </c>
      <c r="F168" s="79">
        <v>1155</v>
      </c>
      <c r="G168" s="80">
        <v>1155</v>
      </c>
      <c r="H168" s="108">
        <v>1</v>
      </c>
      <c r="I168" s="109">
        <v>1155</v>
      </c>
      <c r="J168" s="83">
        <f t="shared" si="17"/>
        <v>265.65000000000003</v>
      </c>
      <c r="K168" s="84">
        <f t="shared" si="20"/>
        <v>1420.65</v>
      </c>
    </row>
    <row r="169" spans="1:11" ht="28.5" customHeight="1" thickBot="1">
      <c r="A169" s="110"/>
      <c r="B169" s="111"/>
      <c r="C169" s="112"/>
      <c r="D169" s="111"/>
      <c r="E169" s="113"/>
      <c r="F169" s="114"/>
      <c r="G169" s="114"/>
      <c r="H169" s="115"/>
      <c r="I169" s="112" t="s">
        <v>697</v>
      </c>
      <c r="J169" s="112" t="s">
        <v>19</v>
      </c>
      <c r="K169" s="112" t="s">
        <v>698</v>
      </c>
    </row>
    <row r="170" spans="1:11" ht="30.75" customHeight="1" thickBot="1">
      <c r="A170" s="64"/>
      <c r="B170" s="65"/>
      <c r="C170" s="65"/>
      <c r="D170" s="65"/>
      <c r="E170" s="66"/>
      <c r="F170" s="67"/>
      <c r="G170" s="67"/>
      <c r="H170" s="116"/>
      <c r="I170" s="117">
        <f>I162+I159+I156+I105+I103+I81+I64+I12</f>
        <v>444446.86000000004</v>
      </c>
      <c r="J170" s="117">
        <f>J162+J159+J156+J105+J103+J81+J64+J12</f>
        <v>102222.77780000001</v>
      </c>
      <c r="K170" s="117">
        <f>K162+K159+K156+K105+K103+K81+K64+K12</f>
        <v>546669.61269999994</v>
      </c>
    </row>
    <row r="171" spans="1:11" ht="30.75" customHeight="1">
      <c r="A171" s="64"/>
      <c r="B171" s="65"/>
      <c r="C171" s="65"/>
      <c r="D171" s="65"/>
      <c r="E171" s="66"/>
      <c r="F171" s="67"/>
      <c r="G171" s="67"/>
      <c r="H171" s="116"/>
      <c r="I171" s="118"/>
      <c r="J171" s="118"/>
      <c r="K171" s="118"/>
    </row>
    <row r="172" spans="1:11" ht="28.5" customHeight="1">
      <c r="A172" s="110"/>
      <c r="B172" s="111"/>
      <c r="C172" s="65"/>
      <c r="D172" s="111"/>
      <c r="E172" s="113"/>
      <c r="F172" s="114"/>
      <c r="G172" s="67"/>
      <c r="H172" s="115"/>
      <c r="I172" s="112"/>
      <c r="J172" s="112"/>
      <c r="K172" s="112"/>
    </row>
    <row r="173" spans="1:11" ht="28.5" customHeight="1">
      <c r="A173" s="110"/>
      <c r="B173" s="111"/>
      <c r="C173" s="111"/>
      <c r="D173" s="111"/>
      <c r="E173" s="113"/>
      <c r="F173" s="114"/>
      <c r="G173" s="114"/>
      <c r="H173" s="115"/>
      <c r="I173" s="112"/>
      <c r="J173" s="112"/>
      <c r="K173" s="112"/>
    </row>
    <row r="174" spans="1:11" ht="12" customHeight="1">
      <c r="I174" s="123"/>
      <c r="J174" s="123"/>
      <c r="K174" s="123"/>
    </row>
    <row r="178" spans="1:12" s="124" customFormat="1" ht="12" customHeight="1">
      <c r="A178" s="119"/>
      <c r="B178" s="120"/>
      <c r="C178" s="120"/>
      <c r="D178" s="120"/>
      <c r="E178" s="121"/>
      <c r="F178" s="122"/>
      <c r="G178" s="122"/>
      <c r="H178" s="46"/>
      <c r="I178" s="47"/>
      <c r="J178" s="47"/>
      <c r="K178" s="47"/>
      <c r="L178" s="48"/>
    </row>
  </sheetData>
  <autoFilter ref="A8:I170" xr:uid="{F8798B8E-917B-49B3-8F11-779F358331B2}"/>
  <mergeCells count="4">
    <mergeCell ref="A1:G1"/>
    <mergeCell ref="A6:C6"/>
    <mergeCell ref="D7:G7"/>
    <mergeCell ref="H7:I7"/>
  </mergeCells>
  <pageMargins left="0.39370078740157483" right="0.39370078740157483" top="0.39370078740157483" bottom="0.39370078740157483" header="0" footer="0"/>
  <pageSetup paperSize="9" scale="56" fitToHeight="4" orientation="landscape" verticalDpi="1200" r:id="rId1"/>
  <headerFooter alignWithMargins="0">
    <oddFooter>&amp;C   Strana &amp;P 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1905F6-B620-418C-8D51-93B6AD7747BC}">
  <sheetPr>
    <pageSetUpPr fitToPage="1"/>
  </sheetPr>
  <dimension ref="A1:T108"/>
  <sheetViews>
    <sheetView showGridLines="0" topLeftCell="A101" zoomScale="85" zoomScaleNormal="85" zoomScaleSheetLayoutView="74" workbookViewId="0">
      <selection activeCell="S19" sqref="S19"/>
    </sheetView>
  </sheetViews>
  <sheetFormatPr defaultColWidth="8.54296875" defaultRowHeight="14.5"/>
  <cols>
    <col min="1" max="1" width="4.7265625" customWidth="1"/>
    <col min="2" max="2" width="5.453125" customWidth="1"/>
    <col min="3" max="3" width="3.7265625" customWidth="1"/>
    <col min="4" max="4" width="14" customWidth="1"/>
    <col min="5" max="5" width="45" customWidth="1"/>
    <col min="6" max="6" width="6.54296875" customWidth="1"/>
    <col min="7" max="7" width="11.7265625" customWidth="1"/>
    <col min="8" max="8" width="14.81640625" customWidth="1"/>
    <col min="9" max="9" width="15.7265625" customWidth="1"/>
    <col min="10" max="10" width="11.7265625" customWidth="1"/>
    <col min="11" max="11" width="14.81640625" customWidth="1"/>
    <col min="12" max="12" width="15.7265625" style="1" customWidth="1"/>
    <col min="13" max="15" width="15.7265625" customWidth="1"/>
    <col min="20" max="20" width="94.7265625" hidden="1" customWidth="1"/>
  </cols>
  <sheetData>
    <row r="1" spans="1:15" ht="7" customHeight="1"/>
    <row r="2" spans="1:15" s="4" customFormat="1" ht="27.75" customHeight="1">
      <c r="A2" s="278" t="s">
        <v>0</v>
      </c>
      <c r="B2" s="279"/>
      <c r="C2" s="279"/>
      <c r="D2" s="279"/>
      <c r="E2" s="279"/>
      <c r="F2" s="279"/>
      <c r="G2" s="279"/>
      <c r="H2" s="2"/>
      <c r="I2" s="3"/>
      <c r="L2" s="5"/>
    </row>
    <row r="3" spans="1:15" ht="19.5" customHeight="1"/>
    <row r="4" spans="1:15" ht="32.25" customHeight="1">
      <c r="C4" s="6" t="s">
        <v>699</v>
      </c>
      <c r="E4" s="280" t="s">
        <v>700</v>
      </c>
      <c r="F4" s="280"/>
      <c r="G4" s="280"/>
      <c r="H4" s="280"/>
      <c r="I4" s="280"/>
      <c r="J4" s="7"/>
      <c r="K4" s="7"/>
      <c r="L4" s="8"/>
      <c r="M4" s="7"/>
      <c r="N4" s="7"/>
      <c r="O4" s="7"/>
    </row>
    <row r="5" spans="1:15" ht="7" customHeight="1"/>
    <row r="6" spans="1:15" ht="15" customHeight="1">
      <c r="C6" s="9" t="s">
        <v>701</v>
      </c>
      <c r="E6" s="10" t="s">
        <v>702</v>
      </c>
      <c r="G6" s="9"/>
      <c r="H6" s="11"/>
      <c r="J6" s="9" t="s">
        <v>703</v>
      </c>
      <c r="K6" s="11" t="s">
        <v>704</v>
      </c>
    </row>
    <row r="7" spans="1:15" ht="12" customHeight="1">
      <c r="C7" s="9"/>
      <c r="E7" s="10"/>
      <c r="G7" s="9"/>
      <c r="H7" s="11"/>
      <c r="J7" s="9"/>
      <c r="K7" s="11"/>
    </row>
    <row r="8" spans="1:15" ht="15" customHeight="1">
      <c r="C8" s="9" t="s">
        <v>257</v>
      </c>
      <c r="E8" s="10" t="s">
        <v>705</v>
      </c>
      <c r="G8" s="9"/>
      <c r="H8" s="11"/>
      <c r="J8" s="9" t="s">
        <v>706</v>
      </c>
      <c r="K8" s="11" t="s">
        <v>707</v>
      </c>
    </row>
    <row r="9" spans="1:15" ht="15" customHeight="1">
      <c r="C9" s="9"/>
      <c r="E9" s="10"/>
      <c r="G9" s="9"/>
      <c r="H9" s="11"/>
      <c r="J9" s="9" t="s">
        <v>708</v>
      </c>
      <c r="K9" s="11" t="s">
        <v>709</v>
      </c>
    </row>
    <row r="10" spans="1:15" ht="7" customHeight="1">
      <c r="C10" s="9"/>
      <c r="E10" s="10"/>
      <c r="G10" s="9"/>
      <c r="H10" s="11"/>
      <c r="J10" s="9"/>
      <c r="K10" s="11"/>
    </row>
    <row r="11" spans="1:15" ht="15" customHeight="1">
      <c r="C11" s="9" t="s">
        <v>710</v>
      </c>
      <c r="E11" s="10" t="s">
        <v>711</v>
      </c>
      <c r="G11" s="9"/>
      <c r="H11" s="11"/>
      <c r="J11" s="9" t="s">
        <v>706</v>
      </c>
      <c r="K11" s="11" t="s">
        <v>712</v>
      </c>
    </row>
    <row r="12" spans="1:15" ht="15" customHeight="1">
      <c r="C12" s="9"/>
      <c r="E12" s="11"/>
      <c r="G12" s="9"/>
      <c r="H12" s="11"/>
      <c r="J12" s="9" t="s">
        <v>708</v>
      </c>
      <c r="K12" s="11" t="s">
        <v>713</v>
      </c>
    </row>
    <row r="13" spans="1:15" ht="13.5" customHeight="1"/>
    <row r="14" spans="1:15" ht="15.75" customHeight="1">
      <c r="B14" s="281" t="s">
        <v>714</v>
      </c>
      <c r="C14" s="282"/>
      <c r="D14" s="282"/>
      <c r="E14" s="282"/>
      <c r="F14" s="282"/>
      <c r="G14" s="282"/>
      <c r="H14" s="282"/>
      <c r="I14" s="283"/>
      <c r="J14" s="284" t="s">
        <v>265</v>
      </c>
      <c r="K14" s="285"/>
      <c r="L14" s="286"/>
      <c r="M14" s="12"/>
      <c r="N14" s="12"/>
      <c r="O14" s="12"/>
    </row>
    <row r="15" spans="1:15" ht="15" customHeight="1">
      <c r="B15" s="275" t="s">
        <v>715</v>
      </c>
      <c r="C15" s="275" t="s">
        <v>716</v>
      </c>
      <c r="D15" s="275" t="s">
        <v>717</v>
      </c>
      <c r="E15" s="275" t="s">
        <v>12</v>
      </c>
      <c r="F15" s="275" t="s">
        <v>13</v>
      </c>
      <c r="G15" s="275" t="s">
        <v>17</v>
      </c>
      <c r="H15" s="275" t="s">
        <v>718</v>
      </c>
      <c r="I15" s="274" t="s">
        <v>719</v>
      </c>
      <c r="J15" s="275" t="s">
        <v>17</v>
      </c>
      <c r="K15" s="275" t="s">
        <v>718</v>
      </c>
      <c r="L15" s="276" t="s">
        <v>720</v>
      </c>
      <c r="M15" s="273" t="s">
        <v>19</v>
      </c>
      <c r="N15" s="273" t="s">
        <v>721</v>
      </c>
      <c r="O15" s="13"/>
    </row>
    <row r="16" spans="1:15">
      <c r="B16" s="275"/>
      <c r="C16" s="275"/>
      <c r="D16" s="275"/>
      <c r="E16" s="275"/>
      <c r="F16" s="275"/>
      <c r="G16" s="275"/>
      <c r="H16" s="275"/>
      <c r="I16" s="274"/>
      <c r="J16" s="275"/>
      <c r="K16" s="275"/>
      <c r="L16" s="277"/>
      <c r="M16" s="274"/>
      <c r="N16" s="274"/>
      <c r="O16" s="14"/>
    </row>
    <row r="17" spans="2:15" s="20" customFormat="1" ht="26.25" customHeight="1">
      <c r="B17" s="15"/>
      <c r="C17" s="15" t="s">
        <v>722</v>
      </c>
      <c r="D17" s="16" t="s">
        <v>723</v>
      </c>
      <c r="E17" s="17" t="s">
        <v>700</v>
      </c>
      <c r="F17" s="15"/>
      <c r="G17" s="18"/>
      <c r="H17" s="19"/>
      <c r="I17" s="252">
        <f>I18+I28+I37+I54</f>
        <v>223929.44999999998</v>
      </c>
      <c r="J17" s="253"/>
      <c r="K17" s="252"/>
      <c r="L17" s="252">
        <f>L18+L28+L37+L54</f>
        <v>222523.15876999998</v>
      </c>
      <c r="M17" s="252">
        <f>M18+M28+M37+M54</f>
        <v>51180.326517099995</v>
      </c>
      <c r="N17" s="252">
        <f>N18+N28+N37+N54</f>
        <v>273703.48528709996</v>
      </c>
      <c r="O17" s="19"/>
    </row>
    <row r="18" spans="2:15" s="27" customFormat="1" ht="22.5" customHeight="1">
      <c r="B18" s="21"/>
      <c r="C18" s="21" t="s">
        <v>724</v>
      </c>
      <c r="D18" s="22" t="s">
        <v>725</v>
      </c>
      <c r="E18" s="23" t="s">
        <v>726</v>
      </c>
      <c r="F18" s="21"/>
      <c r="G18" s="24"/>
      <c r="H18" s="25"/>
      <c r="I18" s="24">
        <f>SUM(I19:I27)</f>
        <v>3487.5</v>
      </c>
      <c r="J18" s="24"/>
      <c r="K18" s="25"/>
      <c r="L18" s="25">
        <f>SUM(L19:L27)</f>
        <v>3487.5</v>
      </c>
      <c r="M18" s="25">
        <f t="shared" ref="M18:N18" si="0">SUM(M19:M27)</f>
        <v>802.12500000000011</v>
      </c>
      <c r="N18" s="25">
        <f t="shared" si="0"/>
        <v>4289.625</v>
      </c>
      <c r="O18" s="26"/>
    </row>
    <row r="19" spans="2:15" s="34" customFormat="1" ht="50.5" customHeight="1">
      <c r="B19" s="28">
        <v>1</v>
      </c>
      <c r="C19" s="28" t="s">
        <v>727</v>
      </c>
      <c r="D19" s="29" t="s">
        <v>728</v>
      </c>
      <c r="E19" s="29" t="s">
        <v>729</v>
      </c>
      <c r="F19" s="28" t="s">
        <v>730</v>
      </c>
      <c r="G19" s="30">
        <v>1</v>
      </c>
      <c r="H19" s="31">
        <v>332.22</v>
      </c>
      <c r="I19" s="32">
        <v>332.22</v>
      </c>
      <c r="J19" s="30">
        <v>1</v>
      </c>
      <c r="K19" s="31">
        <v>332.22</v>
      </c>
      <c r="L19" s="32">
        <f>J19*K19</f>
        <v>332.22</v>
      </c>
      <c r="M19" s="32">
        <f>L19*0.23</f>
        <v>76.410600000000017</v>
      </c>
      <c r="N19" s="32">
        <f>L19+M19</f>
        <v>408.63060000000007</v>
      </c>
      <c r="O19" s="33"/>
    </row>
    <row r="20" spans="2:15" s="34" customFormat="1" ht="50.5" customHeight="1">
      <c r="B20" s="28">
        <v>2</v>
      </c>
      <c r="C20" s="28" t="s">
        <v>727</v>
      </c>
      <c r="D20" s="29" t="s">
        <v>731</v>
      </c>
      <c r="E20" s="29" t="s">
        <v>732</v>
      </c>
      <c r="F20" s="28" t="s">
        <v>730</v>
      </c>
      <c r="G20" s="30">
        <v>1</v>
      </c>
      <c r="H20" s="31">
        <v>400.02</v>
      </c>
      <c r="I20" s="32">
        <v>400.02</v>
      </c>
      <c r="J20" s="30">
        <v>1</v>
      </c>
      <c r="K20" s="31">
        <v>400.02</v>
      </c>
      <c r="L20" s="32">
        <f t="shared" ref="L20:L83" si="1">J20*K20</f>
        <v>400.02</v>
      </c>
      <c r="M20" s="32">
        <f t="shared" ref="M20:M27" si="2">L20*0.23</f>
        <v>92.004599999999996</v>
      </c>
      <c r="N20" s="32">
        <f t="shared" ref="N20:N27" si="3">L20+M20</f>
        <v>492.02459999999996</v>
      </c>
      <c r="O20" s="33"/>
    </row>
    <row r="21" spans="2:15" s="34" customFormat="1" ht="50.5" customHeight="1">
      <c r="B21" s="28">
        <v>3</v>
      </c>
      <c r="C21" s="28" t="s">
        <v>727</v>
      </c>
      <c r="D21" s="29" t="s">
        <v>733</v>
      </c>
      <c r="E21" s="29" t="s">
        <v>734</v>
      </c>
      <c r="F21" s="28" t="s">
        <v>730</v>
      </c>
      <c r="G21" s="30">
        <v>1</v>
      </c>
      <c r="H21" s="31">
        <v>400.02</v>
      </c>
      <c r="I21" s="32">
        <v>400.02</v>
      </c>
      <c r="J21" s="30">
        <v>1</v>
      </c>
      <c r="K21" s="31">
        <v>400.02</v>
      </c>
      <c r="L21" s="32">
        <f t="shared" si="1"/>
        <v>400.02</v>
      </c>
      <c r="M21" s="32">
        <f t="shared" si="2"/>
        <v>92.004599999999996</v>
      </c>
      <c r="N21" s="32">
        <f t="shared" si="3"/>
        <v>492.02459999999996</v>
      </c>
      <c r="O21" s="33"/>
    </row>
    <row r="22" spans="2:15" s="34" customFormat="1" ht="29">
      <c r="B22" s="28">
        <v>4</v>
      </c>
      <c r="C22" s="28" t="s">
        <v>727</v>
      </c>
      <c r="D22" s="29" t="s">
        <v>735</v>
      </c>
      <c r="E22" s="29" t="s">
        <v>736</v>
      </c>
      <c r="F22" s="28" t="s">
        <v>730</v>
      </c>
      <c r="G22" s="30">
        <v>1</v>
      </c>
      <c r="H22" s="31">
        <v>955.98</v>
      </c>
      <c r="I22" s="32">
        <v>955.98</v>
      </c>
      <c r="J22" s="30">
        <v>1</v>
      </c>
      <c r="K22" s="31">
        <v>955.98</v>
      </c>
      <c r="L22" s="32">
        <f t="shared" si="1"/>
        <v>955.98</v>
      </c>
      <c r="M22" s="32">
        <f t="shared" si="2"/>
        <v>219.87540000000001</v>
      </c>
      <c r="N22" s="32">
        <f t="shared" si="3"/>
        <v>1175.8553999999999</v>
      </c>
      <c r="O22" s="33"/>
    </row>
    <row r="23" spans="2:15" s="34" customFormat="1" ht="29">
      <c r="B23" s="28">
        <v>5</v>
      </c>
      <c r="C23" s="28" t="s">
        <v>727</v>
      </c>
      <c r="D23" s="29" t="s">
        <v>737</v>
      </c>
      <c r="E23" s="29" t="s">
        <v>738</v>
      </c>
      <c r="F23" s="28" t="s">
        <v>730</v>
      </c>
      <c r="G23" s="30">
        <v>1</v>
      </c>
      <c r="H23" s="31">
        <v>268.70999999999998</v>
      </c>
      <c r="I23" s="32">
        <v>268.70999999999998</v>
      </c>
      <c r="J23" s="30">
        <v>1</v>
      </c>
      <c r="K23" s="31">
        <v>268.70999999999998</v>
      </c>
      <c r="L23" s="32">
        <f t="shared" si="1"/>
        <v>268.70999999999998</v>
      </c>
      <c r="M23" s="32">
        <f t="shared" si="2"/>
        <v>61.8033</v>
      </c>
      <c r="N23" s="32">
        <f t="shared" si="3"/>
        <v>330.51329999999996</v>
      </c>
      <c r="O23" s="33"/>
    </row>
    <row r="24" spans="2:15" s="34" customFormat="1" ht="29">
      <c r="B24" s="28">
        <v>6</v>
      </c>
      <c r="C24" s="28" t="s">
        <v>727</v>
      </c>
      <c r="D24" s="29" t="s">
        <v>739</v>
      </c>
      <c r="E24" s="29" t="s">
        <v>740</v>
      </c>
      <c r="F24" s="28" t="s">
        <v>741</v>
      </c>
      <c r="G24" s="30">
        <v>6</v>
      </c>
      <c r="H24" s="31">
        <v>65.48</v>
      </c>
      <c r="I24" s="32">
        <v>392.88</v>
      </c>
      <c r="J24" s="30">
        <v>6</v>
      </c>
      <c r="K24" s="31">
        <v>65.48</v>
      </c>
      <c r="L24" s="32">
        <f t="shared" si="1"/>
        <v>392.88</v>
      </c>
      <c r="M24" s="32">
        <f t="shared" si="2"/>
        <v>90.362400000000008</v>
      </c>
      <c r="N24" s="32">
        <f t="shared" si="3"/>
        <v>483.24239999999998</v>
      </c>
      <c r="O24" s="33"/>
    </row>
    <row r="25" spans="2:15" s="34" customFormat="1" ht="29">
      <c r="B25" s="28">
        <v>7</v>
      </c>
      <c r="C25" s="28" t="s">
        <v>727</v>
      </c>
      <c r="D25" s="29" t="s">
        <v>742</v>
      </c>
      <c r="E25" s="29" t="s">
        <v>743</v>
      </c>
      <c r="F25" s="28" t="s">
        <v>730</v>
      </c>
      <c r="G25" s="30">
        <v>1</v>
      </c>
      <c r="H25" s="31">
        <v>268.70999999999998</v>
      </c>
      <c r="I25" s="32">
        <v>268.70999999999998</v>
      </c>
      <c r="J25" s="30">
        <v>1</v>
      </c>
      <c r="K25" s="31">
        <v>268.70999999999998</v>
      </c>
      <c r="L25" s="32">
        <f t="shared" si="1"/>
        <v>268.70999999999998</v>
      </c>
      <c r="M25" s="32">
        <f t="shared" si="2"/>
        <v>61.8033</v>
      </c>
      <c r="N25" s="32">
        <f t="shared" si="3"/>
        <v>330.51329999999996</v>
      </c>
      <c r="O25" s="33"/>
    </row>
    <row r="26" spans="2:15" s="34" customFormat="1" ht="29">
      <c r="B26" s="28">
        <v>8</v>
      </c>
      <c r="C26" s="28" t="s">
        <v>727</v>
      </c>
      <c r="D26" s="29" t="s">
        <v>744</v>
      </c>
      <c r="E26" s="29" t="s">
        <v>745</v>
      </c>
      <c r="F26" s="28" t="s">
        <v>730</v>
      </c>
      <c r="G26" s="30">
        <v>1</v>
      </c>
      <c r="H26" s="31">
        <v>357.65</v>
      </c>
      <c r="I26" s="32">
        <v>357.65</v>
      </c>
      <c r="J26" s="30">
        <v>1</v>
      </c>
      <c r="K26" s="31">
        <v>357.65</v>
      </c>
      <c r="L26" s="32">
        <f t="shared" si="1"/>
        <v>357.65</v>
      </c>
      <c r="M26" s="32">
        <f t="shared" si="2"/>
        <v>82.259500000000003</v>
      </c>
      <c r="N26" s="32">
        <f t="shared" si="3"/>
        <v>439.90949999999998</v>
      </c>
      <c r="O26" s="33"/>
    </row>
    <row r="27" spans="2:15" s="34" customFormat="1" ht="29">
      <c r="B27" s="28">
        <v>9</v>
      </c>
      <c r="C27" s="28" t="s">
        <v>727</v>
      </c>
      <c r="D27" s="29" t="s">
        <v>746</v>
      </c>
      <c r="E27" s="29" t="s">
        <v>747</v>
      </c>
      <c r="F27" s="28" t="s">
        <v>730</v>
      </c>
      <c r="G27" s="30">
        <v>1</v>
      </c>
      <c r="H27" s="31">
        <v>111.31</v>
      </c>
      <c r="I27" s="32">
        <v>111.31</v>
      </c>
      <c r="J27" s="30">
        <v>1</v>
      </c>
      <c r="K27" s="31">
        <v>111.31</v>
      </c>
      <c r="L27" s="32">
        <f t="shared" si="1"/>
        <v>111.31</v>
      </c>
      <c r="M27" s="32">
        <f t="shared" si="2"/>
        <v>25.601300000000002</v>
      </c>
      <c r="N27" s="32">
        <f t="shared" si="3"/>
        <v>136.91130000000001</v>
      </c>
      <c r="O27" s="33"/>
    </row>
    <row r="28" spans="2:15" s="27" customFormat="1" ht="19.5" customHeight="1">
      <c r="B28" s="35"/>
      <c r="C28" s="35" t="s">
        <v>724</v>
      </c>
      <c r="D28" s="36" t="s">
        <v>748</v>
      </c>
      <c r="E28" s="37" t="s">
        <v>749</v>
      </c>
      <c r="F28" s="35"/>
      <c r="G28" s="38"/>
      <c r="H28" s="39"/>
      <c r="I28" s="38">
        <f>SUM(I29:I36)</f>
        <v>5820.65</v>
      </c>
      <c r="J28" s="38"/>
      <c r="K28" s="39"/>
      <c r="L28" s="39">
        <f>SUM(L29:L36)</f>
        <v>5820.6469699999998</v>
      </c>
      <c r="M28" s="39">
        <f>SUM(M29:M36)</f>
        <v>1338.7488030999998</v>
      </c>
      <c r="N28" s="39">
        <f>SUM(N29:N36)</f>
        <v>7159.3957730999991</v>
      </c>
      <c r="O28" s="26"/>
    </row>
    <row r="29" spans="2:15" s="34" customFormat="1" ht="29">
      <c r="B29" s="28">
        <v>10</v>
      </c>
      <c r="C29" s="28" t="s">
        <v>727</v>
      </c>
      <c r="D29" s="29" t="s">
        <v>750</v>
      </c>
      <c r="E29" s="29" t="s">
        <v>751</v>
      </c>
      <c r="F29" s="28" t="s">
        <v>46</v>
      </c>
      <c r="G29" s="30">
        <v>131.5</v>
      </c>
      <c r="H29" s="31">
        <v>7.63</v>
      </c>
      <c r="I29" s="32">
        <v>1003.35</v>
      </c>
      <c r="J29" s="30">
        <v>131.5</v>
      </c>
      <c r="K29" s="31">
        <v>7.63</v>
      </c>
      <c r="L29" s="32">
        <f t="shared" si="1"/>
        <v>1003.345</v>
      </c>
      <c r="M29" s="32">
        <f>L29*0.23</f>
        <v>230.76935</v>
      </c>
      <c r="N29" s="32">
        <f>L29+M29</f>
        <v>1234.1143500000001</v>
      </c>
      <c r="O29" s="33"/>
    </row>
    <row r="30" spans="2:15" s="34" customFormat="1" ht="29">
      <c r="B30" s="28">
        <v>11</v>
      </c>
      <c r="C30" s="28" t="s">
        <v>727</v>
      </c>
      <c r="D30" s="29" t="s">
        <v>752</v>
      </c>
      <c r="E30" s="29" t="s">
        <v>753</v>
      </c>
      <c r="F30" s="28" t="s">
        <v>46</v>
      </c>
      <c r="G30" s="30">
        <v>65.75</v>
      </c>
      <c r="H30" s="31">
        <v>0.17</v>
      </c>
      <c r="I30" s="32">
        <v>11.18</v>
      </c>
      <c r="J30" s="30">
        <v>65.75</v>
      </c>
      <c r="K30" s="31">
        <v>0.17</v>
      </c>
      <c r="L30" s="32">
        <f>ROUNDUP(J30*K30,2)</f>
        <v>11.18</v>
      </c>
      <c r="M30" s="32">
        <f t="shared" ref="M30:M93" si="4">L30*0.23</f>
        <v>2.5714000000000001</v>
      </c>
      <c r="N30" s="32">
        <f t="shared" ref="N30:N36" si="5">L30+M30</f>
        <v>13.7514</v>
      </c>
      <c r="O30" s="33"/>
    </row>
    <row r="31" spans="2:15" s="34" customFormat="1" ht="29">
      <c r="B31" s="28">
        <v>12</v>
      </c>
      <c r="C31" s="28" t="s">
        <v>727</v>
      </c>
      <c r="D31" s="29" t="s">
        <v>754</v>
      </c>
      <c r="E31" s="29" t="s">
        <v>755</v>
      </c>
      <c r="F31" s="28" t="s">
        <v>46</v>
      </c>
      <c r="G31" s="30">
        <v>131.5</v>
      </c>
      <c r="H31" s="31">
        <v>0.67</v>
      </c>
      <c r="I31" s="32">
        <v>88.11</v>
      </c>
      <c r="J31" s="30">
        <v>131.5</v>
      </c>
      <c r="K31" s="31">
        <v>0.67</v>
      </c>
      <c r="L31" s="32">
        <f>ROUNDUP(J31*K31,2)</f>
        <v>88.11</v>
      </c>
      <c r="M31" s="32">
        <f t="shared" si="4"/>
        <v>20.2653</v>
      </c>
      <c r="N31" s="32">
        <f t="shared" si="5"/>
        <v>108.3753</v>
      </c>
      <c r="O31" s="33"/>
    </row>
    <row r="32" spans="2:15" s="34" customFormat="1" ht="29">
      <c r="B32" s="28">
        <v>13</v>
      </c>
      <c r="C32" s="28" t="s">
        <v>727</v>
      </c>
      <c r="D32" s="29" t="s">
        <v>756</v>
      </c>
      <c r="E32" s="29" t="s">
        <v>757</v>
      </c>
      <c r="F32" s="28" t="s">
        <v>63</v>
      </c>
      <c r="G32" s="40">
        <v>17.873999999999999</v>
      </c>
      <c r="H32" s="31">
        <v>5.59</v>
      </c>
      <c r="I32" s="32">
        <v>99.92</v>
      </c>
      <c r="J32" s="40">
        <v>17.873999999999999</v>
      </c>
      <c r="K32" s="31">
        <v>5.59</v>
      </c>
      <c r="L32" s="32">
        <f>ROUNDUP(J32*K32,2)</f>
        <v>99.92</v>
      </c>
      <c r="M32" s="32">
        <f t="shared" si="4"/>
        <v>22.9816</v>
      </c>
      <c r="N32" s="32">
        <f t="shared" si="5"/>
        <v>122.9016</v>
      </c>
      <c r="O32" s="33"/>
    </row>
    <row r="33" spans="2:15" s="34" customFormat="1" ht="29">
      <c r="B33" s="28">
        <v>14</v>
      </c>
      <c r="C33" s="28" t="s">
        <v>727</v>
      </c>
      <c r="D33" s="29" t="s">
        <v>758</v>
      </c>
      <c r="E33" s="29" t="s">
        <v>759</v>
      </c>
      <c r="F33" s="28" t="s">
        <v>63</v>
      </c>
      <c r="G33" s="40">
        <v>339.61099999999999</v>
      </c>
      <c r="H33" s="31">
        <v>7.27</v>
      </c>
      <c r="I33" s="32">
        <v>2468.9699999999998</v>
      </c>
      <c r="J33" s="40">
        <v>339.61099999999999</v>
      </c>
      <c r="K33" s="31">
        <v>7.27</v>
      </c>
      <c r="L33" s="32">
        <f t="shared" si="1"/>
        <v>2468.9719699999996</v>
      </c>
      <c r="M33" s="32">
        <f t="shared" si="4"/>
        <v>567.86355309999988</v>
      </c>
      <c r="N33" s="32">
        <f t="shared" si="5"/>
        <v>3036.8355230999996</v>
      </c>
      <c r="O33" s="33"/>
    </row>
    <row r="34" spans="2:15" s="34" customFormat="1" ht="43.5">
      <c r="B34" s="28">
        <v>15</v>
      </c>
      <c r="C34" s="28" t="s">
        <v>727</v>
      </c>
      <c r="D34" s="29" t="s">
        <v>760</v>
      </c>
      <c r="E34" s="29" t="s">
        <v>761</v>
      </c>
      <c r="F34" s="28" t="s">
        <v>46</v>
      </c>
      <c r="G34" s="30">
        <v>131.5</v>
      </c>
      <c r="H34" s="31">
        <v>4.2699999999999996</v>
      </c>
      <c r="I34" s="32">
        <v>561.51</v>
      </c>
      <c r="J34" s="30">
        <v>131.5</v>
      </c>
      <c r="K34" s="31">
        <v>4.2699999999999996</v>
      </c>
      <c r="L34" s="32">
        <f>ROUNDUP(J34*K34,2)</f>
        <v>561.51</v>
      </c>
      <c r="M34" s="32">
        <f t="shared" si="4"/>
        <v>129.1473</v>
      </c>
      <c r="N34" s="32">
        <f t="shared" si="5"/>
        <v>690.65729999999996</v>
      </c>
      <c r="O34" s="33"/>
    </row>
    <row r="35" spans="2:15" s="34" customFormat="1" ht="58">
      <c r="B35" s="28">
        <v>16</v>
      </c>
      <c r="C35" s="28" t="s">
        <v>727</v>
      </c>
      <c r="D35" s="29" t="s">
        <v>762</v>
      </c>
      <c r="E35" s="29" t="s">
        <v>763</v>
      </c>
      <c r="F35" s="28" t="s">
        <v>46</v>
      </c>
      <c r="G35" s="30">
        <v>4208</v>
      </c>
      <c r="H35" s="31">
        <v>0.28000000000000003</v>
      </c>
      <c r="I35" s="32">
        <v>1178.24</v>
      </c>
      <c r="J35" s="30">
        <v>4208</v>
      </c>
      <c r="K35" s="31">
        <v>0.28000000000000003</v>
      </c>
      <c r="L35" s="32">
        <f t="shared" si="1"/>
        <v>1178.24</v>
      </c>
      <c r="M35" s="32">
        <f t="shared" si="4"/>
        <v>270.99520000000001</v>
      </c>
      <c r="N35" s="32">
        <f t="shared" si="5"/>
        <v>1449.2352000000001</v>
      </c>
      <c r="O35" s="33"/>
    </row>
    <row r="36" spans="2:15" s="34" customFormat="1" ht="29">
      <c r="B36" s="28">
        <v>17</v>
      </c>
      <c r="C36" s="28" t="s">
        <v>727</v>
      </c>
      <c r="D36" s="29" t="s">
        <v>764</v>
      </c>
      <c r="E36" s="29" t="s">
        <v>765</v>
      </c>
      <c r="F36" s="28" t="s">
        <v>34</v>
      </c>
      <c r="G36" s="30">
        <v>611</v>
      </c>
      <c r="H36" s="31">
        <v>0.67</v>
      </c>
      <c r="I36" s="32">
        <v>409.37</v>
      </c>
      <c r="J36" s="30">
        <v>611</v>
      </c>
      <c r="K36" s="31">
        <v>0.67</v>
      </c>
      <c r="L36" s="32">
        <f t="shared" si="1"/>
        <v>409.37</v>
      </c>
      <c r="M36" s="32">
        <f t="shared" si="4"/>
        <v>94.155100000000004</v>
      </c>
      <c r="N36" s="32">
        <f t="shared" si="5"/>
        <v>503.52510000000001</v>
      </c>
      <c r="O36" s="33"/>
    </row>
    <row r="37" spans="2:15" s="27" customFormat="1" ht="19.5" customHeight="1">
      <c r="B37" s="35"/>
      <c r="C37" s="35" t="s">
        <v>724</v>
      </c>
      <c r="D37" s="36" t="s">
        <v>766</v>
      </c>
      <c r="E37" s="37" t="s">
        <v>767</v>
      </c>
      <c r="F37" s="35"/>
      <c r="G37" s="38"/>
      <c r="H37" s="39"/>
      <c r="I37" s="38">
        <f>SUM(I38:I53)</f>
        <v>18945.16</v>
      </c>
      <c r="J37" s="38"/>
      <c r="K37" s="39"/>
      <c r="L37" s="39">
        <f>SUM(L38:L53)</f>
        <v>19191.183390000002</v>
      </c>
      <c r="M37" s="39">
        <f t="shared" ref="M37:N37" si="6">SUM(M38:M53)</f>
        <v>4413.9721796999993</v>
      </c>
      <c r="N37" s="39">
        <f t="shared" si="6"/>
        <v>23605.155569699997</v>
      </c>
      <c r="O37" s="26"/>
    </row>
    <row r="38" spans="2:15" s="34" customFormat="1" ht="29">
      <c r="B38" s="28">
        <v>18</v>
      </c>
      <c r="C38" s="28" t="s">
        <v>727</v>
      </c>
      <c r="D38" s="29" t="s">
        <v>768</v>
      </c>
      <c r="E38" s="29" t="s">
        <v>769</v>
      </c>
      <c r="F38" s="28" t="s">
        <v>34</v>
      </c>
      <c r="G38" s="30">
        <v>3187.5</v>
      </c>
      <c r="H38" s="31">
        <v>0.87</v>
      </c>
      <c r="I38" s="32">
        <v>2773.13</v>
      </c>
      <c r="J38" s="30">
        <v>3187.5</v>
      </c>
      <c r="K38" s="31">
        <v>0.87</v>
      </c>
      <c r="L38" s="32">
        <f>ROUNDUP(J38*K38,2)</f>
        <v>2773.13</v>
      </c>
      <c r="M38" s="32">
        <f t="shared" si="4"/>
        <v>637.81990000000008</v>
      </c>
      <c r="N38" s="32">
        <f t="shared" ref="N38:N53" si="7">L38+M38</f>
        <v>3410.9499000000001</v>
      </c>
      <c r="O38" s="33"/>
    </row>
    <row r="39" spans="2:15" s="34" customFormat="1" ht="29">
      <c r="B39" s="28">
        <v>19</v>
      </c>
      <c r="C39" s="28" t="s">
        <v>727</v>
      </c>
      <c r="D39" s="29" t="s">
        <v>770</v>
      </c>
      <c r="E39" s="29" t="s">
        <v>771</v>
      </c>
      <c r="F39" s="28" t="s">
        <v>34</v>
      </c>
      <c r="G39" s="30">
        <v>486</v>
      </c>
      <c r="H39" s="31">
        <v>6.27</v>
      </c>
      <c r="I39" s="32">
        <v>3047.22</v>
      </c>
      <c r="J39" s="30">
        <v>486</v>
      </c>
      <c r="K39" s="31">
        <v>6.27</v>
      </c>
      <c r="L39" s="32">
        <f t="shared" si="1"/>
        <v>3047.22</v>
      </c>
      <c r="M39" s="32">
        <f t="shared" si="4"/>
        <v>700.86059999999998</v>
      </c>
      <c r="N39" s="32">
        <f t="shared" si="7"/>
        <v>3748.0805999999998</v>
      </c>
      <c r="O39" s="33"/>
    </row>
    <row r="40" spans="2:15" s="34" customFormat="1" ht="29">
      <c r="B40" s="28">
        <v>20</v>
      </c>
      <c r="C40" s="28" t="s">
        <v>727</v>
      </c>
      <c r="D40" s="29" t="s">
        <v>772</v>
      </c>
      <c r="E40" s="29" t="s">
        <v>773</v>
      </c>
      <c r="F40" s="28" t="s">
        <v>34</v>
      </c>
      <c r="G40" s="30">
        <v>636</v>
      </c>
      <c r="H40" s="31">
        <v>1.57</v>
      </c>
      <c r="I40" s="32">
        <v>998.52</v>
      </c>
      <c r="J40" s="30">
        <v>636</v>
      </c>
      <c r="K40" s="31">
        <v>1.57</v>
      </c>
      <c r="L40" s="32">
        <f t="shared" si="1"/>
        <v>998.5200000000001</v>
      </c>
      <c r="M40" s="32">
        <f t="shared" si="4"/>
        <v>229.65960000000004</v>
      </c>
      <c r="N40" s="32">
        <f t="shared" si="7"/>
        <v>1228.1796000000002</v>
      </c>
      <c r="O40" s="33"/>
    </row>
    <row r="41" spans="2:15" s="34" customFormat="1" ht="43.5">
      <c r="B41" s="28">
        <v>21</v>
      </c>
      <c r="C41" s="28" t="s">
        <v>727</v>
      </c>
      <c r="D41" s="29" t="s">
        <v>774</v>
      </c>
      <c r="E41" s="29" t="s">
        <v>775</v>
      </c>
      <c r="F41" s="28" t="s">
        <v>34</v>
      </c>
      <c r="G41" s="30">
        <v>486</v>
      </c>
      <c r="H41" s="31">
        <v>3.38</v>
      </c>
      <c r="I41" s="32">
        <v>1642.68</v>
      </c>
      <c r="J41" s="30">
        <v>486</v>
      </c>
      <c r="K41" s="31">
        <v>3.38</v>
      </c>
      <c r="L41" s="32">
        <f t="shared" si="1"/>
        <v>1642.6799999999998</v>
      </c>
      <c r="M41" s="32">
        <f t="shared" si="4"/>
        <v>377.81639999999999</v>
      </c>
      <c r="N41" s="32">
        <f t="shared" si="7"/>
        <v>2020.4963999999998</v>
      </c>
      <c r="O41" s="33"/>
    </row>
    <row r="42" spans="2:15" s="34" customFormat="1" ht="29">
      <c r="B42" s="28">
        <v>22</v>
      </c>
      <c r="C42" s="28" t="s">
        <v>727</v>
      </c>
      <c r="D42" s="29" t="s">
        <v>776</v>
      </c>
      <c r="E42" s="29" t="s">
        <v>777</v>
      </c>
      <c r="F42" s="28" t="s">
        <v>148</v>
      </c>
      <c r="G42" s="30">
        <v>13</v>
      </c>
      <c r="H42" s="31">
        <v>11.41</v>
      </c>
      <c r="I42" s="32">
        <v>148.33000000000001</v>
      </c>
      <c r="J42" s="30">
        <v>13</v>
      </c>
      <c r="K42" s="31">
        <v>11.41</v>
      </c>
      <c r="L42" s="32">
        <f t="shared" si="1"/>
        <v>148.33000000000001</v>
      </c>
      <c r="M42" s="32">
        <f t="shared" si="4"/>
        <v>34.115900000000003</v>
      </c>
      <c r="N42" s="32">
        <f t="shared" si="7"/>
        <v>182.44590000000002</v>
      </c>
      <c r="O42" s="33"/>
    </row>
    <row r="43" spans="2:15" s="34" customFormat="1" ht="29">
      <c r="B43" s="28">
        <v>23</v>
      </c>
      <c r="C43" s="28" t="s">
        <v>727</v>
      </c>
      <c r="D43" s="29" t="s">
        <v>778</v>
      </c>
      <c r="E43" s="29" t="s">
        <v>779</v>
      </c>
      <c r="F43" s="28" t="s">
        <v>37</v>
      </c>
      <c r="G43" s="40">
        <v>2</v>
      </c>
      <c r="H43" s="31">
        <v>31.64</v>
      </c>
      <c r="I43" s="32">
        <v>63.28</v>
      </c>
      <c r="J43" s="40">
        <v>2</v>
      </c>
      <c r="K43" s="31">
        <v>31.64</v>
      </c>
      <c r="L43" s="32">
        <f t="shared" si="1"/>
        <v>63.28</v>
      </c>
      <c r="M43" s="32">
        <f t="shared" si="4"/>
        <v>14.554400000000001</v>
      </c>
      <c r="N43" s="32">
        <f t="shared" si="7"/>
        <v>77.834400000000002</v>
      </c>
      <c r="O43" s="33"/>
    </row>
    <row r="44" spans="2:15" s="34" customFormat="1" ht="29">
      <c r="B44" s="28">
        <v>24</v>
      </c>
      <c r="C44" s="28" t="s">
        <v>727</v>
      </c>
      <c r="D44" s="29" t="s">
        <v>780</v>
      </c>
      <c r="E44" s="29" t="s">
        <v>781</v>
      </c>
      <c r="F44" s="28" t="s">
        <v>63</v>
      </c>
      <c r="G44" s="40">
        <v>146.78700000000001</v>
      </c>
      <c r="H44" s="31">
        <v>6.84</v>
      </c>
      <c r="I44" s="32">
        <v>1004.02</v>
      </c>
      <c r="J44" s="40">
        <v>146.78700000000001</v>
      </c>
      <c r="K44" s="31">
        <v>6.84</v>
      </c>
      <c r="L44" s="32">
        <f t="shared" si="1"/>
        <v>1004.02308</v>
      </c>
      <c r="M44" s="32">
        <f t="shared" si="4"/>
        <v>230.92530840000003</v>
      </c>
      <c r="N44" s="32">
        <f t="shared" si="7"/>
        <v>1234.9483884000001</v>
      </c>
      <c r="O44" s="33"/>
    </row>
    <row r="45" spans="2:15" s="34" customFormat="1" ht="29">
      <c r="B45" s="28">
        <v>25</v>
      </c>
      <c r="C45" s="28" t="s">
        <v>727</v>
      </c>
      <c r="D45" s="29" t="s">
        <v>782</v>
      </c>
      <c r="E45" s="29" t="s">
        <v>783</v>
      </c>
      <c r="F45" s="28" t="s">
        <v>63</v>
      </c>
      <c r="G45" s="40">
        <v>4990.7579999999998</v>
      </c>
      <c r="H45" s="31">
        <v>0.18</v>
      </c>
      <c r="I45" s="32">
        <v>898.34</v>
      </c>
      <c r="J45" s="40">
        <v>4990.7579999999998</v>
      </c>
      <c r="K45" s="31">
        <v>0.18</v>
      </c>
      <c r="L45" s="32">
        <f>ROUNDUP(J45*K45,2)</f>
        <v>898.34</v>
      </c>
      <c r="M45" s="32">
        <f t="shared" si="4"/>
        <v>206.61820000000003</v>
      </c>
      <c r="N45" s="32">
        <f t="shared" si="7"/>
        <v>1104.9582</v>
      </c>
      <c r="O45" s="33"/>
    </row>
    <row r="46" spans="2:15" s="34" customFormat="1" ht="29">
      <c r="B46" s="28">
        <v>26</v>
      </c>
      <c r="C46" s="28" t="s">
        <v>727</v>
      </c>
      <c r="D46" s="29" t="s">
        <v>784</v>
      </c>
      <c r="E46" s="29" t="s">
        <v>785</v>
      </c>
      <c r="F46" s="28" t="s">
        <v>63</v>
      </c>
      <c r="G46" s="30">
        <v>92.988</v>
      </c>
      <c r="H46" s="31">
        <v>5.59</v>
      </c>
      <c r="I46" s="32">
        <v>519.79999999999995</v>
      </c>
      <c r="J46" s="40">
        <v>137</v>
      </c>
      <c r="K46" s="31">
        <v>5.59</v>
      </c>
      <c r="L46" s="32">
        <f t="shared" si="1"/>
        <v>765.82999999999993</v>
      </c>
      <c r="M46" s="32">
        <f t="shared" si="4"/>
        <v>176.14089999999999</v>
      </c>
      <c r="N46" s="32">
        <f t="shared" si="7"/>
        <v>941.97089999999992</v>
      </c>
      <c r="O46" s="33"/>
    </row>
    <row r="47" spans="2:15" s="34" customFormat="1" ht="29">
      <c r="B47" s="28">
        <v>27</v>
      </c>
      <c r="C47" s="28" t="s">
        <v>727</v>
      </c>
      <c r="D47" s="29" t="s">
        <v>786</v>
      </c>
      <c r="E47" s="29" t="s">
        <v>787</v>
      </c>
      <c r="F47" s="28" t="s">
        <v>63</v>
      </c>
      <c r="G47" s="40">
        <v>9.1679999999999993</v>
      </c>
      <c r="H47" s="31">
        <v>7.85</v>
      </c>
      <c r="I47" s="32">
        <v>71.97</v>
      </c>
      <c r="J47" s="40">
        <v>9.1679999999999993</v>
      </c>
      <c r="K47" s="31">
        <v>7.85</v>
      </c>
      <c r="L47" s="32">
        <f t="shared" si="1"/>
        <v>71.968799999999987</v>
      </c>
      <c r="M47" s="32">
        <f t="shared" si="4"/>
        <v>16.552823999999998</v>
      </c>
      <c r="N47" s="32">
        <f t="shared" si="7"/>
        <v>88.521623999999989</v>
      </c>
      <c r="O47" s="33"/>
    </row>
    <row r="48" spans="2:15" s="34" customFormat="1" ht="29">
      <c r="B48" s="28">
        <v>28</v>
      </c>
      <c r="C48" s="28" t="s">
        <v>727</v>
      </c>
      <c r="D48" s="29" t="s">
        <v>788</v>
      </c>
      <c r="E48" s="29" t="s">
        <v>789</v>
      </c>
      <c r="F48" s="28" t="s">
        <v>63</v>
      </c>
      <c r="G48" s="40">
        <v>26.757000000000001</v>
      </c>
      <c r="H48" s="31">
        <v>2.2000000000000002</v>
      </c>
      <c r="I48" s="32">
        <v>58.87</v>
      </c>
      <c r="J48" s="40">
        <v>26.757000000000001</v>
      </c>
      <c r="K48" s="31">
        <v>2.2000000000000002</v>
      </c>
      <c r="L48" s="32">
        <f t="shared" si="1"/>
        <v>58.865400000000008</v>
      </c>
      <c r="M48" s="32">
        <f t="shared" si="4"/>
        <v>13.539042000000002</v>
      </c>
      <c r="N48" s="32">
        <f t="shared" si="7"/>
        <v>72.404442000000017</v>
      </c>
      <c r="O48" s="33"/>
    </row>
    <row r="49" spans="2:15" s="34" customFormat="1" ht="29">
      <c r="B49" s="28">
        <v>29</v>
      </c>
      <c r="C49" s="28" t="s">
        <v>727</v>
      </c>
      <c r="D49" s="29" t="s">
        <v>790</v>
      </c>
      <c r="E49" s="29" t="s">
        <v>791</v>
      </c>
      <c r="F49" s="28" t="s">
        <v>63</v>
      </c>
      <c r="G49" s="40">
        <v>174.18700000000001</v>
      </c>
      <c r="H49" s="31">
        <v>14.69</v>
      </c>
      <c r="I49" s="32">
        <v>2558.81</v>
      </c>
      <c r="J49" s="40">
        <v>174.18700000000001</v>
      </c>
      <c r="K49" s="31">
        <v>14.69</v>
      </c>
      <c r="L49" s="32">
        <f t="shared" si="1"/>
        <v>2558.8070299999999</v>
      </c>
      <c r="M49" s="32">
        <f t="shared" si="4"/>
        <v>588.52561690000005</v>
      </c>
      <c r="N49" s="32">
        <f t="shared" si="7"/>
        <v>3147.3326468999999</v>
      </c>
      <c r="O49" s="33"/>
    </row>
    <row r="50" spans="2:15" s="34" customFormat="1" ht="29">
      <c r="B50" s="28">
        <v>30</v>
      </c>
      <c r="C50" s="28" t="s">
        <v>727</v>
      </c>
      <c r="D50" s="29" t="s">
        <v>792</v>
      </c>
      <c r="E50" s="29" t="s">
        <v>793</v>
      </c>
      <c r="F50" s="28" t="s">
        <v>63</v>
      </c>
      <c r="G50" s="40">
        <v>508.38299999999998</v>
      </c>
      <c r="H50" s="31">
        <v>6.76</v>
      </c>
      <c r="I50" s="32">
        <v>3436.67</v>
      </c>
      <c r="J50" s="40">
        <v>508.38299999999998</v>
      </c>
      <c r="K50" s="31">
        <v>6.76</v>
      </c>
      <c r="L50" s="32">
        <f t="shared" si="1"/>
        <v>3436.6690799999997</v>
      </c>
      <c r="M50" s="32">
        <f t="shared" si="4"/>
        <v>790.4338884</v>
      </c>
      <c r="N50" s="32">
        <f t="shared" si="7"/>
        <v>4227.1029683999996</v>
      </c>
      <c r="O50" s="33"/>
    </row>
    <row r="51" spans="2:15" s="34" customFormat="1" ht="29">
      <c r="B51" s="28">
        <v>31</v>
      </c>
      <c r="C51" s="28" t="s">
        <v>727</v>
      </c>
      <c r="D51" s="29" t="s">
        <v>794</v>
      </c>
      <c r="E51" s="29" t="s">
        <v>795</v>
      </c>
      <c r="F51" s="28" t="s">
        <v>148</v>
      </c>
      <c r="G51" s="30">
        <v>195</v>
      </c>
      <c r="H51" s="31">
        <v>2.11</v>
      </c>
      <c r="I51" s="32">
        <v>411.45</v>
      </c>
      <c r="J51" s="30">
        <v>195</v>
      </c>
      <c r="K51" s="31">
        <v>2.11</v>
      </c>
      <c r="L51" s="32">
        <f t="shared" si="1"/>
        <v>411.45</v>
      </c>
      <c r="M51" s="32">
        <f t="shared" si="4"/>
        <v>94.633499999999998</v>
      </c>
      <c r="N51" s="32">
        <f t="shared" si="7"/>
        <v>506.08349999999996</v>
      </c>
      <c r="O51" s="33"/>
    </row>
    <row r="52" spans="2:15" s="34" customFormat="1" ht="29">
      <c r="B52" s="28">
        <v>32</v>
      </c>
      <c r="C52" s="28" t="s">
        <v>727</v>
      </c>
      <c r="D52" s="29" t="s">
        <v>796</v>
      </c>
      <c r="E52" s="29" t="s">
        <v>797</v>
      </c>
      <c r="F52" s="28" t="s">
        <v>148</v>
      </c>
      <c r="G52" s="30">
        <v>65.5</v>
      </c>
      <c r="H52" s="31">
        <v>1.94</v>
      </c>
      <c r="I52" s="32">
        <v>127.07</v>
      </c>
      <c r="J52" s="30">
        <v>65.5</v>
      </c>
      <c r="K52" s="31">
        <v>1.94</v>
      </c>
      <c r="L52" s="32">
        <f t="shared" si="1"/>
        <v>127.07</v>
      </c>
      <c r="M52" s="32">
        <f t="shared" si="4"/>
        <v>29.226099999999999</v>
      </c>
      <c r="N52" s="32">
        <f t="shared" si="7"/>
        <v>156.2961</v>
      </c>
      <c r="O52" s="33"/>
    </row>
    <row r="53" spans="2:15" s="34" customFormat="1" ht="29">
      <c r="B53" s="28">
        <v>33</v>
      </c>
      <c r="C53" s="28" t="s">
        <v>727</v>
      </c>
      <c r="D53" s="29" t="s">
        <v>798</v>
      </c>
      <c r="E53" s="29" t="s">
        <v>799</v>
      </c>
      <c r="F53" s="28" t="s">
        <v>148</v>
      </c>
      <c r="G53" s="30">
        <v>375</v>
      </c>
      <c r="H53" s="31">
        <v>3.16</v>
      </c>
      <c r="I53" s="32">
        <v>1185</v>
      </c>
      <c r="J53" s="30">
        <v>375</v>
      </c>
      <c r="K53" s="31">
        <v>3.16</v>
      </c>
      <c r="L53" s="32">
        <f t="shared" si="1"/>
        <v>1185</v>
      </c>
      <c r="M53" s="32">
        <f t="shared" si="4"/>
        <v>272.55</v>
      </c>
      <c r="N53" s="32">
        <f t="shared" si="7"/>
        <v>1457.55</v>
      </c>
      <c r="O53" s="33"/>
    </row>
    <row r="54" spans="2:15" s="27" customFormat="1" ht="30.65" customHeight="1">
      <c r="B54" s="35"/>
      <c r="C54" s="35" t="s">
        <v>724</v>
      </c>
      <c r="D54" s="36" t="s">
        <v>800</v>
      </c>
      <c r="E54" s="37" t="s">
        <v>801</v>
      </c>
      <c r="F54" s="35"/>
      <c r="G54" s="38"/>
      <c r="H54" s="39"/>
      <c r="I54" s="38">
        <f>SUM(I55:I104)</f>
        <v>195676.13999999998</v>
      </c>
      <c r="J54" s="38"/>
      <c r="K54" s="39"/>
      <c r="L54" s="39">
        <f>SUM(L55:L104)</f>
        <v>194023.82840999999</v>
      </c>
      <c r="M54" s="39">
        <f t="shared" ref="M54:N54" si="8">SUM(M55:M104)</f>
        <v>44625.480534299997</v>
      </c>
      <c r="N54" s="39">
        <f t="shared" si="8"/>
        <v>238649.30894429999</v>
      </c>
      <c r="O54" s="26"/>
    </row>
    <row r="55" spans="2:15" s="34" customFormat="1" ht="29">
      <c r="B55" s="28">
        <v>34</v>
      </c>
      <c r="C55" s="28" t="s">
        <v>727</v>
      </c>
      <c r="D55" s="29" t="s">
        <v>802</v>
      </c>
      <c r="E55" s="29" t="s">
        <v>803</v>
      </c>
      <c r="F55" s="28" t="s">
        <v>34</v>
      </c>
      <c r="G55" s="30">
        <v>311</v>
      </c>
      <c r="H55" s="31">
        <v>11.62</v>
      </c>
      <c r="I55" s="32">
        <v>3613.82</v>
      </c>
      <c r="J55" s="40">
        <v>356</v>
      </c>
      <c r="K55" s="31">
        <v>11.62</v>
      </c>
      <c r="L55" s="32">
        <f t="shared" si="1"/>
        <v>4136.7199999999993</v>
      </c>
      <c r="M55" s="32">
        <f t="shared" si="4"/>
        <v>951.4455999999999</v>
      </c>
      <c r="N55" s="32">
        <f t="shared" ref="N55:N104" si="9">L55+M55</f>
        <v>5088.1655999999994</v>
      </c>
      <c r="O55" s="33"/>
    </row>
    <row r="56" spans="2:15" s="34" customFormat="1" ht="29">
      <c r="B56" s="28">
        <v>35</v>
      </c>
      <c r="C56" s="28" t="s">
        <v>727</v>
      </c>
      <c r="D56" s="29" t="s">
        <v>804</v>
      </c>
      <c r="E56" s="29" t="s">
        <v>129</v>
      </c>
      <c r="F56" s="28" t="s">
        <v>34</v>
      </c>
      <c r="G56" s="30">
        <v>125</v>
      </c>
      <c r="H56" s="31">
        <v>12.96</v>
      </c>
      <c r="I56" s="32">
        <v>1620</v>
      </c>
      <c r="J56" s="30">
        <v>125</v>
      </c>
      <c r="K56" s="31">
        <v>12.96</v>
      </c>
      <c r="L56" s="32">
        <f t="shared" si="1"/>
        <v>1620</v>
      </c>
      <c r="M56" s="32">
        <f t="shared" si="4"/>
        <v>372.6</v>
      </c>
      <c r="N56" s="32">
        <f t="shared" si="9"/>
        <v>1992.6</v>
      </c>
      <c r="O56" s="33"/>
    </row>
    <row r="57" spans="2:15" s="34" customFormat="1" ht="29">
      <c r="B57" s="28">
        <v>36</v>
      </c>
      <c r="C57" s="28" t="s">
        <v>727</v>
      </c>
      <c r="D57" s="29" t="s">
        <v>805</v>
      </c>
      <c r="E57" s="29" t="s">
        <v>806</v>
      </c>
      <c r="F57" s="28" t="s">
        <v>34</v>
      </c>
      <c r="G57" s="30">
        <v>10</v>
      </c>
      <c r="H57" s="31">
        <v>10.7</v>
      </c>
      <c r="I57" s="32">
        <v>107</v>
      </c>
      <c r="J57" s="40">
        <v>0</v>
      </c>
      <c r="K57" s="31">
        <v>10.7</v>
      </c>
      <c r="L57" s="32">
        <f t="shared" si="1"/>
        <v>0</v>
      </c>
      <c r="M57" s="32">
        <f t="shared" si="4"/>
        <v>0</v>
      </c>
      <c r="N57" s="32">
        <f t="shared" si="9"/>
        <v>0</v>
      </c>
      <c r="O57" s="33"/>
    </row>
    <row r="58" spans="2:15" s="34" customFormat="1" ht="43.5">
      <c r="B58" s="28">
        <v>37</v>
      </c>
      <c r="C58" s="28" t="s">
        <v>727</v>
      </c>
      <c r="D58" s="29" t="s">
        <v>807</v>
      </c>
      <c r="E58" s="29" t="s">
        <v>808</v>
      </c>
      <c r="F58" s="28" t="s">
        <v>34</v>
      </c>
      <c r="G58" s="30">
        <v>301</v>
      </c>
      <c r="H58" s="31">
        <v>12.74</v>
      </c>
      <c r="I58" s="32">
        <v>3834.74</v>
      </c>
      <c r="J58" s="40">
        <v>346</v>
      </c>
      <c r="K58" s="31">
        <v>12.74</v>
      </c>
      <c r="L58" s="32">
        <f t="shared" si="1"/>
        <v>4408.04</v>
      </c>
      <c r="M58" s="32">
        <f t="shared" si="4"/>
        <v>1013.8492</v>
      </c>
      <c r="N58" s="32">
        <f t="shared" si="9"/>
        <v>5421.8891999999996</v>
      </c>
      <c r="O58" s="33"/>
    </row>
    <row r="59" spans="2:15" s="34" customFormat="1" ht="29">
      <c r="B59" s="28">
        <v>38</v>
      </c>
      <c r="C59" s="28" t="s">
        <v>727</v>
      </c>
      <c r="D59" s="29" t="s">
        <v>809</v>
      </c>
      <c r="E59" s="29" t="s">
        <v>810</v>
      </c>
      <c r="F59" s="28" t="s">
        <v>34</v>
      </c>
      <c r="G59" s="30">
        <v>2960</v>
      </c>
      <c r="H59" s="31">
        <v>0.47</v>
      </c>
      <c r="I59" s="32">
        <v>1391.2</v>
      </c>
      <c r="J59" s="40">
        <v>5483.62</v>
      </c>
      <c r="K59" s="31">
        <v>0.47</v>
      </c>
      <c r="L59" s="32">
        <f t="shared" si="1"/>
        <v>2577.3013999999998</v>
      </c>
      <c r="M59" s="32">
        <f t="shared" si="4"/>
        <v>592.77932199999998</v>
      </c>
      <c r="N59" s="32">
        <f t="shared" si="9"/>
        <v>3170.0807219999997</v>
      </c>
      <c r="O59" s="33"/>
    </row>
    <row r="60" spans="2:15" s="34" customFormat="1" ht="29">
      <c r="B60" s="28">
        <v>39</v>
      </c>
      <c r="C60" s="28" t="s">
        <v>727</v>
      </c>
      <c r="D60" s="29" t="s">
        <v>811</v>
      </c>
      <c r="E60" s="29" t="s">
        <v>812</v>
      </c>
      <c r="F60" s="28" t="s">
        <v>34</v>
      </c>
      <c r="G60" s="30">
        <v>150</v>
      </c>
      <c r="H60" s="31">
        <v>26.17</v>
      </c>
      <c r="I60" s="32">
        <v>3925.5</v>
      </c>
      <c r="J60" s="40">
        <v>0</v>
      </c>
      <c r="K60" s="31">
        <v>26.17</v>
      </c>
      <c r="L60" s="32">
        <f t="shared" si="1"/>
        <v>0</v>
      </c>
      <c r="M60" s="32">
        <f t="shared" si="4"/>
        <v>0</v>
      </c>
      <c r="N60" s="32">
        <f t="shared" si="9"/>
        <v>0</v>
      </c>
      <c r="O60" s="33"/>
    </row>
    <row r="61" spans="2:15" s="34" customFormat="1" ht="43.5">
      <c r="B61" s="28">
        <v>40</v>
      </c>
      <c r="C61" s="28" t="s">
        <v>727</v>
      </c>
      <c r="D61" s="29" t="s">
        <v>813</v>
      </c>
      <c r="E61" s="29" t="s">
        <v>814</v>
      </c>
      <c r="F61" s="28" t="s">
        <v>34</v>
      </c>
      <c r="G61" s="30">
        <v>2810</v>
      </c>
      <c r="H61" s="31">
        <v>23.82</v>
      </c>
      <c r="I61" s="32">
        <v>66934.2</v>
      </c>
      <c r="J61" s="40">
        <v>2741.81</v>
      </c>
      <c r="K61" s="31">
        <v>23.82</v>
      </c>
      <c r="L61" s="32">
        <f t="shared" si="1"/>
        <v>65309.914199999999</v>
      </c>
      <c r="M61" s="32">
        <f t="shared" si="4"/>
        <v>15021.280266</v>
      </c>
      <c r="N61" s="32">
        <f t="shared" si="9"/>
        <v>80331.194466000001</v>
      </c>
      <c r="O61" s="33"/>
    </row>
    <row r="62" spans="2:15" s="34" customFormat="1" ht="29">
      <c r="B62" s="28">
        <v>41</v>
      </c>
      <c r="C62" s="28" t="s">
        <v>727</v>
      </c>
      <c r="D62" s="29" t="s">
        <v>815</v>
      </c>
      <c r="E62" s="29" t="s">
        <v>816</v>
      </c>
      <c r="F62" s="28" t="s">
        <v>148</v>
      </c>
      <c r="G62" s="30">
        <v>234.5</v>
      </c>
      <c r="H62" s="31">
        <v>1.47</v>
      </c>
      <c r="I62" s="32">
        <v>344.72</v>
      </c>
      <c r="J62" s="30">
        <v>234.5</v>
      </c>
      <c r="K62" s="31">
        <v>1.47</v>
      </c>
      <c r="L62" s="32">
        <f t="shared" si="1"/>
        <v>344.71499999999997</v>
      </c>
      <c r="M62" s="32">
        <f t="shared" si="4"/>
        <v>79.284449999999993</v>
      </c>
      <c r="N62" s="32">
        <f t="shared" si="9"/>
        <v>423.99944999999997</v>
      </c>
      <c r="O62" s="33"/>
    </row>
    <row r="63" spans="2:15" s="34" customFormat="1" ht="29">
      <c r="B63" s="28">
        <v>42</v>
      </c>
      <c r="C63" s="28" t="s">
        <v>727</v>
      </c>
      <c r="D63" s="29" t="s">
        <v>817</v>
      </c>
      <c r="E63" s="29" t="s">
        <v>818</v>
      </c>
      <c r="F63" s="28" t="s">
        <v>148</v>
      </c>
      <c r="G63" s="30">
        <v>570</v>
      </c>
      <c r="H63" s="31">
        <v>2.44</v>
      </c>
      <c r="I63" s="32">
        <v>1390.8</v>
      </c>
      <c r="J63" s="30">
        <v>570</v>
      </c>
      <c r="K63" s="31">
        <v>2.44</v>
      </c>
      <c r="L63" s="32">
        <f t="shared" si="1"/>
        <v>1390.8</v>
      </c>
      <c r="M63" s="32">
        <f t="shared" si="4"/>
        <v>319.88400000000001</v>
      </c>
      <c r="N63" s="32">
        <f t="shared" si="9"/>
        <v>1710.684</v>
      </c>
      <c r="O63" s="33"/>
    </row>
    <row r="64" spans="2:15" s="34" customFormat="1" ht="29">
      <c r="B64" s="28">
        <v>43</v>
      </c>
      <c r="C64" s="28" t="s">
        <v>727</v>
      </c>
      <c r="D64" s="29" t="s">
        <v>819</v>
      </c>
      <c r="E64" s="29" t="s">
        <v>820</v>
      </c>
      <c r="F64" s="28" t="s">
        <v>34</v>
      </c>
      <c r="G64" s="30">
        <v>185</v>
      </c>
      <c r="H64" s="31">
        <v>58</v>
      </c>
      <c r="I64" s="32">
        <v>10730</v>
      </c>
      <c r="J64" s="40">
        <v>186.73</v>
      </c>
      <c r="K64" s="31">
        <v>58</v>
      </c>
      <c r="L64" s="32">
        <f t="shared" si="1"/>
        <v>10830.34</v>
      </c>
      <c r="M64" s="32">
        <f t="shared" si="4"/>
        <v>2490.9782</v>
      </c>
      <c r="N64" s="32">
        <f t="shared" si="9"/>
        <v>13321.3182</v>
      </c>
      <c r="O64" s="33"/>
    </row>
    <row r="65" spans="2:15" s="34" customFormat="1" ht="29">
      <c r="B65" s="28">
        <v>44</v>
      </c>
      <c r="C65" s="28" t="s">
        <v>228</v>
      </c>
      <c r="D65" s="29" t="s">
        <v>821</v>
      </c>
      <c r="E65" s="41" t="s">
        <v>822</v>
      </c>
      <c r="F65" s="28" t="s">
        <v>34</v>
      </c>
      <c r="G65" s="40">
        <v>188.7</v>
      </c>
      <c r="H65" s="31">
        <v>35.26</v>
      </c>
      <c r="I65" s="32">
        <v>6653.56</v>
      </c>
      <c r="J65" s="40">
        <v>188.7</v>
      </c>
      <c r="K65" s="31">
        <v>35.26</v>
      </c>
      <c r="L65" s="32">
        <f t="shared" si="1"/>
        <v>6653.561999999999</v>
      </c>
      <c r="M65" s="32">
        <f t="shared" si="4"/>
        <v>1530.3192599999998</v>
      </c>
      <c r="N65" s="32">
        <f t="shared" si="9"/>
        <v>8183.8812599999983</v>
      </c>
      <c r="O65" s="33"/>
    </row>
    <row r="66" spans="2:15" s="34" customFormat="1" ht="43.5">
      <c r="B66" s="28">
        <v>45</v>
      </c>
      <c r="C66" s="28" t="s">
        <v>727</v>
      </c>
      <c r="D66" s="29" t="s">
        <v>823</v>
      </c>
      <c r="E66" s="29" t="s">
        <v>824</v>
      </c>
      <c r="F66" s="28" t="s">
        <v>34</v>
      </c>
      <c r="G66" s="30">
        <v>10</v>
      </c>
      <c r="H66" s="31">
        <v>18.16</v>
      </c>
      <c r="I66" s="32">
        <v>181.6</v>
      </c>
      <c r="J66" s="40">
        <v>0</v>
      </c>
      <c r="K66" s="31">
        <v>18.16</v>
      </c>
      <c r="L66" s="32">
        <f t="shared" si="1"/>
        <v>0</v>
      </c>
      <c r="M66" s="32">
        <f t="shared" si="4"/>
        <v>0</v>
      </c>
      <c r="N66" s="32">
        <f t="shared" si="9"/>
        <v>0</v>
      </c>
      <c r="O66" s="33"/>
    </row>
    <row r="67" spans="2:15" s="34" customFormat="1" ht="29">
      <c r="B67" s="28">
        <v>46</v>
      </c>
      <c r="C67" s="28" t="s">
        <v>228</v>
      </c>
      <c r="D67" s="29" t="s">
        <v>825</v>
      </c>
      <c r="E67" s="41" t="s">
        <v>826</v>
      </c>
      <c r="F67" s="28" t="s">
        <v>34</v>
      </c>
      <c r="G67" s="30">
        <v>10.199999999999999</v>
      </c>
      <c r="H67" s="31">
        <v>12.88</v>
      </c>
      <c r="I67" s="32">
        <v>131.38</v>
      </c>
      <c r="J67" s="40">
        <v>0</v>
      </c>
      <c r="K67" s="31">
        <v>12.88</v>
      </c>
      <c r="L67" s="32">
        <f t="shared" si="1"/>
        <v>0</v>
      </c>
      <c r="M67" s="32">
        <f t="shared" si="4"/>
        <v>0</v>
      </c>
      <c r="N67" s="32">
        <f t="shared" si="9"/>
        <v>0</v>
      </c>
      <c r="O67" s="33"/>
    </row>
    <row r="68" spans="2:15" s="34" customFormat="1" ht="43.5">
      <c r="B68" s="28">
        <v>47</v>
      </c>
      <c r="C68" s="28" t="s">
        <v>727</v>
      </c>
      <c r="D68" s="29" t="s">
        <v>827</v>
      </c>
      <c r="E68" s="29" t="s">
        <v>828</v>
      </c>
      <c r="F68" s="28" t="s">
        <v>34</v>
      </c>
      <c r="G68" s="30">
        <v>301</v>
      </c>
      <c r="H68" s="31">
        <v>13.87</v>
      </c>
      <c r="I68" s="32">
        <v>4174.87</v>
      </c>
      <c r="J68" s="40">
        <v>296.97000000000003</v>
      </c>
      <c r="K68" s="31">
        <v>13.87</v>
      </c>
      <c r="L68" s="32">
        <f t="shared" si="1"/>
        <v>4118.9739</v>
      </c>
      <c r="M68" s="32">
        <f t="shared" si="4"/>
        <v>947.36399700000004</v>
      </c>
      <c r="N68" s="32">
        <f t="shared" si="9"/>
        <v>5066.3378970000003</v>
      </c>
      <c r="O68" s="33"/>
    </row>
    <row r="69" spans="2:15" s="34" customFormat="1" ht="29">
      <c r="B69" s="28">
        <v>48</v>
      </c>
      <c r="C69" s="28" t="s">
        <v>228</v>
      </c>
      <c r="D69" s="29" t="s">
        <v>829</v>
      </c>
      <c r="E69" s="41" t="s">
        <v>830</v>
      </c>
      <c r="F69" s="28" t="s">
        <v>34</v>
      </c>
      <c r="G69" s="30">
        <v>307.02</v>
      </c>
      <c r="H69" s="31">
        <v>10.23</v>
      </c>
      <c r="I69" s="32">
        <v>3140.81</v>
      </c>
      <c r="J69" s="30">
        <v>307.02</v>
      </c>
      <c r="K69" s="31">
        <v>10.23</v>
      </c>
      <c r="L69" s="32">
        <f t="shared" si="1"/>
        <v>3140.8146000000002</v>
      </c>
      <c r="M69" s="32">
        <f t="shared" si="4"/>
        <v>722.38735800000006</v>
      </c>
      <c r="N69" s="32">
        <f t="shared" si="9"/>
        <v>3863.2019580000001</v>
      </c>
      <c r="O69" s="33"/>
    </row>
    <row r="70" spans="2:15" s="34" customFormat="1" ht="29">
      <c r="B70" s="28">
        <v>49</v>
      </c>
      <c r="C70" s="28" t="s">
        <v>727</v>
      </c>
      <c r="D70" s="29" t="s">
        <v>831</v>
      </c>
      <c r="E70" s="29" t="s">
        <v>832</v>
      </c>
      <c r="F70" s="28" t="s">
        <v>148</v>
      </c>
      <c r="G70" s="30">
        <v>125</v>
      </c>
      <c r="H70" s="31">
        <v>1.36</v>
      </c>
      <c r="I70" s="32">
        <v>170</v>
      </c>
      <c r="J70" s="30">
        <v>125</v>
      </c>
      <c r="K70" s="31">
        <v>1.36</v>
      </c>
      <c r="L70" s="32">
        <f t="shared" si="1"/>
        <v>170</v>
      </c>
      <c r="M70" s="32">
        <f t="shared" si="4"/>
        <v>39.1</v>
      </c>
      <c r="N70" s="32">
        <f t="shared" si="9"/>
        <v>209.1</v>
      </c>
      <c r="O70" s="33"/>
    </row>
    <row r="71" spans="2:15" s="34" customFormat="1" ht="29">
      <c r="B71" s="28">
        <v>50</v>
      </c>
      <c r="C71" s="28" t="s">
        <v>727</v>
      </c>
      <c r="D71" s="29" t="s">
        <v>833</v>
      </c>
      <c r="E71" s="29" t="s">
        <v>834</v>
      </c>
      <c r="F71" s="28" t="s">
        <v>37</v>
      </c>
      <c r="G71" s="40">
        <v>24</v>
      </c>
      <c r="H71" s="31">
        <v>15.82</v>
      </c>
      <c r="I71" s="32">
        <v>379.68</v>
      </c>
      <c r="J71" s="40">
        <v>22</v>
      </c>
      <c r="K71" s="31">
        <v>15.82</v>
      </c>
      <c r="L71" s="32">
        <f t="shared" si="1"/>
        <v>348.04</v>
      </c>
      <c r="M71" s="32">
        <f t="shared" si="4"/>
        <v>80.049200000000013</v>
      </c>
      <c r="N71" s="32">
        <f t="shared" si="9"/>
        <v>428.08920000000001</v>
      </c>
      <c r="O71" s="33"/>
    </row>
    <row r="72" spans="2:15" s="34" customFormat="1" ht="29">
      <c r="B72" s="28">
        <v>51</v>
      </c>
      <c r="C72" s="28" t="s">
        <v>228</v>
      </c>
      <c r="D72" s="29" t="s">
        <v>835</v>
      </c>
      <c r="E72" s="41" t="s">
        <v>836</v>
      </c>
      <c r="F72" s="28" t="s">
        <v>37</v>
      </c>
      <c r="G72" s="40">
        <v>1</v>
      </c>
      <c r="H72" s="31">
        <v>45.66</v>
      </c>
      <c r="I72" s="32">
        <v>45.66</v>
      </c>
      <c r="J72" s="40">
        <v>1</v>
      </c>
      <c r="K72" s="31">
        <v>45.66</v>
      </c>
      <c r="L72" s="32">
        <f t="shared" si="1"/>
        <v>45.66</v>
      </c>
      <c r="M72" s="32">
        <f t="shared" si="4"/>
        <v>10.501799999999999</v>
      </c>
      <c r="N72" s="32">
        <f t="shared" si="9"/>
        <v>56.161799999999999</v>
      </c>
      <c r="O72" s="33"/>
    </row>
    <row r="73" spans="2:15" s="34" customFormat="1" ht="29">
      <c r="B73" s="28">
        <v>52</v>
      </c>
      <c r="C73" s="28" t="s">
        <v>228</v>
      </c>
      <c r="D73" s="29" t="s">
        <v>837</v>
      </c>
      <c r="E73" s="41" t="s">
        <v>838</v>
      </c>
      <c r="F73" s="28" t="s">
        <v>37</v>
      </c>
      <c r="G73" s="40">
        <v>1</v>
      </c>
      <c r="H73" s="31">
        <v>45.66</v>
      </c>
      <c r="I73" s="32">
        <v>45.66</v>
      </c>
      <c r="J73" s="40">
        <v>1</v>
      </c>
      <c r="K73" s="31">
        <v>45.66</v>
      </c>
      <c r="L73" s="32">
        <f t="shared" si="1"/>
        <v>45.66</v>
      </c>
      <c r="M73" s="32">
        <f t="shared" si="4"/>
        <v>10.501799999999999</v>
      </c>
      <c r="N73" s="32">
        <f t="shared" si="9"/>
        <v>56.161799999999999</v>
      </c>
      <c r="O73" s="33"/>
    </row>
    <row r="74" spans="2:15" s="34" customFormat="1" ht="43.5">
      <c r="B74" s="28">
        <v>53</v>
      </c>
      <c r="C74" s="28" t="s">
        <v>228</v>
      </c>
      <c r="D74" s="29" t="s">
        <v>839</v>
      </c>
      <c r="E74" s="41" t="s">
        <v>840</v>
      </c>
      <c r="F74" s="28" t="s">
        <v>37</v>
      </c>
      <c r="G74" s="40">
        <v>1</v>
      </c>
      <c r="H74" s="31">
        <v>31.22</v>
      </c>
      <c r="I74" s="32">
        <v>31.22</v>
      </c>
      <c r="J74" s="40">
        <v>1</v>
      </c>
      <c r="K74" s="31">
        <v>31.22</v>
      </c>
      <c r="L74" s="32">
        <f t="shared" si="1"/>
        <v>31.22</v>
      </c>
      <c r="M74" s="32">
        <f t="shared" si="4"/>
        <v>7.1806000000000001</v>
      </c>
      <c r="N74" s="32">
        <f t="shared" si="9"/>
        <v>38.400599999999997</v>
      </c>
      <c r="O74" s="33"/>
    </row>
    <row r="75" spans="2:15" s="34" customFormat="1" ht="43.5">
      <c r="B75" s="28">
        <v>54</v>
      </c>
      <c r="C75" s="28" t="s">
        <v>228</v>
      </c>
      <c r="D75" s="29" t="s">
        <v>841</v>
      </c>
      <c r="E75" s="41" t="s">
        <v>842</v>
      </c>
      <c r="F75" s="28" t="s">
        <v>37</v>
      </c>
      <c r="G75" s="40">
        <v>1</v>
      </c>
      <c r="H75" s="31">
        <v>31.22</v>
      </c>
      <c r="I75" s="32">
        <v>31.22</v>
      </c>
      <c r="J75" s="40">
        <v>1</v>
      </c>
      <c r="K75" s="31">
        <v>31.22</v>
      </c>
      <c r="L75" s="32">
        <f t="shared" si="1"/>
        <v>31.22</v>
      </c>
      <c r="M75" s="32">
        <f t="shared" si="4"/>
        <v>7.1806000000000001</v>
      </c>
      <c r="N75" s="32">
        <f t="shared" si="9"/>
        <v>38.400599999999997</v>
      </c>
      <c r="O75" s="33"/>
    </row>
    <row r="76" spans="2:15" s="34" customFormat="1" ht="42.65" customHeight="1">
      <c r="B76" s="28">
        <v>55</v>
      </c>
      <c r="C76" s="28" t="s">
        <v>228</v>
      </c>
      <c r="D76" s="29" t="s">
        <v>843</v>
      </c>
      <c r="E76" s="41" t="s">
        <v>844</v>
      </c>
      <c r="F76" s="28" t="s">
        <v>37</v>
      </c>
      <c r="G76" s="40">
        <v>1</v>
      </c>
      <c r="H76" s="31">
        <v>48.51</v>
      </c>
      <c r="I76" s="32">
        <v>48.51</v>
      </c>
      <c r="J76" s="40">
        <v>0</v>
      </c>
      <c r="K76" s="31">
        <v>48.51</v>
      </c>
      <c r="L76" s="32">
        <f t="shared" si="1"/>
        <v>0</v>
      </c>
      <c r="M76" s="32">
        <f t="shared" si="4"/>
        <v>0</v>
      </c>
      <c r="N76" s="32">
        <f t="shared" si="9"/>
        <v>0</v>
      </c>
      <c r="O76" s="33"/>
    </row>
    <row r="77" spans="2:15" s="34" customFormat="1" ht="29">
      <c r="B77" s="28">
        <v>56</v>
      </c>
      <c r="C77" s="28" t="s">
        <v>228</v>
      </c>
      <c r="D77" s="29" t="s">
        <v>845</v>
      </c>
      <c r="E77" s="41" t="s">
        <v>846</v>
      </c>
      <c r="F77" s="28" t="s">
        <v>37</v>
      </c>
      <c r="G77" s="40">
        <v>3</v>
      </c>
      <c r="H77" s="31">
        <v>48.51</v>
      </c>
      <c r="I77" s="32">
        <v>145.53</v>
      </c>
      <c r="J77" s="40">
        <v>3</v>
      </c>
      <c r="K77" s="31">
        <v>48.51</v>
      </c>
      <c r="L77" s="32">
        <f t="shared" si="1"/>
        <v>145.53</v>
      </c>
      <c r="M77" s="32">
        <f t="shared" si="4"/>
        <v>33.471900000000005</v>
      </c>
      <c r="N77" s="32">
        <f t="shared" si="9"/>
        <v>179.00190000000001</v>
      </c>
      <c r="O77" s="33"/>
    </row>
    <row r="78" spans="2:15" s="34" customFormat="1" ht="29">
      <c r="B78" s="28">
        <v>57</v>
      </c>
      <c r="C78" s="28" t="s">
        <v>228</v>
      </c>
      <c r="D78" s="29" t="s">
        <v>847</v>
      </c>
      <c r="E78" s="41" t="s">
        <v>848</v>
      </c>
      <c r="F78" s="28" t="s">
        <v>37</v>
      </c>
      <c r="G78" s="40">
        <v>3</v>
      </c>
      <c r="H78" s="31">
        <v>48.51</v>
      </c>
      <c r="I78" s="32">
        <v>145.53</v>
      </c>
      <c r="J78" s="40">
        <v>3</v>
      </c>
      <c r="K78" s="31">
        <v>48.51</v>
      </c>
      <c r="L78" s="32">
        <f t="shared" si="1"/>
        <v>145.53</v>
      </c>
      <c r="M78" s="32">
        <f t="shared" si="4"/>
        <v>33.471900000000005</v>
      </c>
      <c r="N78" s="32">
        <f t="shared" si="9"/>
        <v>179.00190000000001</v>
      </c>
      <c r="O78" s="33"/>
    </row>
    <row r="79" spans="2:15" s="34" customFormat="1" ht="29">
      <c r="B79" s="28">
        <v>58</v>
      </c>
      <c r="C79" s="28" t="s">
        <v>228</v>
      </c>
      <c r="D79" s="29" t="s">
        <v>849</v>
      </c>
      <c r="E79" s="41" t="s">
        <v>850</v>
      </c>
      <c r="F79" s="28" t="s">
        <v>37</v>
      </c>
      <c r="G79" s="40">
        <v>2</v>
      </c>
      <c r="H79" s="31">
        <v>186.45</v>
      </c>
      <c r="I79" s="32">
        <v>372.9</v>
      </c>
      <c r="J79" s="40">
        <v>2</v>
      </c>
      <c r="K79" s="31">
        <v>186.45</v>
      </c>
      <c r="L79" s="32">
        <f t="shared" si="1"/>
        <v>372.9</v>
      </c>
      <c r="M79" s="32">
        <f t="shared" si="4"/>
        <v>85.766999999999996</v>
      </c>
      <c r="N79" s="32">
        <f t="shared" si="9"/>
        <v>458.66699999999997</v>
      </c>
      <c r="O79" s="33"/>
    </row>
    <row r="80" spans="2:15" s="34" customFormat="1" ht="29">
      <c r="B80" s="28">
        <v>59</v>
      </c>
      <c r="C80" s="28" t="s">
        <v>228</v>
      </c>
      <c r="D80" s="29" t="s">
        <v>851</v>
      </c>
      <c r="E80" s="41" t="s">
        <v>852</v>
      </c>
      <c r="F80" s="28" t="s">
        <v>37</v>
      </c>
      <c r="G80" s="40">
        <v>1</v>
      </c>
      <c r="H80" s="31">
        <v>186.45</v>
      </c>
      <c r="I80" s="32">
        <v>186.45</v>
      </c>
      <c r="J80" s="40">
        <v>1</v>
      </c>
      <c r="K80" s="31">
        <v>186.45</v>
      </c>
      <c r="L80" s="32">
        <f t="shared" si="1"/>
        <v>186.45</v>
      </c>
      <c r="M80" s="32">
        <f t="shared" si="4"/>
        <v>42.883499999999998</v>
      </c>
      <c r="N80" s="32">
        <f t="shared" si="9"/>
        <v>229.33349999999999</v>
      </c>
      <c r="O80" s="33"/>
    </row>
    <row r="81" spans="2:15" s="34" customFormat="1" ht="29">
      <c r="B81" s="28">
        <v>60</v>
      </c>
      <c r="C81" s="28" t="s">
        <v>228</v>
      </c>
      <c r="D81" s="29" t="s">
        <v>853</v>
      </c>
      <c r="E81" s="41" t="s">
        <v>854</v>
      </c>
      <c r="F81" s="28" t="s">
        <v>37</v>
      </c>
      <c r="G81" s="40">
        <v>3</v>
      </c>
      <c r="H81" s="31">
        <v>186.45</v>
      </c>
      <c r="I81" s="32">
        <v>559.35</v>
      </c>
      <c r="J81" s="40">
        <v>3</v>
      </c>
      <c r="K81" s="31">
        <v>186.45</v>
      </c>
      <c r="L81" s="32">
        <f t="shared" si="1"/>
        <v>559.34999999999991</v>
      </c>
      <c r="M81" s="32">
        <f t="shared" si="4"/>
        <v>128.65049999999999</v>
      </c>
      <c r="N81" s="32">
        <f t="shared" si="9"/>
        <v>688.00049999999987</v>
      </c>
      <c r="O81" s="33"/>
    </row>
    <row r="82" spans="2:15" s="34" customFormat="1" ht="43.5">
      <c r="B82" s="28">
        <v>61</v>
      </c>
      <c r="C82" s="28" t="s">
        <v>228</v>
      </c>
      <c r="D82" s="29" t="s">
        <v>855</v>
      </c>
      <c r="E82" s="41" t="s">
        <v>856</v>
      </c>
      <c r="F82" s="28" t="s">
        <v>37</v>
      </c>
      <c r="G82" s="40">
        <v>2</v>
      </c>
      <c r="H82" s="31">
        <v>40.590000000000003</v>
      </c>
      <c r="I82" s="32">
        <v>81.180000000000007</v>
      </c>
      <c r="J82" s="40">
        <v>2</v>
      </c>
      <c r="K82" s="31">
        <v>40.590000000000003</v>
      </c>
      <c r="L82" s="32">
        <f t="shared" si="1"/>
        <v>81.180000000000007</v>
      </c>
      <c r="M82" s="32">
        <f t="shared" si="4"/>
        <v>18.671400000000002</v>
      </c>
      <c r="N82" s="32">
        <f t="shared" si="9"/>
        <v>99.851400000000012</v>
      </c>
      <c r="O82" s="33"/>
    </row>
    <row r="83" spans="2:15" s="34" customFormat="1" ht="0.65" customHeight="1">
      <c r="B83" s="28">
        <v>62</v>
      </c>
      <c r="C83" s="28" t="s">
        <v>228</v>
      </c>
      <c r="D83" s="29" t="s">
        <v>857</v>
      </c>
      <c r="E83" s="41" t="s">
        <v>858</v>
      </c>
      <c r="F83" s="28" t="s">
        <v>37</v>
      </c>
      <c r="G83" s="40">
        <v>2</v>
      </c>
      <c r="H83" s="31">
        <v>48.51</v>
      </c>
      <c r="I83" s="32">
        <v>97.02</v>
      </c>
      <c r="J83" s="40">
        <v>2</v>
      </c>
      <c r="K83" s="31">
        <v>48.51</v>
      </c>
      <c r="L83" s="32">
        <f t="shared" si="1"/>
        <v>97.02</v>
      </c>
      <c r="M83" s="32">
        <f t="shared" si="4"/>
        <v>22.314599999999999</v>
      </c>
      <c r="N83" s="32">
        <f t="shared" si="9"/>
        <v>119.33459999999999</v>
      </c>
      <c r="O83" s="33"/>
    </row>
    <row r="84" spans="2:15" s="34" customFormat="1" ht="43.5">
      <c r="B84" s="28">
        <v>63</v>
      </c>
      <c r="C84" s="28" t="s">
        <v>228</v>
      </c>
      <c r="D84" s="29" t="s">
        <v>859</v>
      </c>
      <c r="E84" s="41" t="s">
        <v>860</v>
      </c>
      <c r="F84" s="28" t="s">
        <v>37</v>
      </c>
      <c r="G84" s="40">
        <v>3</v>
      </c>
      <c r="H84" s="31">
        <v>48.51</v>
      </c>
      <c r="I84" s="32">
        <v>145.53</v>
      </c>
      <c r="J84" s="40">
        <v>2</v>
      </c>
      <c r="K84" s="31">
        <v>48.51</v>
      </c>
      <c r="L84" s="32">
        <f t="shared" ref="L84:L104" si="10">J84*K84</f>
        <v>97.02</v>
      </c>
      <c r="M84" s="32">
        <f t="shared" si="4"/>
        <v>22.314599999999999</v>
      </c>
      <c r="N84" s="32">
        <f t="shared" si="9"/>
        <v>119.33459999999999</v>
      </c>
      <c r="O84" s="33"/>
    </row>
    <row r="85" spans="2:15" s="34" customFormat="1" ht="29">
      <c r="B85" s="28">
        <v>64</v>
      </c>
      <c r="C85" s="28" t="s">
        <v>727</v>
      </c>
      <c r="D85" s="29" t="s">
        <v>861</v>
      </c>
      <c r="E85" s="29" t="s">
        <v>862</v>
      </c>
      <c r="F85" s="28" t="s">
        <v>37</v>
      </c>
      <c r="G85" s="30">
        <v>15</v>
      </c>
      <c r="H85" s="31">
        <v>39.549999999999997</v>
      </c>
      <c r="I85" s="32">
        <v>593.25</v>
      </c>
      <c r="J85" s="40">
        <v>16</v>
      </c>
      <c r="K85" s="31">
        <v>39.549999999999997</v>
      </c>
      <c r="L85" s="32">
        <f t="shared" si="10"/>
        <v>632.79999999999995</v>
      </c>
      <c r="M85" s="32">
        <f t="shared" si="4"/>
        <v>145.54399999999998</v>
      </c>
      <c r="N85" s="32">
        <f t="shared" si="9"/>
        <v>778.34399999999994</v>
      </c>
      <c r="O85" s="33"/>
    </row>
    <row r="86" spans="2:15" s="34" customFormat="1" ht="29">
      <c r="B86" s="28">
        <v>65</v>
      </c>
      <c r="C86" s="28" t="s">
        <v>228</v>
      </c>
      <c r="D86" s="29" t="s">
        <v>160</v>
      </c>
      <c r="E86" s="41" t="s">
        <v>863</v>
      </c>
      <c r="F86" s="28" t="s">
        <v>37</v>
      </c>
      <c r="G86" s="40">
        <v>15</v>
      </c>
      <c r="H86" s="31">
        <v>27.12</v>
      </c>
      <c r="I86" s="32">
        <v>406.8</v>
      </c>
      <c r="J86" s="40">
        <v>16</v>
      </c>
      <c r="K86" s="31">
        <v>27.12</v>
      </c>
      <c r="L86" s="32">
        <f t="shared" si="10"/>
        <v>433.92</v>
      </c>
      <c r="M86" s="32">
        <f t="shared" si="4"/>
        <v>99.801600000000008</v>
      </c>
      <c r="N86" s="32">
        <f t="shared" si="9"/>
        <v>533.72160000000008</v>
      </c>
      <c r="O86" s="33"/>
    </row>
    <row r="87" spans="2:15" s="34" customFormat="1" ht="29">
      <c r="B87" s="28">
        <v>66</v>
      </c>
      <c r="C87" s="28" t="s">
        <v>228</v>
      </c>
      <c r="D87" s="29" t="s">
        <v>864</v>
      </c>
      <c r="E87" s="41" t="s">
        <v>865</v>
      </c>
      <c r="F87" s="28" t="s">
        <v>37</v>
      </c>
      <c r="G87" s="40">
        <v>15</v>
      </c>
      <c r="H87" s="31">
        <v>1.1299999999999999</v>
      </c>
      <c r="I87" s="32">
        <v>16.95</v>
      </c>
      <c r="J87" s="40">
        <v>16</v>
      </c>
      <c r="K87" s="31">
        <v>1.1299999999999999</v>
      </c>
      <c r="L87" s="32">
        <f t="shared" si="10"/>
        <v>18.079999999999998</v>
      </c>
      <c r="M87" s="32">
        <f t="shared" si="4"/>
        <v>4.1583999999999994</v>
      </c>
      <c r="N87" s="32">
        <f t="shared" si="9"/>
        <v>22.238399999999999</v>
      </c>
      <c r="O87" s="33"/>
    </row>
    <row r="88" spans="2:15" s="34" customFormat="1" ht="29">
      <c r="B88" s="28">
        <v>67</v>
      </c>
      <c r="C88" s="28" t="s">
        <v>727</v>
      </c>
      <c r="D88" s="29" t="s">
        <v>866</v>
      </c>
      <c r="E88" s="29" t="s">
        <v>867</v>
      </c>
      <c r="F88" s="28" t="s">
        <v>148</v>
      </c>
      <c r="G88" s="30">
        <v>76.650000000000006</v>
      </c>
      <c r="H88" s="31">
        <v>0.12</v>
      </c>
      <c r="I88" s="32">
        <v>9.1999999999999993</v>
      </c>
      <c r="J88" s="30">
        <v>76.650000000000006</v>
      </c>
      <c r="K88" s="31">
        <v>0.12</v>
      </c>
      <c r="L88" s="32">
        <f t="shared" si="10"/>
        <v>9.1980000000000004</v>
      </c>
      <c r="M88" s="32">
        <f t="shared" si="4"/>
        <v>2.1155400000000002</v>
      </c>
      <c r="N88" s="32">
        <f t="shared" si="9"/>
        <v>11.31354</v>
      </c>
      <c r="O88" s="33"/>
    </row>
    <row r="89" spans="2:15" s="34" customFormat="1" ht="43.5">
      <c r="B89" s="28">
        <v>68</v>
      </c>
      <c r="C89" s="28" t="s">
        <v>727</v>
      </c>
      <c r="D89" s="29" t="s">
        <v>868</v>
      </c>
      <c r="E89" s="29" t="s">
        <v>869</v>
      </c>
      <c r="F89" s="28" t="s">
        <v>148</v>
      </c>
      <c r="G89" s="30">
        <v>76.650000000000006</v>
      </c>
      <c r="H89" s="31">
        <v>2.83</v>
      </c>
      <c r="I89" s="32">
        <v>216.92</v>
      </c>
      <c r="J89" s="30">
        <v>76.650000000000006</v>
      </c>
      <c r="K89" s="31">
        <v>2.83</v>
      </c>
      <c r="L89" s="32">
        <f t="shared" si="10"/>
        <v>216.91950000000003</v>
      </c>
      <c r="M89" s="32">
        <f t="shared" si="4"/>
        <v>49.89148500000001</v>
      </c>
      <c r="N89" s="32">
        <f t="shared" si="9"/>
        <v>266.81098500000002</v>
      </c>
      <c r="O89" s="33"/>
    </row>
    <row r="90" spans="2:15" s="34" customFormat="1" ht="43.5">
      <c r="B90" s="28">
        <v>69</v>
      </c>
      <c r="C90" s="28" t="s">
        <v>727</v>
      </c>
      <c r="D90" s="29" t="s">
        <v>870</v>
      </c>
      <c r="E90" s="29" t="s">
        <v>871</v>
      </c>
      <c r="F90" s="28" t="s">
        <v>148</v>
      </c>
      <c r="G90" s="30">
        <v>375</v>
      </c>
      <c r="H90" s="31">
        <v>26.36</v>
      </c>
      <c r="I90" s="32">
        <v>9885</v>
      </c>
      <c r="J90" s="40">
        <v>370.41</v>
      </c>
      <c r="K90" s="31">
        <v>26.36</v>
      </c>
      <c r="L90" s="32">
        <f t="shared" si="10"/>
        <v>9764.0076000000008</v>
      </c>
      <c r="M90" s="32">
        <f t="shared" si="4"/>
        <v>2245.7217480000004</v>
      </c>
      <c r="N90" s="32">
        <f t="shared" si="9"/>
        <v>12009.729348000001</v>
      </c>
      <c r="O90" s="33"/>
    </row>
    <row r="91" spans="2:15" s="34" customFormat="1" ht="29">
      <c r="B91" s="28">
        <v>70</v>
      </c>
      <c r="C91" s="28" t="s">
        <v>228</v>
      </c>
      <c r="D91" s="29" t="s">
        <v>872</v>
      </c>
      <c r="E91" s="41" t="s">
        <v>873</v>
      </c>
      <c r="F91" s="28" t="s">
        <v>148</v>
      </c>
      <c r="G91" s="30">
        <v>378.75</v>
      </c>
      <c r="H91" s="31">
        <v>29.83</v>
      </c>
      <c r="I91" s="32">
        <v>11298.11</v>
      </c>
      <c r="J91" s="40">
        <v>370.41</v>
      </c>
      <c r="K91" s="31">
        <v>29.83</v>
      </c>
      <c r="L91" s="32">
        <f t="shared" si="10"/>
        <v>11049.3303</v>
      </c>
      <c r="M91" s="32">
        <f t="shared" si="4"/>
        <v>2541.345969</v>
      </c>
      <c r="N91" s="32">
        <f t="shared" si="9"/>
        <v>13590.676269</v>
      </c>
      <c r="O91" s="33"/>
    </row>
    <row r="92" spans="2:15" s="34" customFormat="1" ht="29">
      <c r="B92" s="28">
        <v>71</v>
      </c>
      <c r="C92" s="28" t="s">
        <v>727</v>
      </c>
      <c r="D92" s="29" t="s">
        <v>874</v>
      </c>
      <c r="E92" s="29" t="s">
        <v>875</v>
      </c>
      <c r="F92" s="28" t="s">
        <v>46</v>
      </c>
      <c r="G92" s="30">
        <v>1</v>
      </c>
      <c r="H92" s="31">
        <v>51.19</v>
      </c>
      <c r="I92" s="32">
        <v>51.19</v>
      </c>
      <c r="J92" s="40">
        <v>0</v>
      </c>
      <c r="K92" s="31">
        <v>51.19</v>
      </c>
      <c r="L92" s="32">
        <f t="shared" si="10"/>
        <v>0</v>
      </c>
      <c r="M92" s="32">
        <f t="shared" si="4"/>
        <v>0</v>
      </c>
      <c r="N92" s="32">
        <f t="shared" si="9"/>
        <v>0</v>
      </c>
      <c r="O92" s="33"/>
    </row>
    <row r="93" spans="2:15" s="34" customFormat="1" ht="29">
      <c r="B93" s="28">
        <v>72</v>
      </c>
      <c r="C93" s="28" t="s">
        <v>727</v>
      </c>
      <c r="D93" s="29" t="s">
        <v>876</v>
      </c>
      <c r="E93" s="29" t="s">
        <v>877</v>
      </c>
      <c r="F93" s="28" t="s">
        <v>46</v>
      </c>
      <c r="G93" s="30">
        <v>70.313000000000002</v>
      </c>
      <c r="H93" s="31">
        <v>64.64</v>
      </c>
      <c r="I93" s="32">
        <v>4545.03</v>
      </c>
      <c r="J93" s="30">
        <v>70.313000000000002</v>
      </c>
      <c r="K93" s="31">
        <v>64.64</v>
      </c>
      <c r="L93" s="32">
        <f t="shared" si="10"/>
        <v>4545.0323200000003</v>
      </c>
      <c r="M93" s="32">
        <f t="shared" si="4"/>
        <v>1045.3574336000001</v>
      </c>
      <c r="N93" s="32">
        <f t="shared" si="9"/>
        <v>5590.3897536000004</v>
      </c>
      <c r="O93" s="33"/>
    </row>
    <row r="94" spans="2:15" s="34" customFormat="1" ht="43.5">
      <c r="B94" s="28">
        <v>73</v>
      </c>
      <c r="C94" s="28" t="s">
        <v>727</v>
      </c>
      <c r="D94" s="29" t="s">
        <v>878</v>
      </c>
      <c r="E94" s="29" t="s">
        <v>879</v>
      </c>
      <c r="F94" s="28" t="s">
        <v>148</v>
      </c>
      <c r="G94" s="30">
        <v>13.5</v>
      </c>
      <c r="H94" s="31">
        <v>13.74</v>
      </c>
      <c r="I94" s="32">
        <v>185.49</v>
      </c>
      <c r="J94" s="40">
        <v>0</v>
      </c>
      <c r="K94" s="31">
        <v>13.74</v>
      </c>
      <c r="L94" s="32">
        <f t="shared" si="10"/>
        <v>0</v>
      </c>
      <c r="M94" s="32">
        <f t="shared" ref="M94:M104" si="11">L94*0.23</f>
        <v>0</v>
      </c>
      <c r="N94" s="32">
        <f t="shared" si="9"/>
        <v>0</v>
      </c>
      <c r="O94" s="33"/>
    </row>
    <row r="95" spans="2:15" s="34" customFormat="1" ht="29">
      <c r="B95" s="28">
        <v>74</v>
      </c>
      <c r="C95" s="28" t="s">
        <v>228</v>
      </c>
      <c r="D95" s="29" t="s">
        <v>426</v>
      </c>
      <c r="E95" s="41" t="s">
        <v>880</v>
      </c>
      <c r="F95" s="28" t="s">
        <v>37</v>
      </c>
      <c r="G95" s="30">
        <v>13.635</v>
      </c>
      <c r="H95" s="31">
        <v>1.54</v>
      </c>
      <c r="I95" s="32">
        <v>21</v>
      </c>
      <c r="J95" s="40">
        <v>0</v>
      </c>
      <c r="K95" s="31">
        <v>1.54</v>
      </c>
      <c r="L95" s="32">
        <f t="shared" si="10"/>
        <v>0</v>
      </c>
      <c r="M95" s="32">
        <f t="shared" si="11"/>
        <v>0</v>
      </c>
      <c r="N95" s="32">
        <f t="shared" si="9"/>
        <v>0</v>
      </c>
      <c r="O95" s="33"/>
    </row>
    <row r="96" spans="2:15" s="34" customFormat="1" ht="43.5">
      <c r="B96" s="28">
        <v>75</v>
      </c>
      <c r="C96" s="28" t="s">
        <v>727</v>
      </c>
      <c r="D96" s="29" t="s">
        <v>881</v>
      </c>
      <c r="E96" s="29" t="s">
        <v>882</v>
      </c>
      <c r="F96" s="28" t="s">
        <v>148</v>
      </c>
      <c r="G96" s="30">
        <v>375</v>
      </c>
      <c r="H96" s="31">
        <v>1.62</v>
      </c>
      <c r="I96" s="32">
        <v>607.5</v>
      </c>
      <c r="J96" s="30">
        <v>375</v>
      </c>
      <c r="K96" s="31">
        <v>1.62</v>
      </c>
      <c r="L96" s="32">
        <f t="shared" si="10"/>
        <v>607.5</v>
      </c>
      <c r="M96" s="32">
        <f t="shared" si="11"/>
        <v>139.72499999999999</v>
      </c>
      <c r="N96" s="32">
        <f t="shared" si="9"/>
        <v>747.22500000000002</v>
      </c>
      <c r="O96" s="33"/>
    </row>
    <row r="97" spans="2:15" s="34" customFormat="1" ht="29">
      <c r="B97" s="28">
        <v>76</v>
      </c>
      <c r="C97" s="28" t="s">
        <v>727</v>
      </c>
      <c r="D97" s="29" t="s">
        <v>883</v>
      </c>
      <c r="E97" s="29" t="s">
        <v>884</v>
      </c>
      <c r="F97" s="28" t="s">
        <v>148</v>
      </c>
      <c r="G97" s="30">
        <v>375</v>
      </c>
      <c r="H97" s="31">
        <v>4.46</v>
      </c>
      <c r="I97" s="32">
        <v>1672.5</v>
      </c>
      <c r="J97" s="30">
        <v>375</v>
      </c>
      <c r="K97" s="31">
        <v>4.46</v>
      </c>
      <c r="L97" s="32">
        <f t="shared" si="10"/>
        <v>1672.5</v>
      </c>
      <c r="M97" s="32">
        <f t="shared" si="11"/>
        <v>384.67500000000001</v>
      </c>
      <c r="N97" s="32">
        <f t="shared" si="9"/>
        <v>2057.1750000000002</v>
      </c>
      <c r="O97" s="33"/>
    </row>
    <row r="98" spans="2:15" s="34" customFormat="1" ht="29">
      <c r="B98" s="28">
        <v>77</v>
      </c>
      <c r="C98" s="28" t="s">
        <v>727</v>
      </c>
      <c r="D98" s="29" t="s">
        <v>885</v>
      </c>
      <c r="E98" s="29" t="s">
        <v>886</v>
      </c>
      <c r="F98" s="28" t="s">
        <v>37</v>
      </c>
      <c r="G98" s="30">
        <v>3</v>
      </c>
      <c r="H98" s="31">
        <v>147.80000000000001</v>
      </c>
      <c r="I98" s="32">
        <v>443.4</v>
      </c>
      <c r="J98" s="30">
        <v>3</v>
      </c>
      <c r="K98" s="31">
        <v>147.80000000000001</v>
      </c>
      <c r="L98" s="32">
        <f t="shared" si="10"/>
        <v>443.40000000000003</v>
      </c>
      <c r="M98" s="32">
        <f t="shared" si="11"/>
        <v>101.98200000000001</v>
      </c>
      <c r="N98" s="32">
        <f t="shared" si="9"/>
        <v>545.38200000000006</v>
      </c>
      <c r="O98" s="33"/>
    </row>
    <row r="99" spans="2:15" s="34" customFormat="1" ht="29">
      <c r="B99" s="28">
        <v>78</v>
      </c>
      <c r="C99" s="28" t="s">
        <v>727</v>
      </c>
      <c r="D99" s="29" t="s">
        <v>887</v>
      </c>
      <c r="E99" s="29" t="s">
        <v>888</v>
      </c>
      <c r="F99" s="28" t="s">
        <v>37</v>
      </c>
      <c r="G99" s="30">
        <v>6</v>
      </c>
      <c r="H99" s="31">
        <v>92.38</v>
      </c>
      <c r="I99" s="32">
        <v>554.28</v>
      </c>
      <c r="J99" s="40">
        <v>35</v>
      </c>
      <c r="K99" s="31">
        <v>92.38</v>
      </c>
      <c r="L99" s="32">
        <f t="shared" si="10"/>
        <v>3233.2999999999997</v>
      </c>
      <c r="M99" s="32">
        <f t="shared" si="11"/>
        <v>743.65899999999999</v>
      </c>
      <c r="N99" s="32">
        <f t="shared" si="9"/>
        <v>3976.9589999999998</v>
      </c>
      <c r="O99" s="33"/>
    </row>
    <row r="100" spans="2:15" s="34" customFormat="1" ht="43.5">
      <c r="B100" s="28">
        <v>79</v>
      </c>
      <c r="C100" s="28" t="s">
        <v>727</v>
      </c>
      <c r="D100" s="29" t="s">
        <v>889</v>
      </c>
      <c r="E100" s="29" t="s">
        <v>890</v>
      </c>
      <c r="F100" s="28" t="s">
        <v>34</v>
      </c>
      <c r="G100" s="30">
        <v>3187.5</v>
      </c>
      <c r="H100" s="31">
        <v>0.18</v>
      </c>
      <c r="I100" s="32">
        <v>573.75</v>
      </c>
      <c r="J100" s="30">
        <v>3187.5</v>
      </c>
      <c r="K100" s="31">
        <v>0.18</v>
      </c>
      <c r="L100" s="32">
        <f t="shared" si="10"/>
        <v>573.75</v>
      </c>
      <c r="M100" s="32">
        <f t="shared" si="11"/>
        <v>131.96250000000001</v>
      </c>
      <c r="N100" s="32">
        <f t="shared" si="9"/>
        <v>705.71249999999998</v>
      </c>
      <c r="O100" s="33"/>
    </row>
    <row r="101" spans="2:15" s="34" customFormat="1" ht="29">
      <c r="B101" s="28">
        <v>80</v>
      </c>
      <c r="C101" s="28" t="s">
        <v>727</v>
      </c>
      <c r="D101" s="29" t="s">
        <v>891</v>
      </c>
      <c r="E101" s="29" t="s">
        <v>892</v>
      </c>
      <c r="F101" s="28" t="s">
        <v>34</v>
      </c>
      <c r="G101" s="30">
        <v>125</v>
      </c>
      <c r="H101" s="31">
        <v>1.75</v>
      </c>
      <c r="I101" s="32">
        <v>218.75</v>
      </c>
      <c r="J101" s="30">
        <v>125</v>
      </c>
      <c r="K101" s="31">
        <v>1.75</v>
      </c>
      <c r="L101" s="32">
        <f t="shared" si="10"/>
        <v>218.75</v>
      </c>
      <c r="M101" s="32">
        <f t="shared" si="11"/>
        <v>50.3125</v>
      </c>
      <c r="N101" s="32">
        <f t="shared" si="9"/>
        <v>269.0625</v>
      </c>
      <c r="O101" s="33"/>
    </row>
    <row r="102" spans="2:15" s="34" customFormat="1" ht="43.5">
      <c r="B102" s="28">
        <v>81</v>
      </c>
      <c r="C102" s="28" t="s">
        <v>727</v>
      </c>
      <c r="D102" s="29" t="s">
        <v>893</v>
      </c>
      <c r="E102" s="29" t="s">
        <v>894</v>
      </c>
      <c r="F102" s="28" t="s">
        <v>148</v>
      </c>
      <c r="G102" s="30">
        <v>187.5</v>
      </c>
      <c r="H102" s="31">
        <v>1.83</v>
      </c>
      <c r="I102" s="32">
        <v>343.13</v>
      </c>
      <c r="J102" s="30">
        <v>187.5</v>
      </c>
      <c r="K102" s="31">
        <v>1.83</v>
      </c>
      <c r="L102" s="32">
        <f t="shared" si="10"/>
        <v>343.125</v>
      </c>
      <c r="M102" s="32">
        <f t="shared" si="11"/>
        <v>78.918750000000003</v>
      </c>
      <c r="N102" s="32">
        <f t="shared" si="9"/>
        <v>422.04374999999999</v>
      </c>
      <c r="O102" s="33"/>
    </row>
    <row r="103" spans="2:15" s="34" customFormat="1" ht="29">
      <c r="B103" s="28">
        <v>82</v>
      </c>
      <c r="C103" s="28" t="s">
        <v>727</v>
      </c>
      <c r="D103" s="29" t="s">
        <v>895</v>
      </c>
      <c r="E103" s="29" t="s">
        <v>896</v>
      </c>
      <c r="F103" s="28" t="s">
        <v>63</v>
      </c>
      <c r="G103" s="40">
        <v>1235.4590000000001</v>
      </c>
      <c r="H103" s="31">
        <v>0.01</v>
      </c>
      <c r="I103" s="32">
        <v>12.35</v>
      </c>
      <c r="J103" s="40">
        <v>1235.4590000000001</v>
      </c>
      <c r="K103" s="31">
        <v>0.01</v>
      </c>
      <c r="L103" s="32">
        <f t="shared" si="10"/>
        <v>12.354590000000002</v>
      </c>
      <c r="M103" s="32">
        <f t="shared" si="11"/>
        <v>2.8415557000000007</v>
      </c>
      <c r="N103" s="32">
        <f t="shared" si="9"/>
        <v>15.196145700000002</v>
      </c>
      <c r="O103" s="33"/>
    </row>
    <row r="104" spans="2:15" s="34" customFormat="1" ht="43.5">
      <c r="B104" s="28">
        <v>78</v>
      </c>
      <c r="C104" s="28" t="s">
        <v>727</v>
      </c>
      <c r="D104" s="29" t="s">
        <v>897</v>
      </c>
      <c r="E104" s="29" t="s">
        <v>898</v>
      </c>
      <c r="F104" s="28" t="s">
        <v>34</v>
      </c>
      <c r="G104" s="40">
        <v>2810</v>
      </c>
      <c r="H104" s="31">
        <v>18.989999999999998</v>
      </c>
      <c r="I104" s="32">
        <v>53361.899999999994</v>
      </c>
      <c r="J104" s="40">
        <v>2810</v>
      </c>
      <c r="K104" s="31">
        <v>18.989999999999998</v>
      </c>
      <c r="L104" s="32">
        <f t="shared" si="10"/>
        <v>53361.899999999994</v>
      </c>
      <c r="M104" s="32">
        <f t="shared" si="11"/>
        <v>12273.236999999999</v>
      </c>
      <c r="N104" s="32">
        <f t="shared" si="9"/>
        <v>65635.136999999988</v>
      </c>
      <c r="O104" s="33" t="s">
        <v>899</v>
      </c>
    </row>
    <row r="105" spans="2:15">
      <c r="B105" s="42"/>
      <c r="C105" s="42"/>
      <c r="D105" s="43"/>
      <c r="E105" s="43"/>
      <c r="F105" s="42"/>
      <c r="G105" s="43"/>
      <c r="H105" s="43"/>
      <c r="I105" s="43"/>
      <c r="J105" s="43"/>
      <c r="K105" s="43"/>
      <c r="L105" s="44"/>
      <c r="M105" s="43"/>
      <c r="N105" s="43"/>
      <c r="O105" s="43"/>
    </row>
    <row r="108" spans="2:15" ht="31">
      <c r="E108" s="45"/>
    </row>
  </sheetData>
  <autoFilter ref="B14:I103" xr:uid="{00000000-0001-0000-0300-000000000000}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</autoFilter>
  <mergeCells count="17">
    <mergeCell ref="A2:G2"/>
    <mergeCell ref="E4:I4"/>
    <mergeCell ref="B14:I14"/>
    <mergeCell ref="J14:L14"/>
    <mergeCell ref="B15:B16"/>
    <mergeCell ref="C15:C16"/>
    <mergeCell ref="D15:D16"/>
    <mergeCell ref="E15:E16"/>
    <mergeCell ref="F15:F16"/>
    <mergeCell ref="G15:G16"/>
    <mergeCell ref="N15:N16"/>
    <mergeCell ref="H15:H16"/>
    <mergeCell ref="I15:I16"/>
    <mergeCell ref="J15:J16"/>
    <mergeCell ref="K15:K16"/>
    <mergeCell ref="L15:L16"/>
    <mergeCell ref="M15:M16"/>
  </mergeCells>
  <pageMargins left="0.55138885999999998" right="0.55138885999999998" top="0.47222219999999998" bottom="0.47222219999999998" header="0" footer="0.19652778000000001"/>
  <pageSetup paperSize="9" scale="63" fitToHeight="0" orientation="landscape" r:id="rId1"/>
  <headerFooter>
    <oddFooter>&amp;R&amp;P</oddFooter>
    <evenFooter>&amp;R&amp;P</evenFooter>
    <firstFooter>&amp;R&amp;P</first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1dfcc65-24c1-4ba3-b7f4-ce2697da25cc">
      <Terms xmlns="http://schemas.microsoft.com/office/infopath/2007/PartnerControls"/>
    </lcf76f155ced4ddcb4097134ff3c332f>
    <TaxCatchAll xmlns="0bb6d871-ddc6-415d-9a5f-6de3bcc48eaa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9DA352D2BFA334E90CFBB41F743C48F" ma:contentTypeVersion="11" ma:contentTypeDescription="Create a new document." ma:contentTypeScope="" ma:versionID="fe46fbea7e39488975f7eb5614b41e9c">
  <xsd:schema xmlns:xsd="http://www.w3.org/2001/XMLSchema" xmlns:xs="http://www.w3.org/2001/XMLSchema" xmlns:p="http://schemas.microsoft.com/office/2006/metadata/properties" xmlns:ns2="d1dfcc65-24c1-4ba3-b7f4-ce2697da25cc" xmlns:ns3="0bb6d871-ddc6-415d-9a5f-6de3bcc48eaa" targetNamespace="http://schemas.microsoft.com/office/2006/metadata/properties" ma:root="true" ma:fieldsID="ac068bc59bed2d1dd4dd87532964acf0" ns2:_="" ns3:_="">
    <xsd:import namespace="d1dfcc65-24c1-4ba3-b7f4-ce2697da25cc"/>
    <xsd:import namespace="0bb6d871-ddc6-415d-9a5f-6de3bcc48ea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dfcc65-24c1-4ba3-b7f4-ce2697da25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030838e-00da-4545-923a-0f37a5c1b6d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b6d871-ddc6-415d-9a5f-6de3bcc48eaa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e306ad11-3573-43f7-9e06-612792bda31d}" ma:internalName="TaxCatchAll" ma:showField="CatchAllData" ma:web="0bb6d871-ddc6-415d-9a5f-6de3bcc48ea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A54B3D9-5A47-459C-9172-AE34DAD2C83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6EB5A93-BC26-4D41-BC2E-25AEA063246E}">
  <ds:schemaRefs>
    <ds:schemaRef ds:uri="http://schemas.microsoft.com/office/2006/metadata/properties"/>
    <ds:schemaRef ds:uri="http://schemas.microsoft.com/office/infopath/2007/PartnerControls"/>
    <ds:schemaRef ds:uri="d1dfcc65-24c1-4ba3-b7f4-ce2697da25cc"/>
    <ds:schemaRef ds:uri="0bb6d871-ddc6-415d-9a5f-6de3bcc48eaa"/>
  </ds:schemaRefs>
</ds:datastoreItem>
</file>

<file path=customXml/itemProps3.xml><?xml version="1.0" encoding="utf-8"?>
<ds:datastoreItem xmlns:ds="http://schemas.openxmlformats.org/officeDocument/2006/customXml" ds:itemID="{221A6D73-E462-4C99-940F-4249E8EDF2E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1dfcc65-24c1-4ba3-b7f4-ce2697da25cc"/>
    <ds:schemaRef ds:uri="0bb6d871-ddc6-415d-9a5f-6de3bcc48ea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4</vt:i4>
      </vt:variant>
      <vt:variant>
        <vt:lpstr>Pomenované rozsahy</vt:lpstr>
      </vt:variant>
      <vt:variant>
        <vt:i4>3</vt:i4>
      </vt:variant>
    </vt:vector>
  </HeadingPairs>
  <TitlesOfParts>
    <vt:vector size="7" baseType="lpstr">
      <vt:lpstr>SVP_Hradská</vt:lpstr>
      <vt:lpstr>SVP_Jarovce-Rusovce</vt:lpstr>
      <vt:lpstr>SVP_Ostružinový chodník</vt:lpstr>
      <vt:lpstr>SVP_Podkarpatská radiála</vt:lpstr>
      <vt:lpstr>SVP_Hradská!Názvy_tlače</vt:lpstr>
      <vt:lpstr>'SVP_Ostružinový chodník'!Názvy_tlače</vt:lpstr>
      <vt:lpstr>'SVP_Podkarpatská radiála'!Názvy_tlače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Krajníková Barbora, Ing.</dc:creator>
  <cp:keywords/>
  <dc:description/>
  <cp:lastModifiedBy>Hritzová Petra, Ing.</cp:lastModifiedBy>
  <cp:revision/>
  <dcterms:created xsi:type="dcterms:W3CDTF">2026-04-29T07:53:37Z</dcterms:created>
  <dcterms:modified xsi:type="dcterms:W3CDTF">2026-04-30T03:37:48Z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0x01010069DA352D2BFA334E90CFBB41F743C48F</vt:lpwstr>
  </property>
  <property fmtid="{D5CDD505-2E9C-101B-9397-08002B2CF9AE}" pid="3" name="MediaServiceImageTags">
    <vt:lpwstr/>
  </property>
</Properties>
</file>