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SO 101 - PRIJÍMACIA HALA" sheetId="2" r:id="rId2"/>
    <sheet name="SO 102 - KOMPOSTOVACIE BOXY" sheetId="3" r:id="rId3"/>
    <sheet name="SO 103 - BIOFILTER" sheetId="4" r:id="rId4"/>
    <sheet name="SO 104 - KOMPOSTOVACIA PL..." sheetId="5" r:id="rId5"/>
    <sheet name="SO 105 - OPLOTENIE" sheetId="6" r:id="rId6"/>
    <sheet name="SO 106 - PREVÁDZKOVO-SOCI..." sheetId="7" r:id="rId7"/>
    <sheet name="SO 107 - CESTNÁ VÁHA" sheetId="8" r:id="rId8"/>
    <sheet name="SO 201 - SPEVNENÉ PLOCHY" sheetId="9" r:id="rId9"/>
    <sheet name="SO 301 - AREÁLOVÝ ROZVOD ..." sheetId="10" r:id="rId10"/>
    <sheet name="SO 401 - KANALIZÁCIA" sheetId="11" r:id="rId11"/>
    <sheet name="SO 601 - AREÁLOVÝ ROZVOD NN" sheetId="12" r:id="rId12"/>
    <sheet name="SO 602 - AREÁLOVÉ VONKAJŠ..." sheetId="13" r:id="rId13"/>
    <sheet name="PS 01 - PREVÁDZKOVÉ ROZVO..." sheetId="14" r:id="rId14"/>
    <sheet name="PS 02 - MERANIE A REGULÁCIA" sheetId="15" r:id="rId15"/>
    <sheet name="SO - PRÍPRAVA ÚZEMIA" sheetId="16" r:id="rId16"/>
    <sheet name="D5.1 - Výkop ryhy pre ele..." sheetId="17" r:id="rId17"/>
    <sheet name="D5.2 - Vysoká hladina spo..." sheetId="18" r:id="rId18"/>
    <sheet name="D5.3 - Doplnenie elektroi..." sheetId="19" r:id="rId19"/>
    <sheet name="D5.4 - Zvýšenie nadpražia..." sheetId="20" r:id="rId20"/>
    <sheet name="D5.5 - Zábradlia, rebríky..." sheetId="21" r:id="rId21"/>
    <sheet name="D5.6 SO 401 - KANALIZÁCIA..." sheetId="22" r:id="rId22"/>
  </sheets>
  <definedNames>
    <definedName name="_xlnm.Print_Area" localSheetId="0">'Rekapitulácia stavby'!$D$4:$AO$76,'Rekapitulácia stavby'!$C$82:$AQ$116</definedName>
    <definedName name="_xlnm.Print_Titles" localSheetId="0">'Rekapitulácia stavby'!$92:$92</definedName>
    <definedName name="_xlnm._FilterDatabase" localSheetId="1" hidden="1">'SO 101 - PRIJÍMACIA HALA'!$C$129:$K$225</definedName>
    <definedName name="_xlnm.Print_Area" localSheetId="1">'SO 101 - PRIJÍMACIA HALA'!$C$4:$J$76,'SO 101 - PRIJÍMACIA HALA'!$C$82:$J$111,'SO 101 - PRIJÍMACIA HALA'!$C$117:$J$225</definedName>
    <definedName name="_xlnm.Print_Titles" localSheetId="1">'SO 101 - PRIJÍMACIA HALA'!$129:$129</definedName>
    <definedName name="_xlnm._FilterDatabase" localSheetId="2" hidden="1">'SO 102 - KOMPOSTOVACIE BOXY'!$C$131:$K$227</definedName>
    <definedName name="_xlnm.Print_Area" localSheetId="2">'SO 102 - KOMPOSTOVACIE BOXY'!$C$4:$J$76,'SO 102 - KOMPOSTOVACIE BOXY'!$C$82:$J$113,'SO 102 - KOMPOSTOVACIE BOXY'!$C$119:$J$227</definedName>
    <definedName name="_xlnm.Print_Titles" localSheetId="2">'SO 102 - KOMPOSTOVACIE BOXY'!$131:$131</definedName>
    <definedName name="_xlnm._FilterDatabase" localSheetId="3" hidden="1">'SO 103 - BIOFILTER'!$C$129:$K$195</definedName>
    <definedName name="_xlnm.Print_Area" localSheetId="3">'SO 103 - BIOFILTER'!$C$4:$J$76,'SO 103 - BIOFILTER'!$C$82:$J$111,'SO 103 - BIOFILTER'!$C$117:$J$195</definedName>
    <definedName name="_xlnm.Print_Titles" localSheetId="3">'SO 103 - BIOFILTER'!$129:$129</definedName>
    <definedName name="_xlnm._FilterDatabase" localSheetId="4" hidden="1">'SO 104 - KOMPOSTOVACIA PL...'!$C$127:$K$180</definedName>
    <definedName name="_xlnm.Print_Area" localSheetId="4">'SO 104 - KOMPOSTOVACIA PL...'!$C$4:$J$76,'SO 104 - KOMPOSTOVACIA PL...'!$C$82:$J$109,'SO 104 - KOMPOSTOVACIA PL...'!$C$115:$J$180</definedName>
    <definedName name="_xlnm.Print_Titles" localSheetId="4">'SO 104 - KOMPOSTOVACIA PL...'!$127:$127</definedName>
    <definedName name="_xlnm._FilterDatabase" localSheetId="5" hidden="1">'SO 105 - OPLOTENIE'!$C$122:$K$147</definedName>
    <definedName name="_xlnm.Print_Area" localSheetId="5">'SO 105 - OPLOTENIE'!$C$4:$J$76,'SO 105 - OPLOTENIE'!$C$82:$J$104,'SO 105 - OPLOTENIE'!$C$110:$J$147</definedName>
    <definedName name="_xlnm.Print_Titles" localSheetId="5">'SO 105 - OPLOTENIE'!$122:$122</definedName>
    <definedName name="_xlnm._FilterDatabase" localSheetId="6" hidden="1">'SO 106 - PREVÁDZKOVO-SOCI...'!$C$122:$K$157</definedName>
    <definedName name="_xlnm.Print_Area" localSheetId="6">'SO 106 - PREVÁDZKOVO-SOCI...'!$C$4:$J$76,'SO 106 - PREVÁDZKOVO-SOCI...'!$C$82:$J$104,'SO 106 - PREVÁDZKOVO-SOCI...'!$C$110:$J$157</definedName>
    <definedName name="_xlnm.Print_Titles" localSheetId="6">'SO 106 - PREVÁDZKOVO-SOCI...'!$122:$122</definedName>
    <definedName name="_xlnm._FilterDatabase" localSheetId="7" hidden="1">'SO 107 - CESTNÁ VÁHA'!$C$123:$K$164</definedName>
    <definedName name="_xlnm.Print_Area" localSheetId="7">'SO 107 - CESTNÁ VÁHA'!$C$4:$J$76,'SO 107 - CESTNÁ VÁHA'!$C$82:$J$105,'SO 107 - CESTNÁ VÁHA'!$C$111:$J$164</definedName>
    <definedName name="_xlnm.Print_Titles" localSheetId="7">'SO 107 - CESTNÁ VÁHA'!$123:$123</definedName>
    <definedName name="_xlnm._FilterDatabase" localSheetId="8" hidden="1">'SO 201 - SPEVNENÉ PLOCHY'!$C$123:$K$167</definedName>
    <definedName name="_xlnm.Print_Area" localSheetId="8">'SO 201 - SPEVNENÉ PLOCHY'!$C$4:$J$76,'SO 201 - SPEVNENÉ PLOCHY'!$C$82:$J$105,'SO 201 - SPEVNENÉ PLOCHY'!$C$111:$J$167</definedName>
    <definedName name="_xlnm.Print_Titles" localSheetId="8">'SO 201 - SPEVNENÉ PLOCHY'!$123:$123</definedName>
    <definedName name="_xlnm._FilterDatabase" localSheetId="9" hidden="1">'SO 301 - AREÁLOVÝ ROZVOD ...'!$C$120:$K$141</definedName>
    <definedName name="_xlnm.Print_Area" localSheetId="9">'SO 301 - AREÁLOVÝ ROZVOD ...'!$C$4:$J$76,'SO 301 - AREÁLOVÝ ROZVOD ...'!$C$82:$J$102,'SO 301 - AREÁLOVÝ ROZVOD ...'!$C$108:$J$141</definedName>
    <definedName name="_xlnm.Print_Titles" localSheetId="9">'SO 301 - AREÁLOVÝ ROZVOD ...'!$120:$120</definedName>
    <definedName name="_xlnm._FilterDatabase" localSheetId="10" hidden="1">'SO 401 - KANALIZÁCIA'!$C$120:$K$177</definedName>
    <definedName name="_xlnm.Print_Area" localSheetId="10">'SO 401 - KANALIZÁCIA'!$C$4:$J$76,'SO 401 - KANALIZÁCIA'!$C$82:$J$102,'SO 401 - KANALIZÁCIA'!$C$108:$J$177</definedName>
    <definedName name="_xlnm.Print_Titles" localSheetId="10">'SO 401 - KANALIZÁCIA'!$120:$120</definedName>
    <definedName name="_xlnm._FilterDatabase" localSheetId="11" hidden="1">'SO 601 - AREÁLOVÝ ROZVOD NN'!$C$117:$K$145</definedName>
    <definedName name="_xlnm.Print_Area" localSheetId="11">'SO 601 - AREÁLOVÝ ROZVOD NN'!$C$4:$J$76,'SO 601 - AREÁLOVÝ ROZVOD NN'!$C$82:$J$99,'SO 601 - AREÁLOVÝ ROZVOD NN'!$C$105:$J$145</definedName>
    <definedName name="_xlnm.Print_Titles" localSheetId="11">'SO 601 - AREÁLOVÝ ROZVOD NN'!$117:$117</definedName>
    <definedName name="_xlnm._FilterDatabase" localSheetId="12" hidden="1">'SO 602 - AREÁLOVÉ VONKAJŠ...'!$C$117:$K$141</definedName>
    <definedName name="_xlnm.Print_Area" localSheetId="12">'SO 602 - AREÁLOVÉ VONKAJŠ...'!$C$4:$J$76,'SO 602 - AREÁLOVÉ VONKAJŠ...'!$C$82:$J$99,'SO 602 - AREÁLOVÉ VONKAJŠ...'!$C$105:$J$141</definedName>
    <definedName name="_xlnm.Print_Titles" localSheetId="12">'SO 602 - AREÁLOVÉ VONKAJŠ...'!$117:$117</definedName>
    <definedName name="_xlnm._FilterDatabase" localSheetId="13" hidden="1">'PS 01 - PREVÁDZKOVÉ ROZVO...'!$C$121:$K$211</definedName>
    <definedName name="_xlnm.Print_Area" localSheetId="13">'PS 01 - PREVÁDZKOVÉ ROZVO...'!$C$4:$J$76,'PS 01 - PREVÁDZKOVÉ ROZVO...'!$C$82:$J$103,'PS 01 - PREVÁDZKOVÉ ROZVO...'!$C$109:$J$211</definedName>
    <definedName name="_xlnm.Print_Titles" localSheetId="13">'PS 01 - PREVÁDZKOVÉ ROZVO...'!$121:$121</definedName>
    <definedName name="_xlnm._FilterDatabase" localSheetId="14" hidden="1">'PS 02 - MERANIE A REGULÁCIA'!$C$120:$K$170</definedName>
    <definedName name="_xlnm.Print_Area" localSheetId="14">'PS 02 - MERANIE A REGULÁCIA'!$C$4:$J$76,'PS 02 - MERANIE A REGULÁCIA'!$C$82:$J$102,'PS 02 - MERANIE A REGULÁCIA'!$C$108:$J$170</definedName>
    <definedName name="_xlnm.Print_Titles" localSheetId="14">'PS 02 - MERANIE A REGULÁCIA'!$120:$120</definedName>
    <definedName name="_xlnm._FilterDatabase" localSheetId="15" hidden="1">'SO - PRÍPRAVA ÚZEMIA'!$C$119:$K$156</definedName>
    <definedName name="_xlnm.Print_Area" localSheetId="15">'SO - PRÍPRAVA ÚZEMIA'!$C$4:$J$76,'SO - PRÍPRAVA ÚZEMIA'!$C$82:$J$101,'SO - PRÍPRAVA ÚZEMIA'!$C$107:$J$156</definedName>
    <definedName name="_xlnm.Print_Titles" localSheetId="15">'SO - PRÍPRAVA ÚZEMIA'!$119:$119</definedName>
    <definedName name="_xlnm._FilterDatabase" localSheetId="16" hidden="1">'D5.1 - Výkop ryhy pre ele...'!$C$116:$K$136</definedName>
    <definedName name="_xlnm.Print_Area" localSheetId="16">'D5.1 - Výkop ryhy pre ele...'!$C$4:$J$76,'D5.1 - Výkop ryhy pre ele...'!$C$82:$J$98,'D5.1 - Výkop ryhy pre ele...'!$C$104:$J$136</definedName>
    <definedName name="_xlnm.Print_Titles" localSheetId="16">'D5.1 - Výkop ryhy pre ele...'!$116:$116</definedName>
    <definedName name="_xlnm._FilterDatabase" localSheetId="17" hidden="1">'D5.2 - Vysoká hladina spo...'!$C$117:$K$139</definedName>
    <definedName name="_xlnm.Print_Area" localSheetId="17">'D5.2 - Vysoká hladina spo...'!$C$4:$J$76,'D5.2 - Vysoká hladina spo...'!$C$82:$J$99,'D5.2 - Vysoká hladina spo...'!$C$105:$J$139</definedName>
    <definedName name="_xlnm.Print_Titles" localSheetId="17">'D5.2 - Vysoká hladina spo...'!$117:$117</definedName>
    <definedName name="_xlnm._FilterDatabase" localSheetId="18" hidden="1">'D5.3 - Doplnenie elektroi...'!$C$119:$K$168</definedName>
    <definedName name="_xlnm.Print_Area" localSheetId="18">'D5.3 - Doplnenie elektroi...'!$C$4:$J$76,'D5.3 - Doplnenie elektroi...'!$C$82:$J$101,'D5.3 - Doplnenie elektroi...'!$C$107:$J$168</definedName>
    <definedName name="_xlnm.Print_Titles" localSheetId="18">'D5.3 - Doplnenie elektroi...'!$119:$119</definedName>
    <definedName name="_xlnm._FilterDatabase" localSheetId="19" hidden="1">'D5.4 - Zvýšenie nadpražia...'!$C$117:$K$127</definedName>
    <definedName name="_xlnm.Print_Area" localSheetId="19">'D5.4 - Zvýšenie nadpražia...'!$C$4:$J$76,'D5.4 - Zvýšenie nadpražia...'!$C$82:$J$99,'D5.4 - Zvýšenie nadpražia...'!$C$105:$J$127</definedName>
    <definedName name="_xlnm.Print_Titles" localSheetId="19">'D5.4 - Zvýšenie nadpražia...'!$117:$117</definedName>
    <definedName name="_xlnm._FilterDatabase" localSheetId="20" hidden="1">'D5.5 - Zábradlia, rebríky...'!$C$116:$K$130</definedName>
    <definedName name="_xlnm.Print_Area" localSheetId="20">'D5.5 - Zábradlia, rebríky...'!$C$4:$J$76,'D5.5 - Zábradlia, rebríky...'!$C$82:$J$98,'D5.5 - Zábradlia, rebríky...'!$C$104:$J$130</definedName>
    <definedName name="_xlnm.Print_Titles" localSheetId="20">'D5.5 - Zábradlia, rebríky...'!$116:$116</definedName>
    <definedName name="_xlnm._FilterDatabase" localSheetId="21" hidden="1">'D5.6 SO 401 - KANALIZÁCIA...'!$C$119:$K$175</definedName>
    <definedName name="_xlnm.Print_Area" localSheetId="21">'D5.6 SO 401 - KANALIZÁCIA...'!$C$4:$J$76,'D5.6 SO 401 - KANALIZÁCIA...'!$C$82:$J$101,'D5.6 SO 401 - KANALIZÁCIA...'!$C$107:$J$175</definedName>
    <definedName name="_xlnm.Print_Titles" localSheetId="21">'D5.6 SO 401 - KANALIZÁCIA...'!$119:$119</definedName>
  </definedNames>
  <calcPr/>
</workbook>
</file>

<file path=xl/calcChain.xml><?xml version="1.0" encoding="utf-8"?>
<calcChain xmlns="http://schemas.openxmlformats.org/spreadsheetml/2006/main">
  <c i="22" l="1" r="J37"/>
  <c r="J36"/>
  <c i="1" r="AY115"/>
  <c i="22" r="J35"/>
  <c i="1" r="AX115"/>
  <c i="22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7"/>
  <c r="F117"/>
  <c r="J116"/>
  <c r="F116"/>
  <c r="F114"/>
  <c r="E112"/>
  <c r="J92"/>
  <c r="F92"/>
  <c r="J91"/>
  <c r="F91"/>
  <c r="F89"/>
  <c r="E87"/>
  <c r="J12"/>
  <c r="J114"/>
  <c r="E7"/>
  <c r="E110"/>
  <c i="21" r="J37"/>
  <c r="J36"/>
  <c i="1" r="AY114"/>
  <c i="21" r="J35"/>
  <c i="1" r="AX114"/>
  <c i="21"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BI118"/>
  <c r="BH118"/>
  <c r="BG118"/>
  <c r="BE118"/>
  <c r="T118"/>
  <c r="R118"/>
  <c r="P118"/>
  <c r="J114"/>
  <c r="F114"/>
  <c r="J113"/>
  <c r="F113"/>
  <c r="F111"/>
  <c r="E109"/>
  <c r="J92"/>
  <c r="F92"/>
  <c r="J91"/>
  <c r="F91"/>
  <c r="F89"/>
  <c r="E87"/>
  <c r="J12"/>
  <c r="J111"/>
  <c r="E7"/>
  <c r="E107"/>
  <c i="20" r="J37"/>
  <c r="J36"/>
  <c i="1" r="AY113"/>
  <c i="20" r="J35"/>
  <c i="1" r="AX113"/>
  <c i="20"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J115"/>
  <c r="F115"/>
  <c r="J114"/>
  <c r="F114"/>
  <c r="F112"/>
  <c r="E110"/>
  <c r="J92"/>
  <c r="F92"/>
  <c r="J91"/>
  <c r="F91"/>
  <c r="F89"/>
  <c r="E87"/>
  <c r="J12"/>
  <c r="J89"/>
  <c r="E7"/>
  <c r="E85"/>
  <c i="19" r="J37"/>
  <c r="J36"/>
  <c i="1" r="AY112"/>
  <c i="19" r="J35"/>
  <c i="1" r="AX112"/>
  <c i="19"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7"/>
  <c r="F117"/>
  <c r="J116"/>
  <c r="F116"/>
  <c r="F114"/>
  <c r="E112"/>
  <c r="J92"/>
  <c r="F92"/>
  <c r="J91"/>
  <c r="F91"/>
  <c r="F89"/>
  <c r="E87"/>
  <c r="J12"/>
  <c r="J114"/>
  <c r="E7"/>
  <c r="E85"/>
  <c i="18" r="J37"/>
  <c r="J36"/>
  <c i="1" r="AY111"/>
  <c i="18" r="J35"/>
  <c i="1" r="AX111"/>
  <c i="18"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J115"/>
  <c r="F115"/>
  <c r="J114"/>
  <c r="F114"/>
  <c r="F112"/>
  <c r="E110"/>
  <c r="J92"/>
  <c r="F92"/>
  <c r="J91"/>
  <c r="F91"/>
  <c r="F89"/>
  <c r="E87"/>
  <c r="J12"/>
  <c r="J112"/>
  <c r="E7"/>
  <c r="E85"/>
  <c i="17" r="J37"/>
  <c r="J36"/>
  <c i="1" r="AY110"/>
  <c i="17" r="J35"/>
  <c i="1" r="AX110"/>
  <c i="17"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J114"/>
  <c r="F114"/>
  <c r="J113"/>
  <c r="F113"/>
  <c r="F111"/>
  <c r="E109"/>
  <c r="J92"/>
  <c r="F92"/>
  <c r="J91"/>
  <c r="F91"/>
  <c r="F89"/>
  <c r="E87"/>
  <c r="J12"/>
  <c r="J89"/>
  <c r="E7"/>
  <c r="E107"/>
  <c i="16" r="J37"/>
  <c r="J36"/>
  <c i="1" r="AY109"/>
  <c i="16" r="J35"/>
  <c i="1" r="AX109"/>
  <c i="16"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1"/>
  <c r="BH121"/>
  <c r="BG121"/>
  <c r="BE121"/>
  <c r="T121"/>
  <c r="R121"/>
  <c r="P121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110"/>
  <c i="15" r="J37"/>
  <c r="J36"/>
  <c i="1" r="AY108"/>
  <c i="15" r="J35"/>
  <c i="1" r="AX108"/>
  <c i="15"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8"/>
  <c r="F118"/>
  <c r="J117"/>
  <c r="F117"/>
  <c r="F115"/>
  <c r="E113"/>
  <c r="J92"/>
  <c r="F92"/>
  <c r="J91"/>
  <c r="F91"/>
  <c r="F89"/>
  <c r="E87"/>
  <c r="J12"/>
  <c r="J89"/>
  <c r="E7"/>
  <c r="E111"/>
  <c i="14" r="J37"/>
  <c r="J36"/>
  <c i="1" r="AY107"/>
  <c i="14" r="J35"/>
  <c i="1" r="AX107"/>
  <c i="14"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J119"/>
  <c r="F119"/>
  <c r="J118"/>
  <c r="F118"/>
  <c r="F116"/>
  <c r="E114"/>
  <c r="J92"/>
  <c r="F92"/>
  <c r="J91"/>
  <c r="F91"/>
  <c r="F89"/>
  <c r="E87"/>
  <c r="J12"/>
  <c r="J89"/>
  <c r="E7"/>
  <c r="E112"/>
  <c i="13" r="J37"/>
  <c r="J36"/>
  <c i="1" r="AY106"/>
  <c i="13" r="J35"/>
  <c i="1" r="AX106"/>
  <c i="13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5"/>
  <c r="F115"/>
  <c r="J114"/>
  <c r="F114"/>
  <c r="F112"/>
  <c r="E110"/>
  <c r="J92"/>
  <c r="F92"/>
  <c r="J91"/>
  <c r="F91"/>
  <c r="F89"/>
  <c r="E87"/>
  <c r="J12"/>
  <c r="J112"/>
  <c r="E7"/>
  <c r="E108"/>
  <c i="12" r="J37"/>
  <c r="J36"/>
  <c i="1" r="AY105"/>
  <c i="12" r="J35"/>
  <c i="1" r="AX105"/>
  <c i="12"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5"/>
  <c r="F115"/>
  <c r="J114"/>
  <c r="F114"/>
  <c r="F112"/>
  <c r="E110"/>
  <c r="J92"/>
  <c r="F92"/>
  <c r="J91"/>
  <c r="F91"/>
  <c r="F89"/>
  <c r="E87"/>
  <c r="J12"/>
  <c r="J112"/>
  <c r="E7"/>
  <c r="E85"/>
  <c i="11" r="J37"/>
  <c r="J36"/>
  <c i="1" r="AY104"/>
  <c i="11" r="J35"/>
  <c i="1" r="AX104"/>
  <c i="11"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85"/>
  <c i="10" r="J37"/>
  <c r="J36"/>
  <c i="1" r="AY103"/>
  <c i="10" r="J35"/>
  <c i="1" r="AX103"/>
  <c i="10"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8"/>
  <c r="F118"/>
  <c r="J117"/>
  <c r="F117"/>
  <c r="F115"/>
  <c r="E113"/>
  <c r="J92"/>
  <c r="F92"/>
  <c r="J91"/>
  <c r="F91"/>
  <c r="F89"/>
  <c r="E87"/>
  <c r="J12"/>
  <c r="J89"/>
  <c r="E7"/>
  <c r="E111"/>
  <c i="9" r="J37"/>
  <c r="J36"/>
  <c i="1" r="AY102"/>
  <c i="9" r="J35"/>
  <c i="1" r="AX102"/>
  <c i="9"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T156"/>
  <c r="R157"/>
  <c r="R156"/>
  <c r="P157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J120"/>
  <c r="F120"/>
  <c r="F118"/>
  <c r="E116"/>
  <c r="J92"/>
  <c r="F92"/>
  <c r="J91"/>
  <c r="F91"/>
  <c r="F89"/>
  <c r="E87"/>
  <c r="J12"/>
  <c r="J118"/>
  <c r="E7"/>
  <c r="E85"/>
  <c i="8" r="J37"/>
  <c r="J36"/>
  <c i="1" r="AY101"/>
  <c i="8" r="J35"/>
  <c i="1" r="AX101"/>
  <c i="8" r="BI164"/>
  <c r="BH164"/>
  <c r="BG164"/>
  <c r="BE164"/>
  <c r="T164"/>
  <c r="T163"/>
  <c r="R164"/>
  <c r="R163"/>
  <c r="P164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J120"/>
  <c r="F120"/>
  <c r="F118"/>
  <c r="E116"/>
  <c r="J92"/>
  <c r="F92"/>
  <c r="J91"/>
  <c r="F91"/>
  <c r="F89"/>
  <c r="E87"/>
  <c r="J12"/>
  <c r="J89"/>
  <c r="E7"/>
  <c r="E85"/>
  <c i="7" r="J37"/>
  <c r="J36"/>
  <c i="1" r="AY100"/>
  <c i="7" r="J35"/>
  <c i="1" r="AX100"/>
  <c i="7"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F120"/>
  <c r="J119"/>
  <c r="F119"/>
  <c r="F117"/>
  <c r="E115"/>
  <c r="J92"/>
  <c r="F92"/>
  <c r="J91"/>
  <c r="F91"/>
  <c r="F89"/>
  <c r="E87"/>
  <c r="J12"/>
  <c r="J117"/>
  <c r="E7"/>
  <c r="E85"/>
  <c i="6" r="J37"/>
  <c r="J36"/>
  <c i="1" r="AY99"/>
  <c i="6" r="J35"/>
  <c i="1" r="AX99"/>
  <c i="6"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T127"/>
  <c r="R128"/>
  <c r="R127"/>
  <c r="P128"/>
  <c r="P127"/>
  <c r="BI126"/>
  <c r="BH126"/>
  <c r="BG126"/>
  <c r="BE126"/>
  <c r="T126"/>
  <c r="T125"/>
  <c r="R126"/>
  <c r="R125"/>
  <c r="P126"/>
  <c r="P125"/>
  <c r="J120"/>
  <c r="F120"/>
  <c r="J119"/>
  <c r="F119"/>
  <c r="F117"/>
  <c r="E115"/>
  <c r="J92"/>
  <c r="F92"/>
  <c r="J91"/>
  <c r="F91"/>
  <c r="F89"/>
  <c r="E87"/>
  <c r="J12"/>
  <c r="J117"/>
  <c r="E7"/>
  <c r="E113"/>
  <c i="5" r="J37"/>
  <c r="J36"/>
  <c i="1" r="AY98"/>
  <c i="5" r="J35"/>
  <c i="1" r="AX98"/>
  <c i="5"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F125"/>
  <c r="J124"/>
  <c r="F124"/>
  <c r="F122"/>
  <c r="E120"/>
  <c r="J92"/>
  <c r="F92"/>
  <c r="J91"/>
  <c r="F91"/>
  <c r="F89"/>
  <c r="E87"/>
  <c r="J12"/>
  <c r="J89"/>
  <c r="E7"/>
  <c r="E85"/>
  <c i="4" r="J37"/>
  <c r="J36"/>
  <c i="1" r="AY97"/>
  <c i="4" r="J35"/>
  <c i="1" r="AX97"/>
  <c i="4"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8"/>
  <c r="BH178"/>
  <c r="BG178"/>
  <c r="BE178"/>
  <c r="T178"/>
  <c r="T177"/>
  <c r="R178"/>
  <c r="R177"/>
  <c r="P178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T160"/>
  <c r="R161"/>
  <c r="R160"/>
  <c r="P161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7"/>
  <c r="F127"/>
  <c r="J126"/>
  <c r="F126"/>
  <c r="F124"/>
  <c r="E122"/>
  <c r="J92"/>
  <c r="F92"/>
  <c r="J91"/>
  <c r="F91"/>
  <c r="F89"/>
  <c r="E87"/>
  <c r="J12"/>
  <c r="J124"/>
  <c r="E7"/>
  <c r="E85"/>
  <c i="3" r="J37"/>
  <c r="J36"/>
  <c i="1" r="AY96"/>
  <c i="3" r="J35"/>
  <c i="1" r="AX96"/>
  <c i="3"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2"/>
  <c r="BH192"/>
  <c r="BG192"/>
  <c r="BE192"/>
  <c r="T192"/>
  <c r="T191"/>
  <c r="R192"/>
  <c r="R191"/>
  <c r="P192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4"/>
  <c r="BH164"/>
  <c r="BG164"/>
  <c r="BE164"/>
  <c r="T164"/>
  <c r="T163"/>
  <c r="R164"/>
  <c r="R163"/>
  <c r="P164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J129"/>
  <c r="F129"/>
  <c r="J128"/>
  <c r="F128"/>
  <c r="F126"/>
  <c r="E124"/>
  <c r="J92"/>
  <c r="F92"/>
  <c r="J91"/>
  <c r="F91"/>
  <c r="F89"/>
  <c r="E87"/>
  <c r="J12"/>
  <c r="J89"/>
  <c r="E7"/>
  <c r="E122"/>
  <c i="2" r="J37"/>
  <c r="J36"/>
  <c i="1" r="AY95"/>
  <c i="2" r="J35"/>
  <c i="1" r="AX95"/>
  <c i="2"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J127"/>
  <c r="F127"/>
  <c r="J126"/>
  <c r="F126"/>
  <c r="F124"/>
  <c r="E122"/>
  <c r="J92"/>
  <c r="F92"/>
  <c r="J91"/>
  <c r="F91"/>
  <c r="F89"/>
  <c r="E87"/>
  <c r="J12"/>
  <c r="J89"/>
  <c r="E7"/>
  <c r="E120"/>
  <c i="1" r="L90"/>
  <c r="AM90"/>
  <c r="AM89"/>
  <c r="L89"/>
  <c r="AM87"/>
  <c r="L87"/>
  <c r="L85"/>
  <c r="L84"/>
  <c i="2" r="BK147"/>
  <c r="BK225"/>
  <c r="BK166"/>
  <c r="J200"/>
  <c r="J192"/>
  <c r="J214"/>
  <c r="J221"/>
  <c r="BK188"/>
  <c i="3" r="J186"/>
  <c r="BK135"/>
  <c r="J144"/>
  <c r="J154"/>
  <c r="J221"/>
  <c r="BK220"/>
  <c r="BK164"/>
  <c r="J192"/>
  <c r="J190"/>
  <c r="J181"/>
  <c r="J227"/>
  <c r="J226"/>
  <c r="BK176"/>
  <c r="BK222"/>
  <c r="BK144"/>
  <c i="4" r="BK191"/>
  <c r="J151"/>
  <c r="BK184"/>
  <c r="BK134"/>
  <c r="BK168"/>
  <c r="BK166"/>
  <c r="J193"/>
  <c r="J174"/>
  <c r="J142"/>
  <c r="J181"/>
  <c r="J135"/>
  <c r="BK156"/>
  <c r="BK164"/>
  <c i="5" r="BK177"/>
  <c r="J133"/>
  <c r="BK143"/>
  <c r="J172"/>
  <c r="BK152"/>
  <c r="BK135"/>
  <c r="BK168"/>
  <c i="6" r="BK132"/>
  <c r="J146"/>
  <c r="J131"/>
  <c r="BK126"/>
  <c i="7" r="BK151"/>
  <c r="J144"/>
  <c r="J135"/>
  <c r="BK143"/>
  <c i="8" r="J129"/>
  <c r="BK148"/>
  <c r="BK134"/>
  <c r="J143"/>
  <c r="J160"/>
  <c r="BK154"/>
  <c i="9" r="J163"/>
  <c r="J155"/>
  <c r="J138"/>
  <c r="J146"/>
  <c r="BK164"/>
  <c r="J152"/>
  <c r="BK128"/>
  <c i="10" r="BK130"/>
  <c r="BK140"/>
  <c r="J128"/>
  <c i="11" r="J138"/>
  <c r="J168"/>
  <c r="BK148"/>
  <c r="J175"/>
  <c r="BK129"/>
  <c r="BK167"/>
  <c r="BK130"/>
  <c r="J159"/>
  <c i="12" r="BK139"/>
  <c r="BK130"/>
  <c r="BK145"/>
  <c r="J142"/>
  <c i="13" r="J132"/>
  <c r="J134"/>
  <c r="BK123"/>
  <c r="J128"/>
  <c r="J122"/>
  <c i="14" r="BK153"/>
  <c r="BK207"/>
  <c r="J149"/>
  <c r="BK124"/>
  <c r="J176"/>
  <c r="BK142"/>
  <c r="J128"/>
  <c r="BK150"/>
  <c r="BK178"/>
  <c r="BK193"/>
  <c r="BK152"/>
  <c r="BK137"/>
  <c r="BK154"/>
  <c r="J154"/>
  <c r="BK130"/>
  <c i="15" r="BK148"/>
  <c r="J144"/>
  <c r="BK150"/>
  <c r="BK139"/>
  <c r="J164"/>
  <c r="J142"/>
  <c r="BK130"/>
  <c i="16" r="BK146"/>
  <c r="BK144"/>
  <c r="BK140"/>
  <c r="BK155"/>
  <c r="BK125"/>
  <c r="BK134"/>
  <c i="17" r="BK132"/>
  <c r="J132"/>
  <c r="BK124"/>
  <c r="J129"/>
  <c i="18" r="J125"/>
  <c r="BK138"/>
  <c r="J135"/>
  <c i="19" r="BK132"/>
  <c r="BK126"/>
  <c r="BK163"/>
  <c r="BK147"/>
  <c r="J135"/>
  <c r="BK145"/>
  <c i="20" r="BK127"/>
  <c i="21" r="J129"/>
  <c r="BK124"/>
  <c i="22" r="J169"/>
  <c r="J142"/>
  <c r="J175"/>
  <c r="J158"/>
  <c r="J126"/>
  <c r="BK153"/>
  <c r="BK131"/>
  <c r="J144"/>
  <c r="J152"/>
  <c i="2" r="BK195"/>
  <c r="BK142"/>
  <c r="BK154"/>
  <c r="J202"/>
  <c r="J139"/>
  <c r="J193"/>
  <c r="BK159"/>
  <c r="BK199"/>
  <c r="J166"/>
  <c r="BK224"/>
  <c r="J168"/>
  <c r="BK133"/>
  <c r="J183"/>
  <c r="J217"/>
  <c r="BK136"/>
  <c r="J147"/>
  <c r="J189"/>
  <c i="3" r="BK199"/>
  <c r="BK183"/>
  <c r="BK219"/>
  <c r="BK143"/>
  <c r="J219"/>
  <c r="BK148"/>
  <c r="J158"/>
  <c r="J205"/>
  <c r="J223"/>
  <c r="J153"/>
  <c r="BK147"/>
  <c r="BK177"/>
  <c r="BK225"/>
  <c r="J136"/>
  <c i="4" r="BK182"/>
  <c r="BK188"/>
  <c r="J159"/>
  <c r="J165"/>
  <c r="BK139"/>
  <c r="BK150"/>
  <c r="J188"/>
  <c r="J191"/>
  <c r="J145"/>
  <c i="5" r="J150"/>
  <c r="J179"/>
  <c r="BK176"/>
  <c r="BK153"/>
  <c r="J177"/>
  <c r="BK173"/>
  <c i="6" r="BK130"/>
  <c r="J141"/>
  <c r="J139"/>
  <c i="7" r="J129"/>
  <c r="BK148"/>
  <c r="BK157"/>
  <c r="J149"/>
  <c i="8" r="BK139"/>
  <c r="J148"/>
  <c r="J147"/>
  <c r="BK164"/>
  <c r="BK136"/>
  <c r="J157"/>
  <c i="9" r="J154"/>
  <c r="J159"/>
  <c r="J149"/>
  <c r="BK141"/>
  <c r="BK159"/>
  <c r="BK166"/>
  <c i="10" r="J137"/>
  <c r="J124"/>
  <c r="J129"/>
  <c i="11" r="BK156"/>
  <c r="J155"/>
  <c r="J153"/>
  <c r="J171"/>
  <c r="BK176"/>
  <c r="J133"/>
  <c r="J125"/>
  <c i="12" r="J133"/>
  <c r="BK144"/>
  <c r="J128"/>
  <c r="BK127"/>
  <c i="13" r="BK134"/>
  <c r="BK128"/>
  <c r="BK133"/>
  <c r="J123"/>
  <c i="14" r="BK160"/>
  <c r="J183"/>
  <c r="J126"/>
  <c r="J148"/>
  <c r="BK174"/>
  <c r="J190"/>
  <c r="BK144"/>
  <c r="J169"/>
  <c r="BK128"/>
  <c r="J157"/>
  <c r="BK133"/>
  <c i="15" r="BK161"/>
  <c r="J126"/>
  <c r="BK151"/>
  <c r="J136"/>
  <c r="J150"/>
  <c r="J149"/>
  <c r="BK144"/>
  <c r="J151"/>
  <c i="16" r="J127"/>
  <c r="J148"/>
  <c r="BK133"/>
  <c r="J135"/>
  <c r="J126"/>
  <c r="J128"/>
  <c i="17" r="BK119"/>
  <c r="J136"/>
  <c r="BK125"/>
  <c i="18" r="BK130"/>
  <c r="J128"/>
  <c r="BK126"/>
  <c i="19" r="BK166"/>
  <c r="BK125"/>
  <c r="J144"/>
  <c r="J137"/>
  <c r="BK135"/>
  <c r="J132"/>
  <c r="BK159"/>
  <c r="J134"/>
  <c r="BK155"/>
  <c i="20" r="J124"/>
  <c r="BK122"/>
  <c i="21" r="BK123"/>
  <c i="22" r="BK150"/>
  <c r="J137"/>
  <c r="J165"/>
  <c r="BK132"/>
  <c r="BK162"/>
  <c r="BK122"/>
  <c r="J150"/>
  <c r="BK174"/>
  <c r="J168"/>
  <c i="2" r="BK162"/>
  <c r="BK171"/>
  <c r="BK204"/>
  <c r="BK210"/>
  <c r="J140"/>
  <c r="BK178"/>
  <c r="BK202"/>
  <c r="J219"/>
  <c r="BK211"/>
  <c r="BK173"/>
  <c r="J176"/>
  <c r="J173"/>
  <c r="BK194"/>
  <c r="J137"/>
  <c i="3" r="BK182"/>
  <c r="J148"/>
  <c r="J185"/>
  <c r="J208"/>
  <c r="J202"/>
  <c r="J196"/>
  <c r="BK154"/>
  <c r="BK136"/>
  <c r="BK178"/>
  <c r="BK141"/>
  <c r="J135"/>
  <c r="J178"/>
  <c r="J149"/>
  <c r="BK181"/>
  <c i="4" r="BK174"/>
  <c r="J153"/>
  <c r="BK149"/>
  <c r="J166"/>
  <c r="BK158"/>
  <c r="J161"/>
  <c r="J187"/>
  <c r="BK189"/>
  <c r="BK151"/>
  <c r="J154"/>
  <c r="BK159"/>
  <c i="5" r="J174"/>
  <c r="BK169"/>
  <c r="J156"/>
  <c r="J149"/>
  <c r="BK151"/>
  <c r="J170"/>
  <c r="BK139"/>
  <c i="6" r="BK142"/>
  <c r="BK147"/>
  <c i="7" r="BK152"/>
  <c r="J142"/>
  <c r="BK135"/>
  <c r="J128"/>
  <c r="BK132"/>
  <c i="8" r="J154"/>
  <c r="BK142"/>
  <c r="J130"/>
  <c r="BK156"/>
  <c r="BK162"/>
  <c r="J142"/>
  <c i="9" r="J153"/>
  <c r="J151"/>
  <c r="BK165"/>
  <c r="J164"/>
  <c r="J130"/>
  <c r="J127"/>
  <c r="BK137"/>
  <c i="10" r="J131"/>
  <c r="BK141"/>
  <c r="J132"/>
  <c i="11" r="J176"/>
  <c r="BK154"/>
  <c r="BK168"/>
  <c r="J136"/>
  <c r="BK152"/>
  <c r="BK163"/>
  <c r="BK151"/>
  <c r="BK125"/>
  <c i="12" r="BK122"/>
  <c r="J124"/>
  <c r="J134"/>
  <c r="J127"/>
  <c i="13" r="J141"/>
  <c r="J139"/>
  <c r="J121"/>
  <c i="14" r="J188"/>
  <c r="BK194"/>
  <c r="J152"/>
  <c r="J196"/>
  <c r="BK156"/>
  <c r="J202"/>
  <c r="BK126"/>
  <c r="BK183"/>
  <c r="J197"/>
  <c r="BK127"/>
  <c r="J160"/>
  <c r="BK191"/>
  <c r="J205"/>
  <c r="J142"/>
  <c r="BK134"/>
  <c r="BK155"/>
  <c i="15" r="J147"/>
  <c r="J153"/>
  <c r="J137"/>
  <c r="J133"/>
  <c r="J127"/>
  <c r="BK147"/>
  <c r="J124"/>
  <c r="BK126"/>
  <c i="16" r="BK153"/>
  <c r="J154"/>
  <c r="J149"/>
  <c r="J134"/>
  <c r="BK154"/>
  <c i="17" r="J125"/>
  <c r="BK123"/>
  <c r="J123"/>
  <c r="BK135"/>
  <c i="18" r="BK133"/>
  <c r="BK121"/>
  <c i="19" r="BK162"/>
  <c r="J154"/>
  <c r="J143"/>
  <c r="J151"/>
  <c r="J168"/>
  <c r="BK151"/>
  <c r="J150"/>
  <c r="J122"/>
  <c i="20" r="BK121"/>
  <c i="21" r="J130"/>
  <c r="J118"/>
  <c i="22" r="J145"/>
  <c r="J167"/>
  <c r="J173"/>
  <c r="J151"/>
  <c r="BK158"/>
  <c r="J130"/>
  <c r="BK156"/>
  <c r="J149"/>
  <c i="2" r="J165"/>
  <c r="J196"/>
  <c r="BK165"/>
  <c r="BK170"/>
  <c r="BK153"/>
  <c r="BK137"/>
  <c r="BK164"/>
  <c r="J134"/>
  <c r="BK163"/>
  <c r="BK134"/>
  <c r="J170"/>
  <c r="J209"/>
  <c r="J223"/>
  <c r="J150"/>
  <c r="J191"/>
  <c i="3" r="J198"/>
  <c r="J162"/>
  <c r="J147"/>
  <c r="J217"/>
  <c r="BK209"/>
  <c r="BK217"/>
  <c r="J156"/>
  <c r="J164"/>
  <c r="J212"/>
  <c r="J173"/>
  <c r="BK169"/>
  <c r="BK185"/>
  <c r="J150"/>
  <c r="J200"/>
  <c r="BK145"/>
  <c i="4" r="J150"/>
  <c r="BK186"/>
  <c r="BK185"/>
  <c r="BK141"/>
  <c r="J186"/>
  <c r="BK192"/>
  <c r="J149"/>
  <c r="BK138"/>
  <c r="BK176"/>
  <c r="J147"/>
  <c r="J136"/>
  <c i="5" r="BK146"/>
  <c r="J159"/>
  <c r="BK134"/>
  <c r="BK174"/>
  <c r="BK133"/>
  <c r="BK162"/>
  <c i="6" r="J135"/>
  <c r="BK145"/>
  <c i="7" r="J150"/>
  <c r="BK142"/>
  <c r="J154"/>
  <c r="BK150"/>
  <c i="8" r="F35"/>
  <c i="9" r="BK131"/>
  <c r="BK153"/>
  <c r="J166"/>
  <c r="J147"/>
  <c r="J165"/>
  <c r="BK152"/>
  <c r="J133"/>
  <c r="BK154"/>
  <c i="10" r="BK124"/>
  <c r="BK135"/>
  <c i="11" r="BK147"/>
  <c r="J130"/>
  <c r="J126"/>
  <c r="J147"/>
  <c r="J165"/>
  <c r="J129"/>
  <c r="BK157"/>
  <c r="BK161"/>
  <c i="12" r="J144"/>
  <c r="J121"/>
  <c r="BK143"/>
  <c r="BK129"/>
  <c r="BK123"/>
  <c i="13" r="J133"/>
  <c r="BK121"/>
  <c r="BK132"/>
  <c r="J126"/>
  <c i="14" r="J171"/>
  <c r="BK203"/>
  <c r="BK146"/>
  <c r="BK202"/>
  <c r="J203"/>
  <c r="J150"/>
  <c r="BK192"/>
  <c r="BK145"/>
  <c r="BK149"/>
  <c r="J130"/>
  <c r="BK132"/>
  <c r="J182"/>
  <c r="BK167"/>
  <c r="J124"/>
  <c i="15" r="J169"/>
  <c r="J168"/>
  <c r="BK170"/>
  <c r="BK167"/>
  <c r="BK132"/>
  <c r="BK125"/>
  <c r="J125"/>
  <c i="16" r="J141"/>
  <c r="BK156"/>
  <c r="BK136"/>
  <c r="J121"/>
  <c r="J132"/>
  <c r="J150"/>
  <c i="17" r="J124"/>
  <c r="J120"/>
  <c r="J126"/>
  <c i="18" r="J122"/>
  <c r="J138"/>
  <c r="BK120"/>
  <c r="J134"/>
  <c i="19" r="J128"/>
  <c r="J123"/>
  <c r="BK127"/>
  <c r="J124"/>
  <c r="J152"/>
  <c r="BK148"/>
  <c r="J138"/>
  <c i="20" r="J121"/>
  <c r="BK120"/>
  <c i="21" r="BK120"/>
  <c r="BK122"/>
  <c i="22" r="BK138"/>
  <c r="BK136"/>
  <c r="J136"/>
  <c r="J157"/>
  <c r="J174"/>
  <c r="BK159"/>
  <c r="BK148"/>
  <c r="BK163"/>
  <c r="J155"/>
  <c r="J140"/>
  <c i="2" r="J198"/>
  <c r="J156"/>
  <c r="J155"/>
  <c r="BK186"/>
  <c r="BK203"/>
  <c r="J162"/>
  <c r="BK184"/>
  <c r="BK214"/>
  <c r="BK219"/>
  <c r="BK191"/>
  <c r="BK218"/>
  <c r="BK221"/>
  <c r="J212"/>
  <c r="J157"/>
  <c i="3" r="BK195"/>
  <c r="BK202"/>
  <c r="J207"/>
  <c r="J188"/>
  <c r="BK207"/>
  <c r="BK215"/>
  <c r="J209"/>
  <c r="BK226"/>
  <c r="BK192"/>
  <c r="J187"/>
  <c r="BK198"/>
  <c r="BK174"/>
  <c r="J159"/>
  <c r="J201"/>
  <c i="4" r="J133"/>
  <c r="J185"/>
  <c r="J182"/>
  <c r="BK143"/>
  <c r="BK136"/>
  <c r="BK172"/>
  <c r="J139"/>
  <c r="BK144"/>
  <c r="J155"/>
  <c i="5" r="J176"/>
  <c r="J131"/>
  <c r="J154"/>
  <c r="BK170"/>
  <c r="BK167"/>
  <c r="BK141"/>
  <c r="J146"/>
  <c r="J178"/>
  <c i="6" r="J128"/>
  <c r="BK133"/>
  <c r="J138"/>
  <c i="7" r="BK155"/>
  <c r="J131"/>
  <c r="BK126"/>
  <c r="J145"/>
  <c r="J141"/>
  <c i="8" r="BK129"/>
  <c r="J135"/>
  <c r="J136"/>
  <c r="J149"/>
  <c r="BK153"/>
  <c r="J132"/>
  <c i="9" r="J137"/>
  <c r="BK136"/>
  <c r="J141"/>
  <c r="J143"/>
  <c r="BK143"/>
  <c r="BK133"/>
  <c r="J160"/>
  <c i="10" r="BK133"/>
  <c r="BK137"/>
  <c r="BK136"/>
  <c i="11" r="BK174"/>
  <c r="BK177"/>
  <c r="J161"/>
  <c r="BK173"/>
  <c r="BK162"/>
  <c r="BK140"/>
  <c r="J143"/>
  <c r="J173"/>
  <c r="J141"/>
  <c i="12" r="BK125"/>
  <c r="BK138"/>
  <c r="J135"/>
  <c r="BK134"/>
  <c i="13" r="BK141"/>
  <c r="BK139"/>
  <c r="BK124"/>
  <c i="14" r="J193"/>
  <c r="BK189"/>
  <c r="J208"/>
  <c r="BK157"/>
  <c r="BK210"/>
  <c r="J146"/>
  <c r="BK182"/>
  <c r="BK141"/>
  <c r="J194"/>
  <c r="J164"/>
  <c r="BK135"/>
  <c r="J210"/>
  <c r="J178"/>
  <c r="J158"/>
  <c r="BK199"/>
  <c r="BK204"/>
  <c r="J184"/>
  <c r="BK181"/>
  <c r="J132"/>
  <c i="15" r="BK153"/>
  <c r="J166"/>
  <c r="BK152"/>
  <c r="BK142"/>
  <c r="BK135"/>
  <c r="J145"/>
  <c r="J148"/>
  <c r="BK154"/>
  <c r="BK124"/>
  <c i="16" r="BK149"/>
  <c r="J145"/>
  <c r="BK143"/>
  <c r="BK129"/>
  <c r="J124"/>
  <c r="J155"/>
  <c i="17" r="J133"/>
  <c r="J131"/>
  <c r="J122"/>
  <c i="18" r="J127"/>
  <c r="BK124"/>
  <c r="BK127"/>
  <c i="19" r="BK157"/>
  <c r="J158"/>
  <c r="J164"/>
  <c r="J136"/>
  <c r="BK143"/>
  <c r="J125"/>
  <c r="J127"/>
  <c r="J129"/>
  <c i="20" r="J125"/>
  <c i="21" r="BK128"/>
  <c r="BK130"/>
  <c r="J128"/>
  <c i="22" r="BK139"/>
  <c r="J161"/>
  <c r="J135"/>
  <c r="J139"/>
  <c r="J156"/>
  <c r="J143"/>
  <c r="BK144"/>
  <c r="J159"/>
  <c r="J153"/>
  <c i="2" r="J142"/>
  <c r="BK168"/>
  <c r="BK149"/>
  <c r="BK140"/>
  <c r="J186"/>
  <c r="BK200"/>
  <c i="3" r="BK200"/>
  <c r="BK156"/>
  <c r="J143"/>
  <c r="J214"/>
  <c r="BK213"/>
  <c r="J145"/>
  <c r="J220"/>
  <c r="BK196"/>
  <c r="J171"/>
  <c r="BK212"/>
  <c r="BK157"/>
  <c r="BK205"/>
  <c r="J182"/>
  <c i="4" r="BK145"/>
  <c r="J144"/>
  <c r="BK173"/>
  <c r="J170"/>
  <c r="BK193"/>
  <c r="J168"/>
  <c r="BK148"/>
  <c r="J169"/>
  <c i="5" r="J180"/>
  <c r="J144"/>
  <c r="J143"/>
  <c r="J139"/>
  <c r="J175"/>
  <c r="J169"/>
  <c r="J141"/>
  <c i="6" r="J142"/>
  <c r="J133"/>
  <c r="BK140"/>
  <c i="7" r="BK154"/>
  <c r="J136"/>
  <c r="J127"/>
  <c r="BK131"/>
  <c r="J151"/>
  <c i="8" r="BK160"/>
  <c r="BK130"/>
  <c r="J150"/>
  <c r="J128"/>
  <c r="BK135"/>
  <c r="BK146"/>
  <c r="BK127"/>
  <c i="9" r="J161"/>
  <c r="BK162"/>
  <c r="J162"/>
  <c r="J167"/>
  <c r="J135"/>
  <c r="BK135"/>
  <c i="10" r="J123"/>
  <c r="J140"/>
  <c r="BK128"/>
  <c i="11" r="BK160"/>
  <c r="J166"/>
  <c r="BK164"/>
  <c r="J146"/>
  <c r="BK170"/>
  <c r="BK134"/>
  <c r="BK144"/>
  <c r="J124"/>
  <c i="12" r="BK126"/>
  <c r="J122"/>
  <c r="J137"/>
  <c r="J126"/>
  <c i="13" r="BK135"/>
  <c r="J127"/>
  <c r="BK127"/>
  <c r="BK126"/>
  <c i="14" r="BK161"/>
  <c r="J179"/>
  <c r="J137"/>
  <c r="J144"/>
  <c r="BK175"/>
  <c r="BK184"/>
  <c r="BK139"/>
  <c r="BK148"/>
  <c r="J153"/>
  <c r="J167"/>
  <c r="J187"/>
  <c r="J147"/>
  <c r="J186"/>
  <c r="BK166"/>
  <c i="15" r="BK166"/>
  <c r="J156"/>
  <c r="BK133"/>
  <c r="J129"/>
  <c r="J159"/>
  <c r="BK163"/>
  <c r="J163"/>
  <c r="J143"/>
  <c r="BK155"/>
  <c r="J128"/>
  <c i="16" r="BK126"/>
  <c r="F33"/>
  <c i="17" r="BK131"/>
  <c r="BK134"/>
  <c r="J134"/>
  <c r="J119"/>
  <c i="18" r="J139"/>
  <c r="J126"/>
  <c r="BK132"/>
  <c r="J130"/>
  <c r="BK135"/>
  <c r="BK123"/>
  <c i="19" r="BK140"/>
  <c r="J161"/>
  <c r="BK149"/>
  <c r="J162"/>
  <c r="BK168"/>
  <c r="BK134"/>
  <c r="J145"/>
  <c r="BK139"/>
  <c r="J163"/>
  <c r="J146"/>
  <c r="J139"/>
  <c i="20" r="BK124"/>
  <c i="21" r="BK126"/>
  <c r="BK118"/>
  <c r="J122"/>
  <c r="J119"/>
  <c i="22" r="BK171"/>
  <c r="BK160"/>
  <c r="J141"/>
  <c r="J138"/>
  <c r="BK124"/>
  <c r="BK123"/>
  <c r="J171"/>
  <c r="BK149"/>
  <c r="BK173"/>
  <c r="J162"/>
  <c r="BK126"/>
  <c r="BK164"/>
  <c i="2" r="BK180"/>
  <c r="BK174"/>
  <c r="J135"/>
  <c r="J210"/>
  <c r="J194"/>
  <c r="J211"/>
  <c r="BK167"/>
  <c r="J145"/>
  <c r="J167"/>
  <c r="BK217"/>
  <c r="J152"/>
  <c r="J199"/>
  <c r="BK193"/>
  <c r="BK190"/>
  <c r="BK201"/>
  <c r="J175"/>
  <c i="3" r="BK188"/>
  <c r="J211"/>
  <c r="BK206"/>
  <c r="J216"/>
  <c r="J210"/>
  <c r="J137"/>
  <c r="J157"/>
  <c r="J225"/>
  <c r="J177"/>
  <c r="BK186"/>
  <c r="BK214"/>
  <c r="BK161"/>
  <c r="BK150"/>
  <c r="BK158"/>
  <c i="4" r="J189"/>
  <c r="BK154"/>
  <c r="J183"/>
  <c r="BK181"/>
  <c i="5" r="BK163"/>
  <c r="BK150"/>
  <c r="BK144"/>
  <c r="J157"/>
  <c i="6" r="BK138"/>
  <c r="J132"/>
  <c r="J140"/>
  <c i="7" r="BK144"/>
  <c r="BK136"/>
  <c r="J132"/>
  <c r="BK137"/>
  <c i="8" r="J159"/>
  <c r="J156"/>
  <c r="BK147"/>
  <c r="J164"/>
  <c r="BK143"/>
  <c r="J161"/>
  <c r="J146"/>
  <c i="9" r="J136"/>
  <c r="BK144"/>
  <c r="BK151"/>
  <c r="BK138"/>
  <c r="BK167"/>
  <c r="BK130"/>
  <c i="10" r="J136"/>
  <c r="J135"/>
  <c r="BK132"/>
  <c i="11" r="BK143"/>
  <c r="BK142"/>
  <c r="J145"/>
  <c r="J163"/>
  <c r="J131"/>
  <c r="BK171"/>
  <c r="J162"/>
  <c r="J139"/>
  <c r="J164"/>
  <c i="12" r="BK142"/>
  <c r="J143"/>
  <c r="J140"/>
  <c r="J138"/>
  <c i="13" r="J140"/>
  <c r="J130"/>
  <c r="J137"/>
  <c r="J131"/>
  <c r="BK131"/>
  <c i="14" r="J138"/>
  <c r="J175"/>
  <c r="J140"/>
  <c r="BK158"/>
  <c r="BK179"/>
  <c r="J127"/>
  <c r="BK176"/>
  <c r="BK201"/>
  <c r="J135"/>
  <c r="BK197"/>
  <c r="BK195"/>
  <c r="J133"/>
  <c r="BK173"/>
  <c i="15" r="BK158"/>
  <c r="J167"/>
  <c r="J132"/>
  <c r="J160"/>
  <c r="BK162"/>
  <c r="BK146"/>
  <c r="BK136"/>
  <c r="J162"/>
  <c i="16" r="BK135"/>
  <c r="J136"/>
  <c r="BK137"/>
  <c r="BK127"/>
  <c r="J133"/>
  <c r="BK152"/>
  <c i="17" r="BK136"/>
  <c r="BK120"/>
  <c r="BK133"/>
  <c i="18" r="BK129"/>
  <c r="J120"/>
  <c r="J123"/>
  <c r="J137"/>
  <c i="19" r="BK154"/>
  <c r="BK150"/>
  <c r="BK138"/>
  <c r="BK133"/>
  <c r="J133"/>
  <c r="J147"/>
  <c r="J148"/>
  <c i="20" r="BK126"/>
  <c i="21" r="J124"/>
  <c r="J126"/>
  <c r="BK121"/>
  <c i="22" r="BK157"/>
  <c r="BK127"/>
  <c r="J134"/>
  <c r="BK134"/>
  <c r="J163"/>
  <c r="J164"/>
  <c r="BK125"/>
  <c r="BK155"/>
  <c r="BK154"/>
  <c i="2" r="J218"/>
  <c r="BK197"/>
  <c r="J153"/>
  <c r="BK141"/>
  <c r="J133"/>
  <c r="J149"/>
  <c r="BK196"/>
  <c r="BK157"/>
  <c r="J188"/>
  <c r="J136"/>
  <c r="BK183"/>
  <c r="J205"/>
  <c r="BK135"/>
  <c r="BK208"/>
  <c r="J220"/>
  <c r="J146"/>
  <c r="J164"/>
  <c i="3" r="J184"/>
  <c r="J141"/>
  <c r="BK223"/>
  <c r="J195"/>
  <c r="J176"/>
  <c r="BK153"/>
  <c r="BK224"/>
  <c r="BK162"/>
  <c r="BK168"/>
  <c r="BK180"/>
  <c r="BK151"/>
  <c i="4" r="J192"/>
  <c r="BK155"/>
  <c r="J158"/>
  <c r="J178"/>
  <c r="BK137"/>
  <c r="J194"/>
  <c r="BK169"/>
  <c r="J156"/>
  <c r="BK133"/>
  <c i="5" r="BK175"/>
  <c r="J153"/>
  <c r="BK179"/>
  <c r="BK147"/>
  <c r="BK149"/>
  <c r="BK140"/>
  <c i="6" r="J143"/>
  <c r="J130"/>
  <c r="BK128"/>
  <c i="7" r="BK149"/>
  <c r="BK147"/>
  <c r="J147"/>
  <c r="J152"/>
  <c r="J148"/>
  <c i="8" r="J151"/>
  <c r="BK161"/>
  <c r="BK137"/>
  <c r="BK157"/>
  <c r="J162"/>
  <c r="BK158"/>
  <c i="10" r="BK131"/>
  <c r="BK129"/>
  <c i="11" r="BK175"/>
  <c r="J148"/>
  <c r="BK165"/>
  <c r="J174"/>
  <c r="BK146"/>
  <c r="J151"/>
  <c r="J156"/>
  <c i="12" r="J141"/>
  <c r="BK131"/>
  <c r="BK137"/>
  <c r="BK121"/>
  <c r="J130"/>
  <c i="13" r="BK125"/>
  <c r="BK129"/>
  <c r="BK138"/>
  <c r="J135"/>
  <c i="14" r="J173"/>
  <c r="J136"/>
  <c r="J162"/>
  <c r="J185"/>
  <c r="BK136"/>
  <c r="BK200"/>
  <c r="J163"/>
  <c r="BK185"/>
  <c r="J166"/>
  <c r="J139"/>
  <c r="J134"/>
  <c r="J201"/>
  <c r="J161"/>
  <c r="BK208"/>
  <c r="BK169"/>
  <c r="BK186"/>
  <c r="J141"/>
  <c r="BK129"/>
  <c r="BK147"/>
  <c i="15" r="BK164"/>
  <c r="J123"/>
  <c r="J152"/>
  <c r="J139"/>
  <c r="BK137"/>
  <c r="BK128"/>
  <c r="BK169"/>
  <c r="BK145"/>
  <c r="BK129"/>
  <c i="16" r="J130"/>
  <c r="J152"/>
  <c r="BK121"/>
  <c r="BK138"/>
  <c r="BK130"/>
  <c r="J144"/>
  <c r="J153"/>
  <c r="J143"/>
  <c i="17" r="BK121"/>
  <c r="J127"/>
  <c r="J130"/>
  <c i="18" r="BK137"/>
  <c r="BK139"/>
  <c r="BK122"/>
  <c i="19" r="J165"/>
  <c r="J167"/>
  <c r="J159"/>
  <c r="BK122"/>
  <c r="J126"/>
  <c r="J141"/>
  <c r="BK137"/>
  <c r="J140"/>
  <c i="20" r="J122"/>
  <c i="21" r="J123"/>
  <c r="BK125"/>
  <c i="22" r="BK172"/>
  <c r="BK146"/>
  <c r="J128"/>
  <c r="BK167"/>
  <c r="J132"/>
  <c r="BK140"/>
  <c r="BK165"/>
  <c r="J124"/>
  <c r="J129"/>
  <c r="BK135"/>
  <c i="2" r="J195"/>
  <c r="BK192"/>
  <c r="J180"/>
  <c r="J174"/>
  <c r="BK155"/>
  <c r="BK212"/>
  <c r="BK187"/>
  <c r="BK146"/>
  <c r="J179"/>
  <c r="J190"/>
  <c r="J206"/>
  <c r="J222"/>
  <c r="BK179"/>
  <c r="J208"/>
  <c r="J224"/>
  <c r="J154"/>
  <c i="3" r="BK159"/>
  <c r="BK152"/>
  <c r="J189"/>
  <c r="BK201"/>
  <c r="BK208"/>
  <c r="BK139"/>
  <c r="BK173"/>
  <c r="J169"/>
  <c r="J215"/>
  <c r="BK167"/>
  <c r="J224"/>
  <c r="BK171"/>
  <c r="J206"/>
  <c r="J138"/>
  <c i="4" r="J141"/>
  <c r="BK187"/>
  <c r="J146"/>
  <c r="BK153"/>
  <c r="BK135"/>
  <c r="J134"/>
  <c r="J143"/>
  <c r="J164"/>
  <c r="BK170"/>
  <c r="BK147"/>
  <c i="5" r="J134"/>
  <c r="J142"/>
  <c r="J147"/>
  <c r="BK137"/>
  <c r="J136"/>
  <c r="J135"/>
  <c r="BK131"/>
  <c r="J163"/>
  <c r="BK157"/>
  <c r="J152"/>
  <c i="6" r="BK139"/>
  <c r="BK135"/>
  <c r="J147"/>
  <c i="7" r="J143"/>
  <c r="J140"/>
  <c r="BK141"/>
  <c r="J137"/>
  <c r="BK153"/>
  <c i="8" r="BK138"/>
  <c r="BK155"/>
  <c r="BK131"/>
  <c r="J137"/>
  <c r="BK159"/>
  <c r="BK151"/>
  <c i="9" r="BK155"/>
  <c r="BK140"/>
  <c r="BK157"/>
  <c r="J157"/>
  <c r="J129"/>
  <c r="J144"/>
  <c r="BK132"/>
  <c i="10" r="J127"/>
  <c i="11" r="J128"/>
  <c r="BK169"/>
  <c r="J137"/>
  <c r="BK141"/>
  <c r="J140"/>
  <c r="BK138"/>
  <c r="BK137"/>
  <c r="BK136"/>
  <c r="BK128"/>
  <c r="BK159"/>
  <c r="J170"/>
  <c i="12" r="BK140"/>
  <c r="BK128"/>
  <c r="J145"/>
  <c r="BK133"/>
  <c r="BK132"/>
  <c i="13" r="J125"/>
  <c r="BK130"/>
  <c r="BK140"/>
  <c i="14" r="J211"/>
  <c r="BK168"/>
  <c r="J209"/>
  <c r="J145"/>
  <c r="BK177"/>
  <c r="BK209"/>
  <c r="BK171"/>
  <c r="J195"/>
  <c r="BK151"/>
  <c r="J199"/>
  <c r="J192"/>
  <c r="BK205"/>
  <c r="BK140"/>
  <c r="J156"/>
  <c r="J191"/>
  <c i="15" r="BK159"/>
  <c r="J154"/>
  <c r="BK127"/>
  <c r="BK160"/>
  <c r="BK168"/>
  <c r="BK143"/>
  <c r="J158"/>
  <c r="BK123"/>
  <c i="16" r="J156"/>
  <c r="J137"/>
  <c r="BK141"/>
  <c r="BK128"/>
  <c r="J139"/>
  <c r="J138"/>
  <c r="J125"/>
  <c i="17" r="BK130"/>
  <c r="BK122"/>
  <c r="BK127"/>
  <c i="18" r="J124"/>
  <c r="J121"/>
  <c r="BK131"/>
  <c i="19" r="BK164"/>
  <c r="J153"/>
  <c r="BK129"/>
  <c r="BK167"/>
  <c r="BK161"/>
  <c r="BK141"/>
  <c r="BK165"/>
  <c r="BK130"/>
  <c i="20" r="J120"/>
  <c i="21" r="J125"/>
  <c i="22" r="BK168"/>
  <c r="BK129"/>
  <c r="BK166"/>
  <c r="J127"/>
  <c r="BK175"/>
  <c r="J154"/>
  <c r="J172"/>
  <c r="BK145"/>
  <c r="BK161"/>
  <c i="2" r="J197"/>
  <c r="J187"/>
  <c r="BK152"/>
  <c r="J143"/>
  <c r="J203"/>
  <c r="BK148"/>
  <c r="J163"/>
  <c r="BK198"/>
  <c r="J225"/>
  <c r="BK209"/>
  <c r="BK139"/>
  <c r="BK175"/>
  <c r="J172"/>
  <c r="J207"/>
  <c i="1" r="AS94"/>
  <c i="3" r="BK149"/>
  <c r="BK221"/>
  <c r="J183"/>
  <c r="BK216"/>
  <c r="BK210"/>
  <c r="BK227"/>
  <c r="J180"/>
  <c r="J203"/>
  <c r="J213"/>
  <c r="J168"/>
  <c r="BK184"/>
  <c r="BK197"/>
  <c i="4" r="BK183"/>
  <c r="J195"/>
  <c r="BK195"/>
  <c i="5" r="J164"/>
  <c r="BK178"/>
  <c r="BK136"/>
  <c r="BK142"/>
  <c r="BK172"/>
  <c r="J168"/>
  <c r="J132"/>
  <c r="J173"/>
  <c r="J162"/>
  <c r="BK156"/>
  <c i="6" r="BK144"/>
  <c r="BK141"/>
  <c r="J144"/>
  <c i="7" r="BK156"/>
  <c r="J146"/>
  <c r="J157"/>
  <c r="BK140"/>
  <c r="BK129"/>
  <c i="8" r="J158"/>
  <c r="BK149"/>
  <c r="BK152"/>
  <c r="J153"/>
  <c r="J152"/>
  <c i="9" r="BK160"/>
  <c r="BK127"/>
  <c r="BK149"/>
  <c r="J148"/>
  <c r="BK146"/>
  <c r="BK129"/>
  <c i="10" r="J130"/>
  <c r="BK123"/>
  <c r="J141"/>
  <c i="11" r="BK153"/>
  <c r="J167"/>
  <c r="J158"/>
  <c r="J154"/>
  <c r="BK158"/>
  <c r="J127"/>
  <c r="BK139"/>
  <c r="BK132"/>
  <c r="J160"/>
  <c r="BK126"/>
  <c r="J142"/>
  <c i="12" r="J125"/>
  <c r="J129"/>
  <c r="BK136"/>
  <c r="BK141"/>
  <c i="13" r="J136"/>
  <c r="BK136"/>
  <c i="14" r="BK143"/>
  <c r="J181"/>
  <c r="J200"/>
  <c r="BK159"/>
  <c r="J170"/>
  <c r="J207"/>
  <c r="J155"/>
  <c r="J177"/>
  <c r="BK180"/>
  <c r="J131"/>
  <c i="15" r="BK156"/>
  <c r="BK140"/>
  <c r="J146"/>
  <c r="J134"/>
  <c r="J170"/>
  <c r="J135"/>
  <c r="BK149"/>
  <c i="16" r="J140"/>
  <c r="BK148"/>
  <c r="BK131"/>
  <c r="BK139"/>
  <c r="BK150"/>
  <c r="J131"/>
  <c i="17" r="J135"/>
  <c r="BK129"/>
  <c r="BK126"/>
  <c i="18" r="BK125"/>
  <c r="BK134"/>
  <c r="J132"/>
  <c r="BK128"/>
  <c i="19" r="BK153"/>
  <c r="J155"/>
  <c r="BK158"/>
  <c r="J130"/>
  <c r="J166"/>
  <c r="BK136"/>
  <c r="J149"/>
  <c i="20" r="J126"/>
  <c r="BK125"/>
  <c i="21" r="BK119"/>
  <c r="J120"/>
  <c i="22" r="BK141"/>
  <c r="BK142"/>
  <c r="J148"/>
  <c r="J146"/>
  <c r="BK130"/>
  <c r="J122"/>
  <c r="BK152"/>
  <c r="J131"/>
  <c i="2" r="BK205"/>
  <c r="BK207"/>
  <c r="BK185"/>
  <c r="BK150"/>
  <c r="BK145"/>
  <c r="BK156"/>
  <c r="BK206"/>
  <c r="J185"/>
  <c r="J141"/>
  <c r="J204"/>
  <c r="BK189"/>
  <c r="J148"/>
  <c r="J215"/>
  <c r="J171"/>
  <c r="BK222"/>
  <c r="J184"/>
  <c r="BK143"/>
  <c r="J201"/>
  <c r="BK176"/>
  <c r="BK220"/>
  <c r="J178"/>
  <c r="BK215"/>
  <c r="J159"/>
  <c r="BK223"/>
  <c r="BK172"/>
  <c i="3" r="BK211"/>
  <c r="BK187"/>
  <c r="J161"/>
  <c r="BK190"/>
  <c r="BK140"/>
  <c r="J152"/>
  <c r="J222"/>
  <c r="BK172"/>
  <c r="BK203"/>
  <c r="BK138"/>
  <c r="J172"/>
  <c r="J140"/>
  <c r="J139"/>
  <c r="J199"/>
  <c r="J174"/>
  <c r="J146"/>
  <c r="J167"/>
  <c r="BK189"/>
  <c r="J151"/>
  <c r="J197"/>
  <c r="BK137"/>
  <c r="BK146"/>
  <c i="4" r="J172"/>
  <c r="BK165"/>
  <c r="BK161"/>
  <c r="BK194"/>
  <c r="J175"/>
  <c r="BK178"/>
  <c r="BK142"/>
  <c r="J173"/>
  <c r="J138"/>
  <c r="J176"/>
  <c r="J137"/>
  <c r="J184"/>
  <c r="BK175"/>
  <c r="J148"/>
  <c r="BK146"/>
  <c i="5" r="BK159"/>
  <c r="BK132"/>
  <c r="BK180"/>
  <c r="J137"/>
  <c r="BK164"/>
  <c r="BK154"/>
  <c r="J140"/>
  <c r="J151"/>
  <c r="J167"/>
  <c i="6" r="J145"/>
  <c r="BK131"/>
  <c r="J126"/>
  <c r="BK146"/>
  <c r="BK143"/>
  <c i="7" r="J153"/>
  <c r="J155"/>
  <c r="BK145"/>
  <c r="J156"/>
  <c r="BK127"/>
  <c r="BK146"/>
  <c r="J126"/>
  <c r="BK128"/>
  <c i="8" r="BK150"/>
  <c r="J155"/>
  <c r="J134"/>
  <c r="BK132"/>
  <c r="J138"/>
  <c r="J131"/>
  <c r="J127"/>
  <c r="J139"/>
  <c r="BK128"/>
  <c i="9" r="J132"/>
  <c r="BK145"/>
  <c r="BK148"/>
  <c r="BK161"/>
  <c r="J145"/>
  <c r="J140"/>
  <c r="BK163"/>
  <c r="BK147"/>
  <c r="J131"/>
  <c r="J128"/>
  <c i="10" r="J125"/>
  <c r="BK125"/>
  <c r="BK127"/>
  <c r="J133"/>
  <c i="11" r="J169"/>
  <c r="J134"/>
  <c r="J177"/>
  <c r="J152"/>
  <c r="J150"/>
  <c r="BK166"/>
  <c r="J157"/>
  <c r="J132"/>
  <c r="J144"/>
  <c r="BK155"/>
  <c r="BK124"/>
  <c r="BK127"/>
  <c r="BK145"/>
  <c r="BK131"/>
  <c r="BK150"/>
  <c r="BK133"/>
  <c i="12" r="J131"/>
  <c r="J139"/>
  <c r="BK124"/>
  <c r="J123"/>
  <c r="J136"/>
  <c r="J132"/>
  <c r="BK135"/>
  <c i="13" r="BK137"/>
  <c r="J138"/>
  <c r="J124"/>
  <c r="J129"/>
  <c r="BK122"/>
  <c i="14" r="BK196"/>
  <c r="J159"/>
  <c r="BK211"/>
  <c r="BK164"/>
  <c r="J143"/>
  <c r="BK190"/>
  <c r="BK170"/>
  <c r="BK131"/>
  <c r="BK163"/>
  <c r="J204"/>
  <c r="J180"/>
  <c r="BK138"/>
  <c r="J174"/>
  <c r="BK188"/>
  <c r="J151"/>
  <c r="J168"/>
  <c r="J189"/>
  <c r="BK187"/>
  <c r="BK162"/>
  <c r="J129"/>
  <c i="15" r="BK141"/>
  <c r="J155"/>
  <c r="J140"/>
  <c r="BK134"/>
  <c r="J161"/>
  <c r="J141"/>
  <c r="J130"/>
  <c i="16" r="BK124"/>
  <c r="J147"/>
  <c r="BK145"/>
  <c r="J146"/>
  <c r="BK132"/>
  <c r="J129"/>
  <c r="BK147"/>
  <c i="17" r="BK128"/>
  <c r="J128"/>
  <c r="J121"/>
  <c i="18" r="J131"/>
  <c r="J133"/>
  <c r="J129"/>
  <c i="19" r="BK131"/>
  <c r="BK123"/>
  <c r="J157"/>
  <c r="BK146"/>
  <c r="BK152"/>
  <c r="J131"/>
  <c r="BK128"/>
  <c r="BK144"/>
  <c r="BK124"/>
  <c i="20" r="J127"/>
  <c i="21" r="J121"/>
  <c r="BK129"/>
  <c i="22" r="BK137"/>
  <c r="J166"/>
  <c r="J160"/>
  <c r="J125"/>
  <c r="BK128"/>
  <c r="J123"/>
  <c r="BK143"/>
  <c r="BK169"/>
  <c r="BK151"/>
  <c i="2" l="1" r="T138"/>
  <c r="BK161"/>
  <c r="R182"/>
  <c i="3" r="P142"/>
  <c r="T160"/>
  <c r="BK170"/>
  <c r="J170"/>
  <c r="J105"/>
  <c r="R179"/>
  <c r="BK204"/>
  <c r="J204"/>
  <c r="J111"/>
  <c i="4" r="BK140"/>
  <c r="J140"/>
  <c r="J99"/>
  <c r="T157"/>
  <c r="R163"/>
  <c r="R167"/>
  <c r="BK190"/>
  <c r="J190"/>
  <c r="J110"/>
  <c i="5" r="P130"/>
  <c r="BK145"/>
  <c r="J145"/>
  <c r="J100"/>
  <c r="T148"/>
  <c r="P161"/>
  <c r="P160"/>
  <c r="BK171"/>
  <c r="J171"/>
  <c r="J108"/>
  <c i="7" r="T139"/>
  <c r="T138"/>
  <c i="8" r="BK145"/>
  <c r="J145"/>
  <c r="J103"/>
  <c i="9" r="T134"/>
  <c r="BK150"/>
  <c r="J150"/>
  <c r="J102"/>
  <c i="10" r="R134"/>
  <c i="11" r="BK149"/>
  <c r="J149"/>
  <c r="J100"/>
  <c i="13" r="R120"/>
  <c r="R119"/>
  <c r="R118"/>
  <c i="14" r="P172"/>
  <c r="P165"/>
  <c r="BK198"/>
  <c r="J198"/>
  <c r="J101"/>
  <c i="15" r="BK122"/>
  <c r="J122"/>
  <c r="J97"/>
  <c r="R157"/>
  <c i="16" r="BK142"/>
  <c r="J142"/>
  <c r="J99"/>
  <c i="18" r="P119"/>
  <c i="19" r="T121"/>
  <c r="P156"/>
  <c i="2" r="BK144"/>
  <c r="J144"/>
  <c r="J100"/>
  <c r="T169"/>
  <c r="T216"/>
  <c i="3" r="T142"/>
  <c r="P166"/>
  <c r="BK179"/>
  <c r="J179"/>
  <c r="J107"/>
  <c r="P204"/>
  <c i="4" r="BK132"/>
  <c r="T152"/>
  <c r="T163"/>
  <c r="T180"/>
  <c i="5" r="R145"/>
  <c i="6" r="BK137"/>
  <c r="J137"/>
  <c r="J103"/>
  <c i="7" r="R125"/>
  <c r="T134"/>
  <c r="T133"/>
  <c i="8" r="R145"/>
  <c r="R144"/>
  <c i="9" r="T126"/>
  <c r="R142"/>
  <c i="10" r="P126"/>
  <c i="11" r="P123"/>
  <c r="R123"/>
  <c r="P172"/>
  <c i="12" r="BK120"/>
  <c r="BK119"/>
  <c r="BK118"/>
  <c r="J118"/>
  <c r="J96"/>
  <c i="15" r="R138"/>
  <c r="R131"/>
  <c i="16" r="P142"/>
  <c i="19" r="P160"/>
  <c i="2" r="T132"/>
  <c r="BK182"/>
  <c r="J182"/>
  <c r="J108"/>
  <c r="P213"/>
  <c i="3" r="P155"/>
  <c r="P170"/>
  <c r="R175"/>
  <c r="T204"/>
  <c i="4" r="P140"/>
  <c r="BK163"/>
  <c r="J163"/>
  <c r="J104"/>
  <c r="T167"/>
  <c r="T190"/>
  <c i="5" r="BK138"/>
  <c r="J138"/>
  <c r="J99"/>
  <c r="BK155"/>
  <c r="J155"/>
  <c r="J102"/>
  <c r="T171"/>
  <c i="6" r="R129"/>
  <c r="R124"/>
  <c r="R123"/>
  <c i="7" r="BK125"/>
  <c r="J125"/>
  <c r="J98"/>
  <c r="BK134"/>
  <c r="BK133"/>
  <c r="J133"/>
  <c r="J100"/>
  <c i="8" r="BK133"/>
  <c r="J133"/>
  <c r="J99"/>
  <c r="T141"/>
  <c r="T140"/>
  <c i="10" r="BK126"/>
  <c r="J126"/>
  <c r="J98"/>
  <c r="T139"/>
  <c r="T138"/>
  <c i="13" r="T120"/>
  <c r="T119"/>
  <c r="T118"/>
  <c i="14" r="BK125"/>
  <c r="J125"/>
  <c r="J98"/>
  <c r="R198"/>
  <c i="15" r="T138"/>
  <c r="T131"/>
  <c i="16" r="R142"/>
  <c i="18" r="T136"/>
  <c i="19" r="BK121"/>
  <c r="J121"/>
  <c r="J97"/>
  <c r="T156"/>
  <c i="20" r="BK119"/>
  <c i="2" r="P138"/>
  <c r="T151"/>
  <c r="P169"/>
  <c r="T177"/>
  <c r="R213"/>
  <c i="3" r="BK160"/>
  <c r="J160"/>
  <c r="J101"/>
  <c r="T170"/>
  <c r="BK194"/>
  <c r="BK193"/>
  <c r="J193"/>
  <c r="J109"/>
  <c r="P218"/>
  <c i="4" r="T132"/>
  <c r="R157"/>
  <c r="T171"/>
  <c i="5" r="T130"/>
  <c r="T145"/>
  <c r="P171"/>
  <c i="6" r="BK129"/>
  <c r="J129"/>
  <c r="J100"/>
  <c i="7" r="BK130"/>
  <c r="J130"/>
  <c r="J99"/>
  <c r="R134"/>
  <c r="R133"/>
  <c i="8" r="T145"/>
  <c r="T144"/>
  <c i="9" r="BK139"/>
  <c r="J139"/>
  <c r="J100"/>
  <c r="BK158"/>
  <c r="J158"/>
  <c r="J104"/>
  <c i="10" r="R126"/>
  <c i="11" r="BK135"/>
  <c r="J135"/>
  <c r="J99"/>
  <c r="BK172"/>
  <c r="J172"/>
  <c r="J101"/>
  <c i="14" r="BK172"/>
  <c r="J172"/>
  <c r="J100"/>
  <c r="R206"/>
  <c i="15" r="P122"/>
  <c r="BK165"/>
  <c r="J165"/>
  <c r="J101"/>
  <c i="16" r="R123"/>
  <c i="17" r="P118"/>
  <c r="P117"/>
  <c i="1" r="AU110"/>
  <c i="18" r="BK136"/>
  <c r="J136"/>
  <c r="J98"/>
  <c i="19" r="T142"/>
  <c i="21" r="R127"/>
  <c r="R117"/>
  <c i="22" r="BK121"/>
  <c r="J121"/>
  <c r="J97"/>
  <c i="2" r="BK132"/>
  <c r="BK151"/>
  <c r="J151"/>
  <c r="J101"/>
  <c r="T182"/>
  <c i="3" r="R142"/>
  <c i="4" r="P152"/>
  <c r="BK167"/>
  <c r="J167"/>
  <c r="J105"/>
  <c r="P180"/>
  <c i="5" r="R130"/>
  <c r="P145"/>
  <c r="BK161"/>
  <c r="J161"/>
  <c r="J105"/>
  <c r="T166"/>
  <c r="T165"/>
  <c i="6" r="R137"/>
  <c r="R136"/>
  <c i="7" r="R139"/>
  <c r="R138"/>
  <c i="8" r="BK126"/>
  <c r="BK125"/>
  <c r="P133"/>
  <c r="R141"/>
  <c r="R140"/>
  <c i="9" r="BK134"/>
  <c r="J134"/>
  <c r="J99"/>
  <c r="T142"/>
  <c i="10" r="R122"/>
  <c r="T134"/>
  <c i="11" r="R135"/>
  <c i="12" r="R120"/>
  <c r="R119"/>
  <c r="R118"/>
  <c i="14" r="P125"/>
  <c r="P123"/>
  <c r="T206"/>
  <c i="15" r="T122"/>
  <c r="R165"/>
  <c i="16" r="T142"/>
  <c i="17" r="T118"/>
  <c r="T117"/>
  <c i="18" r="R119"/>
  <c i="19" r="T160"/>
  <c i="20" r="R123"/>
  <c i="21" r="T127"/>
  <c r="T117"/>
  <c i="22" r="T121"/>
  <c i="2" r="R138"/>
  <c r="P182"/>
  <c r="P181"/>
  <c i="3" r="BK155"/>
  <c r="J155"/>
  <c r="J100"/>
  <c r="BK166"/>
  <c r="BK175"/>
  <c r="J175"/>
  <c r="J106"/>
  <c r="P194"/>
  <c r="R218"/>
  <c i="4" r="T140"/>
  <c i="5" r="P148"/>
  <c r="P166"/>
  <c r="P165"/>
  <c i="6" r="T129"/>
  <c r="T124"/>
  <c r="T123"/>
  <c i="7" r="P139"/>
  <c r="P138"/>
  <c i="8" r="R126"/>
  <c r="BK141"/>
  <c r="J141"/>
  <c r="J101"/>
  <c i="9" r="BK126"/>
  <c r="R139"/>
  <c r="R158"/>
  <c i="10" r="P122"/>
  <c r="P134"/>
  <c i="11" r="BK123"/>
  <c r="J123"/>
  <c r="J98"/>
  <c r="T123"/>
  <c r="R172"/>
  <c i="13" r="P120"/>
  <c r="P119"/>
  <c r="P118"/>
  <c i="1" r="AU106"/>
  <c i="14" r="T125"/>
  <c r="T123"/>
  <c r="T198"/>
  <c i="15" r="P157"/>
  <c i="16" r="BK151"/>
  <c r="J151"/>
  <c r="J100"/>
  <c i="18" r="T119"/>
  <c r="T118"/>
  <c i="19" r="R121"/>
  <c r="BK156"/>
  <c r="J156"/>
  <c r="J99"/>
  <c i="20" r="BK123"/>
  <c r="J123"/>
  <c r="J98"/>
  <c i="21" r="P127"/>
  <c r="P117"/>
  <c i="1" r="AU114"/>
  <c i="22" r="P121"/>
  <c r="P147"/>
  <c i="2" r="BK138"/>
  <c r="J138"/>
  <c r="J99"/>
  <c r="P151"/>
  <c r="P161"/>
  <c r="BK177"/>
  <c r="J177"/>
  <c r="J106"/>
  <c r="P216"/>
  <c i="3" r="BK142"/>
  <c r="J142"/>
  <c r="J99"/>
  <c i="4" r="P132"/>
  <c r="BK157"/>
  <c r="J157"/>
  <c r="J101"/>
  <c r="BK171"/>
  <c r="J171"/>
  <c r="J106"/>
  <c r="P190"/>
  <c i="5" r="T138"/>
  <c r="P155"/>
  <c r="R171"/>
  <c i="6" r="P129"/>
  <c r="P124"/>
  <c i="7" r="R130"/>
  <c i="8" r="P126"/>
  <c r="P125"/>
  <c r="P145"/>
  <c r="P144"/>
  <c i="9" r="P134"/>
  <c r="P142"/>
  <c r="R150"/>
  <c i="10" r="BK122"/>
  <c r="J122"/>
  <c r="J97"/>
  <c r="BK134"/>
  <c r="J134"/>
  <c r="J99"/>
  <c i="11" r="T149"/>
  <c i="12" r="T120"/>
  <c r="T119"/>
  <c r="T118"/>
  <c i="14" r="T172"/>
  <c r="T165"/>
  <c i="15" r="BK157"/>
  <c r="J157"/>
  <c r="J100"/>
  <c i="16" r="P123"/>
  <c r="P122"/>
  <c r="P120"/>
  <c i="1" r="AU109"/>
  <c i="16" r="P151"/>
  <c i="17" r="BK118"/>
  <c r="BK117"/>
  <c r="J117"/>
  <c r="J96"/>
  <c i="18" r="BK119"/>
  <c r="J119"/>
  <c r="J97"/>
  <c i="19" r="R142"/>
  <c i="20" r="T123"/>
  <c i="22" r="BK133"/>
  <c r="J133"/>
  <c r="J98"/>
  <c r="T147"/>
  <c r="R121"/>
  <c r="R133"/>
  <c r="BK170"/>
  <c r="J170"/>
  <c r="J100"/>
  <c i="2" r="R132"/>
  <c r="R151"/>
  <c r="T161"/>
  <c r="T160"/>
  <c r="P177"/>
  <c r="T213"/>
  <c i="3" r="R134"/>
  <c r="P160"/>
  <c r="R166"/>
  <c r="T179"/>
  <c r="T194"/>
  <c i="4" r="BK152"/>
  <c r="J152"/>
  <c r="J100"/>
  <c r="P167"/>
  <c r="R180"/>
  <c i="5" r="BK130"/>
  <c r="BK148"/>
  <c r="J148"/>
  <c r="J101"/>
  <c r="BK166"/>
  <c r="J166"/>
  <c r="J107"/>
  <c i="7" r="P130"/>
  <c i="8" r="R133"/>
  <c i="9" r="R134"/>
  <c r="P150"/>
  <c i="10" r="BK139"/>
  <c r="J139"/>
  <c r="J101"/>
  <c i="11" r="R149"/>
  <c i="14" r="R172"/>
  <c r="R165"/>
  <c i="15" r="P138"/>
  <c r="P131"/>
  <c i="16" r="T151"/>
  <c i="19" r="P142"/>
  <c i="20" r="P123"/>
  <c i="22" r="R147"/>
  <c i="2" r="R144"/>
  <c r="BK169"/>
  <c r="J169"/>
  <c r="J105"/>
  <c r="BK216"/>
  <c r="J216"/>
  <c r="J110"/>
  <c i="3" r="P134"/>
  <c r="P133"/>
  <c r="R155"/>
  <c r="R170"/>
  <c r="P175"/>
  <c r="R194"/>
  <c r="BK218"/>
  <c r="J218"/>
  <c r="J112"/>
  <c i="4" r="R140"/>
  <c r="P163"/>
  <c r="BK180"/>
  <c r="J180"/>
  <c r="J109"/>
  <c i="5" r="P138"/>
  <c r="T155"/>
  <c r="T161"/>
  <c r="T160"/>
  <c i="6" r="P137"/>
  <c r="P136"/>
  <c i="7" r="P125"/>
  <c r="P124"/>
  <c r="P123"/>
  <c i="1" r="AU100"/>
  <c i="7" r="P134"/>
  <c r="P133"/>
  <c i="9" r="P126"/>
  <c r="T139"/>
  <c r="P158"/>
  <c i="10" r="P139"/>
  <c r="P138"/>
  <c i="11" r="P149"/>
  <c i="12" r="P120"/>
  <c r="P119"/>
  <c r="P118"/>
  <c i="1" r="AU105"/>
  <c i="13" r="BK120"/>
  <c r="J120"/>
  <c r="J98"/>
  <c i="14" r="BK206"/>
  <c r="J206"/>
  <c r="J102"/>
  <c i="15" r="R122"/>
  <c r="P165"/>
  <c i="16" r="T123"/>
  <c r="T122"/>
  <c r="T120"/>
  <c i="18" r="P136"/>
  <c i="19" r="P121"/>
  <c r="P120"/>
  <c i="1" r="AU112"/>
  <c i="19" r="BK160"/>
  <c r="J160"/>
  <c r="J100"/>
  <c i="20" r="R119"/>
  <c r="R118"/>
  <c i="22" r="P133"/>
  <c r="P170"/>
  <c i="2" r="P144"/>
  <c r="R161"/>
  <c r="R177"/>
  <c r="BK213"/>
  <c r="J213"/>
  <c r="J109"/>
  <c i="3" r="T134"/>
  <c r="R160"/>
  <c r="P179"/>
  <c r="T218"/>
  <c i="4" r="R132"/>
  <c r="P157"/>
  <c r="R171"/>
  <c i="5" r="R148"/>
  <c r="R166"/>
  <c r="R165"/>
  <c i="7" r="BK139"/>
  <c r="BK138"/>
  <c r="J138"/>
  <c r="J102"/>
  <c i="8" r="T133"/>
  <c i="9" r="P139"/>
  <c r="T158"/>
  <c i="10" r="T126"/>
  <c i="11" r="P135"/>
  <c r="T172"/>
  <c i="14" r="R125"/>
  <c r="R123"/>
  <c r="P198"/>
  <c i="15" r="BK138"/>
  <c r="BK131"/>
  <c r="J131"/>
  <c r="J98"/>
  <c r="T165"/>
  <c i="16" r="BK123"/>
  <c r="J123"/>
  <c r="J98"/>
  <c r="R151"/>
  <c i="17" r="R118"/>
  <c r="R117"/>
  <c i="18" r="R136"/>
  <c i="19" r="BK142"/>
  <c r="J142"/>
  <c r="J98"/>
  <c r="R156"/>
  <c i="20" r="T119"/>
  <c r="T118"/>
  <c i="22" r="BK147"/>
  <c r="J147"/>
  <c r="J99"/>
  <c r="R170"/>
  <c i="2" r="P132"/>
  <c r="P131"/>
  <c r="T144"/>
  <c r="R169"/>
  <c r="R216"/>
  <c i="3" r="BK134"/>
  <c r="J134"/>
  <c r="J98"/>
  <c r="T155"/>
  <c r="T166"/>
  <c r="T165"/>
  <c r="T175"/>
  <c r="R204"/>
  <c r="R193"/>
  <c i="4" r="R152"/>
  <c r="P171"/>
  <c r="R190"/>
  <c i="5" r="R138"/>
  <c r="R155"/>
  <c r="R161"/>
  <c r="R160"/>
  <c i="6" r="T137"/>
  <c r="T136"/>
  <c i="7" r="T125"/>
  <c r="T124"/>
  <c r="T123"/>
  <c r="T130"/>
  <c i="8" r="T126"/>
  <c r="T125"/>
  <c r="P141"/>
  <c r="P140"/>
  <c i="9" r="R126"/>
  <c r="R125"/>
  <c r="R124"/>
  <c r="BK142"/>
  <c r="J142"/>
  <c r="J101"/>
  <c r="T150"/>
  <c i="10" r="T122"/>
  <c r="R139"/>
  <c r="R138"/>
  <c i="11" r="T135"/>
  <c r="T122"/>
  <c r="T121"/>
  <c i="14" r="P206"/>
  <c i="15" r="T157"/>
  <c i="19" r="R160"/>
  <c i="20" r="P119"/>
  <c r="P118"/>
  <c i="1" r="AU113"/>
  <c i="21" r="BK127"/>
  <c r="J127"/>
  <c r="J97"/>
  <c i="22" r="T133"/>
  <c r="T170"/>
  <c i="4" r="BK177"/>
  <c r="J177"/>
  <c r="J107"/>
  <c i="2" r="BK158"/>
  <c r="J158"/>
  <c r="J102"/>
  <c i="3" r="BK163"/>
  <c r="J163"/>
  <c r="J102"/>
  <c r="BK191"/>
  <c r="J191"/>
  <c r="J108"/>
  <c i="8" r="BK163"/>
  <c r="J163"/>
  <c r="J104"/>
  <c i="9" r="BK156"/>
  <c r="J156"/>
  <c r="J103"/>
  <c i="6" r="BK134"/>
  <c r="J134"/>
  <c r="J101"/>
  <c i="21" r="BK117"/>
  <c r="J117"/>
  <c r="J96"/>
  <c i="4" r="BK160"/>
  <c r="J160"/>
  <c r="J102"/>
  <c i="6" r="BK127"/>
  <c r="J127"/>
  <c r="J99"/>
  <c i="5" r="BK158"/>
  <c r="J158"/>
  <c r="J103"/>
  <c i="6" r="BK125"/>
  <c r="J125"/>
  <c r="J98"/>
  <c i="22" r="E85"/>
  <c r="BF125"/>
  <c r="BF141"/>
  <c r="BF150"/>
  <c r="BF156"/>
  <c r="BF162"/>
  <c r="BF172"/>
  <c r="BF138"/>
  <c r="BF146"/>
  <c r="BF160"/>
  <c r="BF164"/>
  <c r="BF136"/>
  <c r="BF139"/>
  <c r="BF142"/>
  <c r="BF127"/>
  <c r="BF132"/>
  <c r="BF140"/>
  <c r="BF145"/>
  <c r="BF151"/>
  <c r="BF155"/>
  <c r="BF168"/>
  <c r="BF174"/>
  <c r="BF175"/>
  <c r="J89"/>
  <c r="BF128"/>
  <c r="BF131"/>
  <c r="BF126"/>
  <c r="BF129"/>
  <c r="BF152"/>
  <c r="BF157"/>
  <c r="BF163"/>
  <c r="BF149"/>
  <c r="BF159"/>
  <c r="BF123"/>
  <c r="BF143"/>
  <c r="BF161"/>
  <c r="BF169"/>
  <c r="BF122"/>
  <c r="BF130"/>
  <c r="BF137"/>
  <c r="BF154"/>
  <c r="BF167"/>
  <c r="BF171"/>
  <c r="BF134"/>
  <c r="BF148"/>
  <c r="BF153"/>
  <c r="BF166"/>
  <c r="BF173"/>
  <c r="BF124"/>
  <c r="BF135"/>
  <c r="BF144"/>
  <c r="BF158"/>
  <c r="BF165"/>
  <c i="20" r="J119"/>
  <c r="J97"/>
  <c i="21" r="J89"/>
  <c r="BF120"/>
  <c r="BF123"/>
  <c r="E85"/>
  <c r="BF118"/>
  <c r="BF122"/>
  <c r="BF121"/>
  <c r="BF128"/>
  <c r="BF129"/>
  <c r="BF119"/>
  <c r="BF124"/>
  <c r="BF126"/>
  <c r="BF125"/>
  <c r="BF130"/>
  <c i="19" r="BK120"/>
  <c r="J120"/>
  <c r="J96"/>
  <c i="20" r="E108"/>
  <c r="BF125"/>
  <c r="BF121"/>
  <c r="BF126"/>
  <c r="BF127"/>
  <c r="J112"/>
  <c r="BF122"/>
  <c r="BF124"/>
  <c r="BF120"/>
  <c i="19" r="BF143"/>
  <c r="BF149"/>
  <c r="BF123"/>
  <c r="BF135"/>
  <c r="BF158"/>
  <c r="BF125"/>
  <c r="BF140"/>
  <c r="BF164"/>
  <c r="E110"/>
  <c r="BF132"/>
  <c r="BF148"/>
  <c r="BF150"/>
  <c r="BF153"/>
  <c r="BF163"/>
  <c r="BF167"/>
  <c r="BF129"/>
  <c r="BF136"/>
  <c r="BF154"/>
  <c r="BF166"/>
  <c r="BF168"/>
  <c r="J89"/>
  <c r="BF122"/>
  <c r="BF127"/>
  <c r="BF128"/>
  <c r="BF144"/>
  <c r="BF124"/>
  <c r="BF161"/>
  <c r="BF133"/>
  <c r="BF145"/>
  <c r="BF157"/>
  <c r="BF138"/>
  <c r="BF151"/>
  <c r="BF162"/>
  <c i="18" r="BK118"/>
  <c r="J118"/>
  <c r="J96"/>
  <c i="19" r="BF126"/>
  <c r="BF131"/>
  <c r="BF146"/>
  <c r="BF155"/>
  <c r="BF165"/>
  <c r="BF130"/>
  <c r="BF137"/>
  <c r="BF147"/>
  <c r="BF152"/>
  <c r="BF159"/>
  <c r="BF134"/>
  <c r="BF139"/>
  <c r="BF141"/>
  <c i="18" r="E108"/>
  <c r="BF130"/>
  <c r="BF132"/>
  <c r="BF121"/>
  <c r="BF127"/>
  <c r="BF139"/>
  <c r="BF123"/>
  <c r="BF125"/>
  <c r="J89"/>
  <c r="BF126"/>
  <c r="BF128"/>
  <c r="BF122"/>
  <c r="BF135"/>
  <c r="BF120"/>
  <c r="BF131"/>
  <c r="BF138"/>
  <c r="BF124"/>
  <c r="BF129"/>
  <c r="BF137"/>
  <c i="17" r="J118"/>
  <c r="J97"/>
  <c i="18" r="BF133"/>
  <c r="BF134"/>
  <c i="17" r="BF127"/>
  <c r="J111"/>
  <c r="BF121"/>
  <c r="BF126"/>
  <c r="BF122"/>
  <c r="BF125"/>
  <c r="BF129"/>
  <c r="BF132"/>
  <c r="BF119"/>
  <c r="BF123"/>
  <c r="BF130"/>
  <c r="E85"/>
  <c r="BF136"/>
  <c i="16" r="BK122"/>
  <c r="J122"/>
  <c r="J97"/>
  <c i="17" r="BF131"/>
  <c r="BF133"/>
  <c r="BF134"/>
  <c r="BF124"/>
  <c r="BF128"/>
  <c r="BF120"/>
  <c r="BF135"/>
  <c i="16" r="E85"/>
  <c r="BF121"/>
  <c r="F91"/>
  <c r="J116"/>
  <c r="BF144"/>
  <c r="J114"/>
  <c r="BF124"/>
  <c r="BF126"/>
  <c r="BF132"/>
  <c i="15" r="BK121"/>
  <c r="J121"/>
  <c i="16" r="J117"/>
  <c r="BF135"/>
  <c r="BF141"/>
  <c r="BF145"/>
  <c r="BF155"/>
  <c r="F92"/>
  <c r="BF125"/>
  <c r="BF130"/>
  <c r="BF153"/>
  <c r="BF156"/>
  <c i="15" r="J138"/>
  <c r="J99"/>
  <c i="16" r="BF129"/>
  <c r="BF140"/>
  <c r="BF154"/>
  <c r="BF131"/>
  <c r="BF147"/>
  <c r="BF150"/>
  <c r="BF152"/>
  <c r="BF127"/>
  <c r="BF134"/>
  <c r="BF139"/>
  <c r="BF149"/>
  <c r="BF136"/>
  <c r="BF137"/>
  <c r="BF143"/>
  <c r="BF146"/>
  <c i="1" r="AZ109"/>
  <c i="16" r="BF128"/>
  <c r="BF133"/>
  <c r="BF138"/>
  <c r="BF148"/>
  <c i="14" r="T122"/>
  <c r="R122"/>
  <c r="P122"/>
  <c i="1" r="AU107"/>
  <c i="15" r="BF132"/>
  <c r="BF142"/>
  <c r="BF145"/>
  <c r="BF153"/>
  <c r="BF135"/>
  <c r="BF152"/>
  <c r="BF155"/>
  <c r="BF162"/>
  <c r="J115"/>
  <c r="BF126"/>
  <c r="BF159"/>
  <c r="BF163"/>
  <c r="BF127"/>
  <c r="BF146"/>
  <c r="BF160"/>
  <c r="BF166"/>
  <c r="BF137"/>
  <c r="BF141"/>
  <c r="BF144"/>
  <c i="14" r="BK123"/>
  <c r="J123"/>
  <c r="J97"/>
  <c i="15" r="BF136"/>
  <c r="BF139"/>
  <c r="BF147"/>
  <c r="BF156"/>
  <c r="BF169"/>
  <c i="14" r="BK165"/>
  <c r="J165"/>
  <c r="J99"/>
  <c i="15" r="BF143"/>
  <c r="BF161"/>
  <c r="BF167"/>
  <c r="BF123"/>
  <c r="BF125"/>
  <c r="BF140"/>
  <c r="BF164"/>
  <c r="E85"/>
  <c r="BF130"/>
  <c r="BF133"/>
  <c r="BF129"/>
  <c r="BF134"/>
  <c r="BF148"/>
  <c r="BF158"/>
  <c r="BF168"/>
  <c r="BF150"/>
  <c r="BF170"/>
  <c r="BF124"/>
  <c r="BF128"/>
  <c r="BF149"/>
  <c r="BF151"/>
  <c r="BF154"/>
  <c i="14" r="BF151"/>
  <c r="BF160"/>
  <c r="BF177"/>
  <c r="BF182"/>
  <c r="BF192"/>
  <c r="BF135"/>
  <c r="BF144"/>
  <c r="BF155"/>
  <c r="BF158"/>
  <c r="BF163"/>
  <c r="BF168"/>
  <c r="BF188"/>
  <c r="BF129"/>
  <c r="BF143"/>
  <c r="BF149"/>
  <c r="BF169"/>
  <c r="BF183"/>
  <c r="J116"/>
  <c r="BF133"/>
  <c r="BF138"/>
  <c r="BF145"/>
  <c r="BF186"/>
  <c r="BF200"/>
  <c r="BF131"/>
  <c r="BF134"/>
  <c r="BF141"/>
  <c r="BF156"/>
  <c r="BF162"/>
  <c r="BF189"/>
  <c r="BF205"/>
  <c i="13" r="BK119"/>
  <c r="J119"/>
  <c r="J97"/>
  <c i="14" r="BF130"/>
  <c r="BF140"/>
  <c r="BF142"/>
  <c r="BF157"/>
  <c r="BF159"/>
  <c r="BF170"/>
  <c r="BF174"/>
  <c r="BF196"/>
  <c r="BF128"/>
  <c r="BF146"/>
  <c r="BF150"/>
  <c r="BF175"/>
  <c r="BF179"/>
  <c r="BF181"/>
  <c r="BF202"/>
  <c r="E85"/>
  <c r="BF126"/>
  <c r="BF148"/>
  <c r="BF161"/>
  <c r="BF164"/>
  <c r="BF167"/>
  <c r="BF173"/>
  <c r="BF195"/>
  <c r="BF208"/>
  <c r="BF136"/>
  <c r="BF139"/>
  <c r="BF147"/>
  <c r="BF185"/>
  <c r="BF187"/>
  <c r="BF204"/>
  <c r="BF137"/>
  <c r="BF152"/>
  <c r="BF171"/>
  <c r="BF178"/>
  <c r="BF193"/>
  <c r="BF203"/>
  <c r="BF127"/>
  <c r="BF153"/>
  <c r="BF166"/>
  <c r="BF176"/>
  <c r="BF180"/>
  <c r="BF190"/>
  <c r="BF197"/>
  <c r="BF201"/>
  <c r="BF210"/>
  <c r="BF211"/>
  <c r="BF124"/>
  <c r="BF132"/>
  <c r="BF154"/>
  <c r="BF184"/>
  <c r="BF191"/>
  <c r="BF194"/>
  <c r="BF199"/>
  <c r="BF207"/>
  <c r="BF209"/>
  <c i="13" r="BF121"/>
  <c r="BF132"/>
  <c r="BF127"/>
  <c r="BF126"/>
  <c r="BF129"/>
  <c r="BF140"/>
  <c r="BF141"/>
  <c i="12" r="J120"/>
  <c r="J98"/>
  <c i="13" r="BF122"/>
  <c r="BF133"/>
  <c r="BF134"/>
  <c r="BF137"/>
  <c i="12" r="J119"/>
  <c r="J97"/>
  <c i="13" r="E85"/>
  <c r="BF125"/>
  <c r="BF135"/>
  <c r="BF139"/>
  <c r="BF131"/>
  <c r="BF136"/>
  <c r="BF138"/>
  <c r="J89"/>
  <c r="BF130"/>
  <c r="BF123"/>
  <c r="BF124"/>
  <c r="BF128"/>
  <c i="12" r="BF123"/>
  <c r="BF125"/>
  <c r="BF137"/>
  <c r="BF127"/>
  <c r="BF135"/>
  <c r="BF139"/>
  <c r="E108"/>
  <c r="BF121"/>
  <c r="BF126"/>
  <c r="BF134"/>
  <c r="BF144"/>
  <c r="BF145"/>
  <c r="BF124"/>
  <c r="BF141"/>
  <c r="J89"/>
  <c r="BF130"/>
  <c r="BF133"/>
  <c i="11" r="BK122"/>
  <c r="J122"/>
  <c r="J97"/>
  <c i="12" r="BF129"/>
  <c r="BF132"/>
  <c r="BF128"/>
  <c r="BF138"/>
  <c r="BF143"/>
  <c r="BF122"/>
  <c r="BF131"/>
  <c r="BF136"/>
  <c r="BF140"/>
  <c r="BF142"/>
  <c i="10" r="T121"/>
  <c i="11" r="J92"/>
  <c r="BF139"/>
  <c r="BF153"/>
  <c r="BF160"/>
  <c r="F117"/>
  <c r="BF134"/>
  <c r="BF138"/>
  <c r="BF142"/>
  <c r="BF144"/>
  <c r="BF157"/>
  <c r="BF166"/>
  <c r="J91"/>
  <c r="BF140"/>
  <c r="BF155"/>
  <c r="BF165"/>
  <c r="F92"/>
  <c r="BF124"/>
  <c r="BF126"/>
  <c r="BF137"/>
  <c r="BF146"/>
  <c r="BF150"/>
  <c r="BF154"/>
  <c r="BF163"/>
  <c r="BF170"/>
  <c i="10" r="BK138"/>
  <c r="J138"/>
  <c r="J100"/>
  <c i="11" r="BF145"/>
  <c r="BF148"/>
  <c r="BF164"/>
  <c r="BF168"/>
  <c r="BF177"/>
  <c r="BF130"/>
  <c r="BF141"/>
  <c r="BF147"/>
  <c r="BF159"/>
  <c r="BF169"/>
  <c r="BF176"/>
  <c r="BF171"/>
  <c i="10" r="BK121"/>
  <c r="J121"/>
  <c i="11" r="E111"/>
  <c r="BF125"/>
  <c r="BF133"/>
  <c r="J89"/>
  <c r="BF127"/>
  <c r="BF151"/>
  <c r="BF128"/>
  <c r="BF132"/>
  <c r="BF162"/>
  <c r="BF174"/>
  <c r="BF131"/>
  <c r="BF136"/>
  <c r="BF143"/>
  <c r="BF152"/>
  <c r="BF156"/>
  <c r="BF158"/>
  <c r="BF161"/>
  <c r="BF173"/>
  <c r="BF129"/>
  <c r="BF167"/>
  <c r="BF175"/>
  <c i="10" r="BF130"/>
  <c r="E85"/>
  <c r="J115"/>
  <c r="BF127"/>
  <c r="BF137"/>
  <c r="BF124"/>
  <c r="BF135"/>
  <c i="9" r="J126"/>
  <c r="J98"/>
  <c i="10" r="BF123"/>
  <c r="BF129"/>
  <c r="BF132"/>
  <c r="BF125"/>
  <c r="BF136"/>
  <c r="BF140"/>
  <c r="BF128"/>
  <c r="BF133"/>
  <c r="BF141"/>
  <c r="BF131"/>
  <c i="8" r="T124"/>
  <c i="9" r="E114"/>
  <c r="BF138"/>
  <c i="8" r="BK144"/>
  <c r="J144"/>
  <c r="J102"/>
  <c i="9" r="BF146"/>
  <c r="BF148"/>
  <c r="BF151"/>
  <c r="BF145"/>
  <c r="BF128"/>
  <c r="BF141"/>
  <c r="BF155"/>
  <c r="BF166"/>
  <c r="BF127"/>
  <c r="BF132"/>
  <c r="BF135"/>
  <c r="BF161"/>
  <c r="BF167"/>
  <c r="J89"/>
  <c r="BF143"/>
  <c r="BF147"/>
  <c r="BF149"/>
  <c r="BF159"/>
  <c r="BF163"/>
  <c i="8" r="J125"/>
  <c r="J97"/>
  <c r="BK140"/>
  <c r="J140"/>
  <c r="J100"/>
  <c i="9" r="BF131"/>
  <c r="BF136"/>
  <c r="BF154"/>
  <c r="BF160"/>
  <c r="BF162"/>
  <c i="8" r="J126"/>
  <c r="J98"/>
  <c i="9" r="BF152"/>
  <c r="BF165"/>
  <c r="BF130"/>
  <c r="BF137"/>
  <c r="BF140"/>
  <c r="BF153"/>
  <c r="BF164"/>
  <c r="BF129"/>
  <c r="BF133"/>
  <c r="BF144"/>
  <c r="BF157"/>
  <c i="7" r="J134"/>
  <c r="J101"/>
  <c i="8" r="BF129"/>
  <c r="BF135"/>
  <c r="BF132"/>
  <c r="BF149"/>
  <c r="BF159"/>
  <c r="J118"/>
  <c r="BF137"/>
  <c r="BF142"/>
  <c r="BF147"/>
  <c r="BF150"/>
  <c i="7" r="BK124"/>
  <c r="BK123"/>
  <c r="J123"/>
  <c r="J96"/>
  <c r="J139"/>
  <c r="J103"/>
  <c i="8" r="BF128"/>
  <c r="BF154"/>
  <c r="BF146"/>
  <c r="BF160"/>
  <c r="BF164"/>
  <c r="E114"/>
  <c r="BF139"/>
  <c r="BF156"/>
  <c r="BF158"/>
  <c r="BF138"/>
  <c r="BF153"/>
  <c r="BF136"/>
  <c r="BF134"/>
  <c r="BF143"/>
  <c r="BF151"/>
  <c r="BF127"/>
  <c r="BF131"/>
  <c r="BF148"/>
  <c r="BF155"/>
  <c r="BF161"/>
  <c r="BF130"/>
  <c r="BF152"/>
  <c r="BF157"/>
  <c r="BF162"/>
  <c i="1" r="BB101"/>
  <c i="7" r="BF131"/>
  <c r="BF136"/>
  <c r="BF137"/>
  <c r="J89"/>
  <c r="BF128"/>
  <c r="BF129"/>
  <c r="BF135"/>
  <c r="BF141"/>
  <c r="BF149"/>
  <c r="BF150"/>
  <c r="BF155"/>
  <c r="BF156"/>
  <c r="BF153"/>
  <c r="E113"/>
  <c r="BF142"/>
  <c r="BF157"/>
  <c r="BF132"/>
  <c r="BF143"/>
  <c r="BF127"/>
  <c r="BF144"/>
  <c r="BF151"/>
  <c i="6" r="BK136"/>
  <c r="J136"/>
  <c r="J102"/>
  <c i="7" r="BF145"/>
  <c r="BF154"/>
  <c r="BF126"/>
  <c r="BF148"/>
  <c r="BF146"/>
  <c r="BF152"/>
  <c r="BF140"/>
  <c r="BF147"/>
  <c i="5" r="BK160"/>
  <c r="J160"/>
  <c r="J104"/>
  <c r="BK165"/>
  <c r="J165"/>
  <c r="J106"/>
  <c i="6" r="BF138"/>
  <c r="BF140"/>
  <c r="J89"/>
  <c r="BF128"/>
  <c i="5" r="J130"/>
  <c r="J98"/>
  <c i="6" r="BF126"/>
  <c r="BF131"/>
  <c r="BF133"/>
  <c r="BF141"/>
  <c r="BF147"/>
  <c r="BF135"/>
  <c r="BF142"/>
  <c r="BF145"/>
  <c r="BF132"/>
  <c r="BF143"/>
  <c r="E85"/>
  <c r="BF130"/>
  <c r="BF139"/>
  <c r="BF144"/>
  <c r="BF146"/>
  <c i="4" r="BK179"/>
  <c r="J179"/>
  <c r="J108"/>
  <c i="5" r="J122"/>
  <c r="BF139"/>
  <c r="BF153"/>
  <c r="BF164"/>
  <c r="BF146"/>
  <c r="BF162"/>
  <c r="BF176"/>
  <c r="BF177"/>
  <c i="4" r="BK162"/>
  <c r="J162"/>
  <c r="J103"/>
  <c i="5" r="BF131"/>
  <c r="BF140"/>
  <c r="BF159"/>
  <c r="BF169"/>
  <c i="4" r="J132"/>
  <c r="J98"/>
  <c i="5" r="E118"/>
  <c r="BF141"/>
  <c r="BF168"/>
  <c r="BF174"/>
  <c r="BF180"/>
  <c r="BF137"/>
  <c r="BF172"/>
  <c r="BF175"/>
  <c r="BF133"/>
  <c r="BF143"/>
  <c r="BF163"/>
  <c r="BF170"/>
  <c r="BF150"/>
  <c r="BF157"/>
  <c r="BF135"/>
  <c r="BF152"/>
  <c r="BF167"/>
  <c r="BF132"/>
  <c r="BF134"/>
  <c r="BF144"/>
  <c r="BF156"/>
  <c r="BF149"/>
  <c r="BF173"/>
  <c r="BF179"/>
  <c r="BF136"/>
  <c r="BF142"/>
  <c r="BF147"/>
  <c r="BF151"/>
  <c r="BF154"/>
  <c r="BF178"/>
  <c i="3" r="BK133"/>
  <c i="4" r="J89"/>
  <c r="BF139"/>
  <c r="BF153"/>
  <c r="BF176"/>
  <c r="BF166"/>
  <c r="BF178"/>
  <c r="BF183"/>
  <c i="3" r="J194"/>
  <c r="J110"/>
  <c i="4" r="BF136"/>
  <c r="BF142"/>
  <c r="BF165"/>
  <c r="BF185"/>
  <c r="BF187"/>
  <c r="BF189"/>
  <c r="E120"/>
  <c r="BF133"/>
  <c r="BF149"/>
  <c r="BF158"/>
  <c r="BF164"/>
  <c r="BF169"/>
  <c r="BF175"/>
  <c r="BF184"/>
  <c r="BF191"/>
  <c r="BF192"/>
  <c r="BF147"/>
  <c r="BF154"/>
  <c r="BF156"/>
  <c r="BF182"/>
  <c r="BF188"/>
  <c r="BF195"/>
  <c r="BF143"/>
  <c r="BF181"/>
  <c r="BF145"/>
  <c r="BF148"/>
  <c r="BF172"/>
  <c r="BF135"/>
  <c r="BF138"/>
  <c r="BF146"/>
  <c r="BF186"/>
  <c r="BF141"/>
  <c r="BF144"/>
  <c r="BF155"/>
  <c r="BF170"/>
  <c r="BF174"/>
  <c i="3" r="J166"/>
  <c r="J104"/>
  <c i="4" r="BF150"/>
  <c r="BF161"/>
  <c r="BF173"/>
  <c r="BF193"/>
  <c r="BF137"/>
  <c r="BF134"/>
  <c r="BF151"/>
  <c r="BF159"/>
  <c r="BF168"/>
  <c r="BF194"/>
  <c i="3" r="BF153"/>
  <c r="BF173"/>
  <c i="2" r="J132"/>
  <c r="J98"/>
  <c i="3" r="BF138"/>
  <c r="BF169"/>
  <c r="BF171"/>
  <c r="BF174"/>
  <c r="BF185"/>
  <c r="BF190"/>
  <c r="BF198"/>
  <c r="BF211"/>
  <c r="E85"/>
  <c r="BF135"/>
  <c r="BF139"/>
  <c r="BF141"/>
  <c r="BF147"/>
  <c r="BF152"/>
  <c r="BF162"/>
  <c r="BF164"/>
  <c r="BF181"/>
  <c r="BF195"/>
  <c r="BF203"/>
  <c r="BF205"/>
  <c r="BF207"/>
  <c r="BF215"/>
  <c r="BF220"/>
  <c r="BF225"/>
  <c i="2" r="J161"/>
  <c r="J104"/>
  <c i="3" r="BF144"/>
  <c r="BF148"/>
  <c r="BF157"/>
  <c r="BF159"/>
  <c r="BF177"/>
  <c r="BF189"/>
  <c r="BF199"/>
  <c r="BF206"/>
  <c r="BF214"/>
  <c r="BF226"/>
  <c r="BF156"/>
  <c r="BF168"/>
  <c r="BF187"/>
  <c r="BF197"/>
  <c r="BF201"/>
  <c r="BF216"/>
  <c r="BF222"/>
  <c r="BF224"/>
  <c r="BF227"/>
  <c r="J126"/>
  <c r="BF140"/>
  <c r="BF161"/>
  <c r="BF180"/>
  <c r="BF183"/>
  <c r="BF217"/>
  <c r="BF178"/>
  <c r="BF184"/>
  <c r="BF188"/>
  <c r="BF208"/>
  <c r="BF209"/>
  <c r="BF212"/>
  <c r="BF149"/>
  <c r="BF151"/>
  <c r="BF176"/>
  <c r="BF186"/>
  <c r="BF196"/>
  <c r="BF202"/>
  <c r="BF210"/>
  <c r="BF219"/>
  <c r="BF150"/>
  <c r="BF213"/>
  <c r="BF221"/>
  <c r="BF223"/>
  <c i="2" r="BK181"/>
  <c r="J181"/>
  <c r="J107"/>
  <c i="3" r="BF137"/>
  <c r="BF145"/>
  <c r="BF154"/>
  <c r="BF158"/>
  <c r="BF167"/>
  <c r="BF182"/>
  <c r="BF192"/>
  <c r="BF200"/>
  <c r="BF136"/>
  <c r="BF143"/>
  <c r="BF146"/>
  <c r="BF172"/>
  <c i="2" r="BF142"/>
  <c r="BF148"/>
  <c r="BF162"/>
  <c r="BF185"/>
  <c r="BF206"/>
  <c r="BF209"/>
  <c r="BF214"/>
  <c r="BF220"/>
  <c r="BF222"/>
  <c r="BF143"/>
  <c r="BF153"/>
  <c r="BF154"/>
  <c r="BF171"/>
  <c r="BF178"/>
  <c r="BF187"/>
  <c r="BF193"/>
  <c r="BF195"/>
  <c r="BF198"/>
  <c r="BF211"/>
  <c r="BF223"/>
  <c r="BF225"/>
  <c r="J124"/>
  <c r="BF137"/>
  <c r="BF164"/>
  <c r="BF174"/>
  <c r="BF180"/>
  <c r="BF184"/>
  <c r="BF188"/>
  <c r="BF194"/>
  <c r="BF204"/>
  <c r="BF219"/>
  <c r="BF147"/>
  <c r="BF192"/>
  <c r="BF212"/>
  <c r="BF145"/>
  <c r="BF155"/>
  <c r="BF170"/>
  <c r="BF186"/>
  <c r="BF191"/>
  <c r="BF196"/>
  <c r="BF221"/>
  <c r="BF224"/>
  <c r="E85"/>
  <c r="BF146"/>
  <c r="BF152"/>
  <c r="BF157"/>
  <c r="BF172"/>
  <c r="BF175"/>
  <c r="BF203"/>
  <c r="BF217"/>
  <c r="BF135"/>
  <c r="BF139"/>
  <c r="BF165"/>
  <c r="BF168"/>
  <c r="BF173"/>
  <c r="BF190"/>
  <c r="BF197"/>
  <c r="BF200"/>
  <c r="BF218"/>
  <c r="BF150"/>
  <c r="BF156"/>
  <c r="BF167"/>
  <c r="BF176"/>
  <c r="BF207"/>
  <c r="BF134"/>
  <c r="BF141"/>
  <c r="BF149"/>
  <c r="BF183"/>
  <c r="BF202"/>
  <c r="BF205"/>
  <c r="BF159"/>
  <c r="BF163"/>
  <c r="BF166"/>
  <c r="BF136"/>
  <c r="BF140"/>
  <c r="BF179"/>
  <c r="BF199"/>
  <c r="BF201"/>
  <c r="BF208"/>
  <c r="BF215"/>
  <c r="BF133"/>
  <c r="BF189"/>
  <c r="BF210"/>
  <c i="3" r="F35"/>
  <c i="1" r="BB96"/>
  <c i="6" r="F35"/>
  <c i="1" r="BB99"/>
  <c i="7" r="F33"/>
  <c i="1" r="AZ100"/>
  <c i="10" r="F35"/>
  <c i="1" r="BB103"/>
  <c i="12" r="J33"/>
  <c i="1" r="AV105"/>
  <c i="14" r="J33"/>
  <c i="1" r="AV107"/>
  <c i="18" r="F33"/>
  <c i="1" r="AZ111"/>
  <c i="21" r="F36"/>
  <c i="1" r="BC114"/>
  <c i="21" r="J30"/>
  <c i="22" r="F35"/>
  <c i="1" r="BB115"/>
  <c i="3" r="J33"/>
  <c i="1" r="AV96"/>
  <c i="5" r="F37"/>
  <c i="1" r="BD98"/>
  <c i="8" r="F36"/>
  <c i="1" r="BC101"/>
  <c i="11" r="F33"/>
  <c i="1" r="AZ104"/>
  <c i="15" r="J33"/>
  <c i="1" r="AV108"/>
  <c i="17" r="F33"/>
  <c i="1" r="AZ110"/>
  <c i="19" r="F35"/>
  <c i="1" r="BB112"/>
  <c i="4" r="F33"/>
  <c i="1" r="AZ97"/>
  <c i="4" r="F35"/>
  <c i="1" r="BB97"/>
  <c i="6" r="F37"/>
  <c i="1" r="BD99"/>
  <c i="8" r="J33"/>
  <c i="1" r="AV101"/>
  <c i="10" r="F37"/>
  <c i="1" r="BD103"/>
  <c i="12" r="J30"/>
  <c i="13" r="J33"/>
  <c i="1" r="AV106"/>
  <c i="14" r="F35"/>
  <c i="1" r="BB107"/>
  <c i="18" r="F35"/>
  <c i="1" r="BB111"/>
  <c i="20" r="F35"/>
  <c i="1" r="BB113"/>
  <c i="21" r="F37"/>
  <c i="1" r="BD114"/>
  <c i="2" r="F36"/>
  <c i="1" r="BC95"/>
  <c i="6" r="J33"/>
  <c i="1" r="AV99"/>
  <c i="7" r="F37"/>
  <c i="1" r="BD100"/>
  <c i="9" r="F37"/>
  <c i="1" r="BD102"/>
  <c i="13" r="F33"/>
  <c i="1" r="AZ106"/>
  <c i="14" r="F33"/>
  <c i="1" r="AZ107"/>
  <c i="18" r="J33"/>
  <c i="1" r="AV111"/>
  <c i="20" r="F36"/>
  <c i="1" r="BC113"/>
  <c i="22" r="F33"/>
  <c i="1" r="AZ115"/>
  <c i="2" r="F33"/>
  <c i="1" r="AZ95"/>
  <c i="4" r="F36"/>
  <c i="1" r="BC97"/>
  <c i="9" r="J33"/>
  <c i="1" r="AV102"/>
  <c i="11" r="J33"/>
  <c i="1" r="AV104"/>
  <c i="15" r="F36"/>
  <c i="1" r="BC108"/>
  <c i="17" r="F35"/>
  <c i="1" r="BB110"/>
  <c i="19" r="F37"/>
  <c i="1" r="BD112"/>
  <c i="4" r="J33"/>
  <c i="1" r="AV97"/>
  <c i="4" r="F37"/>
  <c i="1" r="BD97"/>
  <c i="7" r="F35"/>
  <c i="1" r="BB100"/>
  <c i="9" r="F36"/>
  <c i="1" r="BC102"/>
  <c i="12" r="F35"/>
  <c i="1" r="BB105"/>
  <c i="13" r="F35"/>
  <c i="1" r="BB106"/>
  <c i="15" r="F35"/>
  <c i="1" r="BB108"/>
  <c i="17" r="F37"/>
  <c i="1" r="BD110"/>
  <c i="20" r="F33"/>
  <c i="1" r="AZ113"/>
  <c i="21" r="J33"/>
  <c i="1" r="AV114"/>
  <c i="22" r="F37"/>
  <c i="1" r="BD115"/>
  <c i="3" r="F36"/>
  <c i="1" r="BC96"/>
  <c i="6" r="F36"/>
  <c i="1" r="BC99"/>
  <c i="7" r="J33"/>
  <c i="1" r="AV100"/>
  <c i="10" r="F36"/>
  <c i="1" r="BC103"/>
  <c i="11" r="F35"/>
  <c i="1" r="BB104"/>
  <c i="15" r="F33"/>
  <c i="1" r="AZ108"/>
  <c i="16" r="F35"/>
  <c i="1" r="BB109"/>
  <c i="20" r="F37"/>
  <c i="1" r="BD113"/>
  <c i="21" r="F33"/>
  <c i="1" r="AZ114"/>
  <c i="3" r="F37"/>
  <c i="1" r="BD96"/>
  <c i="6" r="F33"/>
  <c i="1" r="AZ99"/>
  <c i="7" r="F36"/>
  <c i="1" r="BC100"/>
  <c i="10" r="F33"/>
  <c i="1" r="AZ103"/>
  <c i="10" r="J30"/>
  <c i="12" r="F36"/>
  <c i="1" r="BC105"/>
  <c i="13" r="F36"/>
  <c i="1" r="BC106"/>
  <c i="15" r="J30"/>
  <c i="16" r="F37"/>
  <c i="1" r="BD109"/>
  <c i="17" r="F36"/>
  <c i="1" r="BC110"/>
  <c i="19" r="J33"/>
  <c i="1" r="AV112"/>
  <c i="2" r="F37"/>
  <c i="1" r="BD95"/>
  <c i="5" r="F36"/>
  <c i="1" r="BC98"/>
  <c i="9" r="F33"/>
  <c i="1" r="AZ102"/>
  <c i="12" r="F33"/>
  <c i="1" r="AZ105"/>
  <c i="13" r="F37"/>
  <c i="1" r="BD106"/>
  <c i="16" r="J33"/>
  <c i="1" r="AV109"/>
  <c i="16" r="F36"/>
  <c i="1" r="BC109"/>
  <c i="18" r="F36"/>
  <c i="1" r="BC111"/>
  <c i="20" r="J33"/>
  <c i="1" r="AV113"/>
  <c i="22" r="J33"/>
  <c i="1" r="AV115"/>
  <c i="2" r="J33"/>
  <c i="1" r="AV95"/>
  <c i="5" r="F33"/>
  <c i="1" r="AZ98"/>
  <c i="9" r="F35"/>
  <c i="1" r="BB102"/>
  <c i="11" r="F37"/>
  <c i="1" r="BD104"/>
  <c i="14" r="F36"/>
  <c i="1" r="BC107"/>
  <c i="18" r="F37"/>
  <c i="1" r="BD111"/>
  <c i="21" r="F35"/>
  <c i="1" r="BB114"/>
  <c i="22" r="F36"/>
  <c i="1" r="BC115"/>
  <c i="2" r="F35"/>
  <c i="1" r="BB95"/>
  <c i="5" r="J33"/>
  <c i="1" r="AV98"/>
  <c i="8" r="F37"/>
  <c i="1" r="BD101"/>
  <c i="11" r="F36"/>
  <c i="1" r="BC104"/>
  <c i="15" r="F37"/>
  <c i="1" r="BD108"/>
  <c i="17" r="J33"/>
  <c i="1" r="AV110"/>
  <c i="19" r="F36"/>
  <c i="1" r="BC112"/>
  <c i="3" r="F33"/>
  <c i="1" r="AZ96"/>
  <c i="5" r="F35"/>
  <c i="1" r="BB98"/>
  <c i="8" r="F33"/>
  <c i="1" r="AZ101"/>
  <c i="10" r="J33"/>
  <c i="1" r="AV103"/>
  <c i="12" r="F37"/>
  <c i="1" r="BD105"/>
  <c i="14" r="F37"/>
  <c i="1" r="BD107"/>
  <c i="17" r="J30"/>
  <c i="19" r="F33"/>
  <c i="1" r="AZ112"/>
  <c i="5" l="1" r="BK129"/>
  <c r="J129"/>
  <c r="J97"/>
  <c i="8" r="R125"/>
  <c r="R124"/>
  <c i="3" r="BK165"/>
  <c r="J165"/>
  <c r="J103"/>
  <c i="15" r="P121"/>
  <c i="1" r="AU108"/>
  <c i="22" r="T120"/>
  <c i="20" r="BK118"/>
  <c r="J118"/>
  <c r="J96"/>
  <c i="11" r="P122"/>
  <c r="P121"/>
  <c i="1" r="AU104"/>
  <c i="3" r="T193"/>
  <c i="2" r="BK131"/>
  <c r="J131"/>
  <c r="J97"/>
  <c i="15" r="T121"/>
  <c i="7" r="R124"/>
  <c r="R123"/>
  <c i="3" r="P165"/>
  <c i="4" r="P162"/>
  <c i="2" r="T131"/>
  <c i="4" r="BK131"/>
  <c r="J131"/>
  <c r="J97"/>
  <c i="3" r="T133"/>
  <c r="T132"/>
  <c i="8" r="P124"/>
  <c i="1" r="AU101"/>
  <c i="4" r="P131"/>
  <c i="5" r="R129"/>
  <c r="R128"/>
  <c i="3" r="P193"/>
  <c i="9" r="P125"/>
  <c r="P124"/>
  <c i="1" r="AU102"/>
  <c i="4" r="R179"/>
  <c i="2" r="R131"/>
  <c i="19" r="R120"/>
  <c i="9" r="BK125"/>
  <c r="BK124"/>
  <c r="J124"/>
  <c i="18" r="R118"/>
  <c i="2" r="T181"/>
  <c r="R181"/>
  <c r="R160"/>
  <c i="3" r="R133"/>
  <c i="6" r="P123"/>
  <c i="1" r="AU99"/>
  <c i="4" r="P179"/>
  <c i="5" r="T129"/>
  <c r="T128"/>
  <c i="9" r="T125"/>
  <c r="T124"/>
  <c i="22" r="R120"/>
  <c i="2" r="P160"/>
  <c r="P130"/>
  <c i="1" r="AU95"/>
  <c i="10" r="P121"/>
  <c i="1" r="AU103"/>
  <c i="19" r="T120"/>
  <c i="4" r="R162"/>
  <c i="22" r="P120"/>
  <c i="1" r="AU115"/>
  <c i="10" r="R121"/>
  <c i="11" r="R122"/>
  <c r="R121"/>
  <c i="4" r="T179"/>
  <c i="18" r="P118"/>
  <c i="1" r="AU111"/>
  <c i="3" r="R165"/>
  <c i="16" r="R122"/>
  <c r="R120"/>
  <c i="15" r="R121"/>
  <c i="4" r="T162"/>
  <c r="R131"/>
  <c r="R130"/>
  <c r="T131"/>
  <c r="T130"/>
  <c i="5" r="P129"/>
  <c r="P128"/>
  <c i="1" r="AU98"/>
  <c i="2" r="BK160"/>
  <c r="J160"/>
  <c r="J103"/>
  <c i="6" r="BK124"/>
  <c r="J124"/>
  <c r="J97"/>
  <c i="22" r="BK120"/>
  <c r="J120"/>
  <c r="J96"/>
  <c i="1" r="AG114"/>
  <c r="AG110"/>
  <c i="16" r="BK120"/>
  <c r="J120"/>
  <c i="1" r="AG108"/>
  <c i="15" r="J96"/>
  <c i="14" r="BK122"/>
  <c r="J122"/>
  <c r="J96"/>
  <c i="13" r="BK118"/>
  <c r="J118"/>
  <c i="1" r="AG105"/>
  <c i="11" r="BK121"/>
  <c r="J121"/>
  <c r="J96"/>
  <c i="1" r="AG103"/>
  <c i="10" r="J96"/>
  <c i="8" r="BK124"/>
  <c r="J124"/>
  <c r="J96"/>
  <c i="7" r="J124"/>
  <c r="J97"/>
  <c i="6" r="BK123"/>
  <c r="J123"/>
  <c i="5" r="BK128"/>
  <c r="J128"/>
  <c r="J96"/>
  <c i="4" r="BK130"/>
  <c r="J130"/>
  <c i="3" r="J133"/>
  <c r="J97"/>
  <c i="2" r="BK130"/>
  <c r="J130"/>
  <c i="4" r="F34"/>
  <c i="1" r="BA97"/>
  <c i="10" r="F34"/>
  <c i="1" r="BA103"/>
  <c i="14" r="J34"/>
  <c i="1" r="AW107"/>
  <c r="AT107"/>
  <c i="8" r="J34"/>
  <c i="1" r="AW101"/>
  <c r="AT101"/>
  <c i="16" r="J34"/>
  <c i="1" r="AW109"/>
  <c r="AT109"/>
  <c i="20" r="J34"/>
  <c i="1" r="AW113"/>
  <c r="AT113"/>
  <c r="AZ94"/>
  <c r="W29"/>
  <c i="5" r="J34"/>
  <c i="1" r="AW98"/>
  <c r="AT98"/>
  <c i="9" r="J34"/>
  <c i="1" r="AW102"/>
  <c r="AT102"/>
  <c i="16" r="F34"/>
  <c i="1" r="BA109"/>
  <c i="21" r="J34"/>
  <c i="1" r="AW114"/>
  <c r="AT114"/>
  <c r="AN114"/>
  <c i="2" r="F34"/>
  <c i="1" r="BA95"/>
  <c i="12" r="J34"/>
  <c i="1" r="AW105"/>
  <c r="AT105"/>
  <c r="AN105"/>
  <c i="17" r="J34"/>
  <c i="1" r="AW110"/>
  <c r="AT110"/>
  <c r="AN110"/>
  <c i="21" r="F34"/>
  <c i="1" r="BA114"/>
  <c i="3" r="F34"/>
  <c i="1" r="BA96"/>
  <c i="13" r="F34"/>
  <c i="1" r="BA106"/>
  <c i="18" r="F34"/>
  <c i="1" r="BA111"/>
  <c i="20" r="F34"/>
  <c i="1" r="BA113"/>
  <c r="BC94"/>
  <c r="W32"/>
  <c i="9" r="J30"/>
  <c i="1" r="AG102"/>
  <c i="4" r="J34"/>
  <c i="1" r="AW97"/>
  <c r="AT97"/>
  <c i="10" r="J34"/>
  <c i="1" r="AW103"/>
  <c r="AT103"/>
  <c r="AN103"/>
  <c i="13" r="J30"/>
  <c i="1" r="AG106"/>
  <c i="15" r="F34"/>
  <c i="1" r="BA108"/>
  <c r="BD94"/>
  <c r="W33"/>
  <c i="2" r="J34"/>
  <c i="1" r="AW95"/>
  <c r="AT95"/>
  <c i="11" r="J34"/>
  <c i="1" r="AW104"/>
  <c r="AT104"/>
  <c i="19" r="J34"/>
  <c i="1" r="AW112"/>
  <c r="AT112"/>
  <c i="3" r="J34"/>
  <c i="1" r="AW96"/>
  <c r="AT96"/>
  <c i="13" r="J34"/>
  <c i="1" r="AW106"/>
  <c r="AT106"/>
  <c i="18" r="J34"/>
  <c i="1" r="AW111"/>
  <c r="AT111"/>
  <c i="22" r="J34"/>
  <c i="1" r="AW115"/>
  <c r="AT115"/>
  <c i="4" r="J30"/>
  <c i="1" r="AG97"/>
  <c i="6" r="F34"/>
  <c i="1" r="BA99"/>
  <c i="7" r="F34"/>
  <c i="1" r="BA100"/>
  <c i="11" r="F34"/>
  <c i="1" r="BA104"/>
  <c i="18" r="J30"/>
  <c i="1" r="AG111"/>
  <c i="19" r="F34"/>
  <c i="1" r="BA112"/>
  <c i="5" r="F34"/>
  <c i="1" r="BA98"/>
  <c i="9" r="F34"/>
  <c i="1" r="BA102"/>
  <c i="15" r="J34"/>
  <c i="1" r="AW108"/>
  <c r="AT108"/>
  <c r="AN108"/>
  <c r="BB94"/>
  <c r="AX94"/>
  <c i="6" r="J30"/>
  <c i="1" r="AG99"/>
  <c i="7" r="J34"/>
  <c i="1" r="AW100"/>
  <c r="AT100"/>
  <c i="12" r="F34"/>
  <c i="1" r="BA105"/>
  <c i="16" r="J30"/>
  <c i="1" r="AG109"/>
  <c i="17" r="F34"/>
  <c i="1" r="BA110"/>
  <c i="19" r="J30"/>
  <c i="1" r="AG112"/>
  <c i="22" r="F34"/>
  <c i="1" r="BA115"/>
  <c i="6" r="J34"/>
  <c i="1" r="AW99"/>
  <c r="AT99"/>
  <c i="7" r="J30"/>
  <c i="1" r="AG100"/>
  <c i="8" r="F34"/>
  <c i="1" r="BA101"/>
  <c i="14" r="F34"/>
  <c i="1" r="BA107"/>
  <c i="2" r="J30"/>
  <c i="1" r="AG95"/>
  <c i="2" l="1" r="T130"/>
  <c r="R130"/>
  <c i="4" r="P130"/>
  <c i="1" r="AU97"/>
  <c i="3" r="P132"/>
  <c i="1" r="AU96"/>
  <c i="3" r="R132"/>
  <c i="9" r="J96"/>
  <c r="J125"/>
  <c r="J97"/>
  <c i="3" r="BK132"/>
  <c r="J132"/>
  <c r="J96"/>
  <c i="21" r="J39"/>
  <c i="1" r="AN112"/>
  <c r="AN111"/>
  <c i="19" r="J39"/>
  <c i="18" r="J39"/>
  <c i="1" r="AN109"/>
  <c i="16" r="J96"/>
  <c i="17" r="J39"/>
  <c i="16" r="J39"/>
  <c i="15" r="J39"/>
  <c i="1" r="AN106"/>
  <c i="13" r="J96"/>
  <c r="J39"/>
  <c i="12" r="J39"/>
  <c i="10" r="J39"/>
  <c i="9" r="J39"/>
  <c i="1" r="AN100"/>
  <c r="AN99"/>
  <c i="6" r="J96"/>
  <c i="7" r="J39"/>
  <c i="6" r="J39"/>
  <c i="1" r="AN97"/>
  <c i="4" r="J96"/>
  <c r="J39"/>
  <c i="1" r="AN95"/>
  <c i="2" r="J96"/>
  <c r="J39"/>
  <c i="1" r="AN102"/>
  <c i="8" r="J30"/>
  <c i="1" r="AG101"/>
  <c r="AN101"/>
  <c r="AY94"/>
  <c r="AU94"/>
  <c r="AV94"/>
  <c r="AK29"/>
  <c i="14" r="J30"/>
  <c i="1" r="AG107"/>
  <c r="AN107"/>
  <c i="20" r="J30"/>
  <c i="1" r="AG113"/>
  <c i="5" r="J30"/>
  <c i="1" r="AG98"/>
  <c r="AN98"/>
  <c r="BA94"/>
  <c r="W30"/>
  <c i="22" r="J30"/>
  <c i="1" r="AG115"/>
  <c r="W31"/>
  <c i="11" r="J30"/>
  <c i="1" r="AG104"/>
  <c r="AN104"/>
  <c i="20" l="1" r="J39"/>
  <c i="22" r="J39"/>
  <c i="14" r="J39"/>
  <c i="11" r="J39"/>
  <c i="8" r="J39"/>
  <c i="5" r="J39"/>
  <c i="1" r="AN113"/>
  <c r="AN115"/>
  <c i="3" r="J30"/>
  <c i="1" r="AG96"/>
  <c r="AN96"/>
  <c r="AW94"/>
  <c r="AK30"/>
  <c i="3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<sst xmlns="http://schemas.openxmlformats.org/spreadsheetml/2006/main">
  <si>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</si>
  <si>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</si>
  <si>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</si>
  <si>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</si>
  <si>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</si>
  <si>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{51416b05-1fe5-44a9-b1d3-8ab72ad4db90}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</si>
  <si>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</si>
  <si>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</si>
  <si>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</si>
  <si>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</si>
  <si>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</si>
  <si>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</si>
  <si>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D5</t>
  </si>
  <si>
    <t>Stavba:</t>
  </si>
  <si>
    <t>Dodatok č. 5 ku stavbe Kompostáreň na biologicky rozložiteľný komunálny odpad v meste Partizánske</t>
  </si>
  <si>
    <t>JKSO:</t>
  </si>
  <si>
    <t>KS:</t>
  </si>
  <si>
    <t>Miesto:</t>
  </si>
  <si>
    <t>Partizánske parc.č.: 3958/171</t>
  </si>
  <si>
    <t>Dátum:</t>
  </si>
  <si>
    <t>19. 6. 2023</t>
  </si>
  <si>
    <t>Objednávateľ:</t>
  </si>
  <si>
    <t>IČO:</t>
  </si>
  <si>
    <t>Mesto Partizánske</t>
  </si>
  <si>
    <t>IČ DPH:</t>
  </si>
  <si>
    <t>Zhotoviteľ:</t>
  </si>
  <si>
    <t>ViOn, a.s., Zlaté Moravce</t>
  </si>
  <si>
    <t>Projektant:</t>
  </si>
  <si>
    <t>Hescon, s.r.o.</t>
  </si>
  <si>
    <t>True</t>
  </si>
  <si>
    <t>Spracovateľ:</t>
  </si>
  <si>
    <t>Poznámka: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</si>
  <si>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_x000d_
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</si>
  <si>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</si>
  <si>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</si>
  <si>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</si>
  <si>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</si>
  <si>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</si>
  <si>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</si>
  <si>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</si>
  <si>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</si>
  <si>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</si>
  <si>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</si>
  <si>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</si>
  <si>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</si>
  <si>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</si>
  <si>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</si>
  <si>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</si>
  <si>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</si>
  <si>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</si>
  <si>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</si>
  <si>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</si>
  <si>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</si>
  <si>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</si>
  <si>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</si>
  <si>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</si>
  <si>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</si>
  <si>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</si>
  <si>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</si>
  <si>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</si>
  <si>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</si>
  <si>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</si>
  <si>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</si>
  <si>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</si>
  <si>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</si>
  <si>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</si>
  <si>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</si>
  <si>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</si>
  <si>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</si>
  <si>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</si>
  <si>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</si>
  <si>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</si>
  <si>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</si>
  <si>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</si>
  <si>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</si>
  <si>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</si>
  <si>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</si>
  <si>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</si>
  <si>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</si>
  <si>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PRIJÍMACIA HALA</t>
  </si>
  <si>
    <t>STA</t>
  </si>
  <si>
    <t>1</t>
  </si>
  <si>
    <t>{eac937c7-9be4-4f84-9552-f7d2986d8314}</t>
  </si>
  <si>
    <t>SO 102</t>
  </si>
  <si>
    <t>KOMPOSTOVACIE BOXY</t>
  </si>
  <si>
    <t>{f2f68bb4-7e27-4557-9776-a5b63aee2a6a}</t>
  </si>
  <si>
    <t>SO 103</t>
  </si>
  <si>
    <t>BIOFILTER</t>
  </si>
  <si>
    <t>{a807bf20-c78a-4ff7-8b09-8483e7e99397}</t>
  </si>
  <si>
    <t>SO 104</t>
  </si>
  <si>
    <t>KOMPOSTOVACIA PLOCHA</t>
  </si>
  <si>
    <t>{5c6e7ce0-e17e-44bb-bbc1-91eb5fe9015d}</t>
  </si>
  <si>
    <t>SO 105</t>
  </si>
  <si>
    <t>OPLOTENIE</t>
  </si>
  <si>
    <t>{b8794c50-85ee-43d8-9803-0368e26498f9}</t>
  </si>
  <si>
    <t>SO 106</t>
  </si>
  <si>
    <t>PREVÁDZKOVO-SOCIÁLNY KONTAJNER</t>
  </si>
  <si>
    <t>{e0592019-ca20-45ef-a491-7a3cb3d462f7}</t>
  </si>
  <si>
    <t>SO 107</t>
  </si>
  <si>
    <t>CESTNÁ VÁHA</t>
  </si>
  <si>
    <t>{74e62f32-b7a2-455f-bbd3-55b0fef16b4d}</t>
  </si>
  <si>
    <t>SO 201</t>
  </si>
  <si>
    <t>SPEVNENÉ PLOCHY</t>
  </si>
  <si>
    <t>{5704cf86-bf41-438c-aa51-495aae94b200}</t>
  </si>
  <si>
    <t>SO 301</t>
  </si>
  <si>
    <t xml:space="preserve">AREÁLOVÝ ROZVOD A POŽIARNA NÁDRŽ </t>
  </si>
  <si>
    <t>{89a60da7-3090-488f-a6f1-8d2ff7ca1488}</t>
  </si>
  <si>
    <t>SO 401</t>
  </si>
  <si>
    <t>KANALIZÁCIA</t>
  </si>
  <si>
    <t>{72a1ce8c-09e6-4cb3-a3ab-2a939d6c141e}</t>
  </si>
  <si>
    <t>SO 601</t>
  </si>
  <si>
    <t>AREÁLOVÝ ROZVOD NN</t>
  </si>
  <si>
    <t>{b363edba-d4d7-4838-91ed-9fc4f765e98d}</t>
  </si>
  <si>
    <t>SO 602</t>
  </si>
  <si>
    <t>AREÁLOVÉ VONKAJŠIE OSVETLENIE</t>
  </si>
  <si>
    <t>{57f3dd08-1e8d-4634-a27c-25dc30b97996}</t>
  </si>
  <si>
    <t>PS 01</t>
  </si>
  <si>
    <t>PREVÁDZKOVÉ ROZVODY SILNOPRÚDU</t>
  </si>
  <si>
    <t>{65267e63-e4c2-4229-893a-e914b3d1d860}</t>
  </si>
  <si>
    <t>PS 02</t>
  </si>
  <si>
    <t>MERANIE A REGULÁCIA</t>
  </si>
  <si>
    <t>{3e458789-2244-4657-aeac-b072e20f9f63}</t>
  </si>
  <si>
    <t>SO</t>
  </si>
  <si>
    <t>PRÍPRAVA ÚZEMIA</t>
  </si>
  <si>
    <t>{dd3e5472-4224-4447-b8f2-e57309d9189d}</t>
  </si>
  <si>
    <t>D5.1</t>
  </si>
  <si>
    <t>Výkop ryhy pre elektro, zmena trasovania z dôvodu zmeny vlastníctva susedných pozemkov</t>
  </si>
  <si>
    <t>{bc45a9d3-85ed-498c-b2ab-ed4924f460df}</t>
  </si>
  <si>
    <t>D5.2</t>
  </si>
  <si>
    <t>Vysoká hladina spodnej vody, čerpanie vody, čerpacie studne, dodatočné debnenia</t>
  </si>
  <si>
    <t>{f6150058-34e0-4da4-90a4-5e9c6bcf96a8}</t>
  </si>
  <si>
    <t>D5.3</t>
  </si>
  <si>
    <t>Doplnenie elektroinštalácie pre prečerpávanie technologickej a dažďovej vody</t>
  </si>
  <si>
    <t>{e87a5cc7-bce1-4cde-9feb-c797568ca61d}</t>
  </si>
  <si>
    <t>D5.4</t>
  </si>
  <si>
    <t>Zvýšenie nadpražia brán, debnenie, betonáž a dodatočná výstuž</t>
  </si>
  <si>
    <t>{80862612-8063-4363-ac50-f2c75349a76a}</t>
  </si>
  <si>
    <t>D5.5</t>
  </si>
  <si>
    <t>Zábradlia, rebríky a opásanie nádrží umiestnených nad terénom</t>
  </si>
  <si>
    <t>{3dd61d87-e967-49e3-b74f-a4455caaec63}</t>
  </si>
  <si>
    <t>D5.6 SO 401</t>
  </si>
  <si>
    <t>KANALIZÁCIA, nerealizované položky</t>
  </si>
  <si>
    <t>{8fcff4fb-8395-4eea-8bad-faa9d11517e6}</t>
  </si>
  <si>
    <t>KRYCÍ LIST ROZPOČTU</t>
  </si>
  <si>
    <t>Objekt:</t>
  </si>
  <si>
    <t>SO 101 - PRIJÍMACIA HALA</t>
  </si>
  <si>
    <t xml:space="preserve"> 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</si>
  <si>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 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</si>
  <si>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</si>
  <si>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</si>
  <si>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</si>
  <si>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</si>
  <si>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</si>
  <si>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</si>
  <si>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</si>
  <si>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</si>
  <si>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</si>
  <si>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</si>
  <si>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99 - Presun hmôt HSV</t>
  </si>
  <si>
    <t>PSV - Práce a dodávky PSV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</si>
  <si>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</si>
  <si>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</si>
  <si>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</si>
  <si>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</si>
  <si>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</si>
  <si>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43-M - Montáž oceľových konštrukcií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</si>
  <si>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</si>
  <si>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</si>
  <si>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</si>
  <si>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</si>
  <si>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</si>
  <si>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</si>
  <si>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</si>
  <si>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</si>
  <si>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</si>
  <si>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</si>
  <si>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</si>
  <si>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</si>
  <si>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</si>
  <si>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</si>
  <si>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</si>
  <si>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</si>
  <si>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</si>
  <si>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</t>
  </si>
  <si>
    <t>K</t>
  </si>
  <si>
    <t>132201201</t>
  </si>
  <si>
    <t>Výkop ryhy šírky 600-2000mm horn.3 do 100m3</t>
  </si>
  <si>
    <t>m3</t>
  </si>
  <si>
    <t>4</t>
  </si>
  <si>
    <t>2024486685</t>
  </si>
  <si>
    <t>3</t>
  </si>
  <si>
    <t>132201209</t>
  </si>
  <si>
    <t>Príplatok k cenám za lepivosť pri hĺbení rýh š. nad 600 do 2 000 mm zapaž. i nezapažených, s urovnaním dna v hornine 3</t>
  </si>
  <si>
    <t>-2007222966</t>
  </si>
  <si>
    <t>162201102</t>
  </si>
  <si>
    <t>Vodorovné premiestnenie výkopku z horniny 1-4 nad 20-50m</t>
  </si>
  <si>
    <t>1867755524</t>
  </si>
  <si>
    <t>5</t>
  </si>
  <si>
    <t>162501102</t>
  </si>
  <si>
    <t>Vodorovné premiestnenie výkopku po spevnenej ceste z horniny tr.1-4, do 100 m3 na vzdialenosť do 3000 m</t>
  </si>
  <si>
    <t>-141706558</t>
  </si>
  <si>
    <t>6</t>
  </si>
  <si>
    <t>171201201</t>
  </si>
  <si>
    <t>Uloženie sypaniny na skládky do 100 m3</t>
  </si>
  <si>
    <t>17928004</t>
  </si>
  <si>
    <t>Zakladanie</t>
  </si>
  <si>
    <t>7</t>
  </si>
  <si>
    <t>274321312</t>
  </si>
  <si>
    <t>Betón základových pásov, železový (bez výstuže), tr. C 20/25</t>
  </si>
  <si>
    <t>-404046595</t>
  </si>
  <si>
    <t>8</t>
  </si>
  <si>
    <t>274361821</t>
  </si>
  <si>
    <t>Výstuž základových pásov z ocele 10505</t>
  </si>
  <si>
    <t>t</t>
  </si>
  <si>
    <t>-1475590106</t>
  </si>
  <si>
    <t>9</t>
  </si>
  <si>
    <t>289971212</t>
  </si>
  <si>
    <t>Zhotovenie vrstvy z geotextílie na upravenom povrchu sklon do 1 : 5 , šírky nad 3 do 6 m</t>
  </si>
  <si>
    <t>m2</t>
  </si>
  <si>
    <t>-291681119</t>
  </si>
  <si>
    <t>10</t>
  </si>
  <si>
    <t>M</t>
  </si>
  <si>
    <t>693110003700</t>
  </si>
  <si>
    <t xml:space="preserve">Geotextília polypropylénová CHSTEX BS10 - 120 g/m2 </t>
  </si>
  <si>
    <t>1617067005</t>
  </si>
  <si>
    <t>11</t>
  </si>
  <si>
    <t>289971441</t>
  </si>
  <si>
    <t>Geomreža pre stabilizáciu podkladu, tuhá trojosá z polypropylénu TENSAR TRIAX TX160 25X4,00M sklon do 1 : 5</t>
  </si>
  <si>
    <t>876657077</t>
  </si>
  <si>
    <t>Zvislé a kompletné konštrukcie</t>
  </si>
  <si>
    <t>12</t>
  </si>
  <si>
    <t>341321610</t>
  </si>
  <si>
    <t>Betón stien a priečok, železový (bez výstuže) tr. C 30/37</t>
  </si>
  <si>
    <t>74470677</t>
  </si>
  <si>
    <t>13</t>
  </si>
  <si>
    <t>341351105</t>
  </si>
  <si>
    <t xml:space="preserve">Debnenie stien a priečok  obojstranné zhotovenie-dielce</t>
  </si>
  <si>
    <t>-1028421252</t>
  </si>
  <si>
    <t>14</t>
  </si>
  <si>
    <t>341351106</t>
  </si>
  <si>
    <t xml:space="preserve">Debnenie stien a priečok  obojstranné odstránenie-dielce</t>
  </si>
  <si>
    <t>-1062534918</t>
  </si>
  <si>
    <t>15</t>
  </si>
  <si>
    <t>341361821</t>
  </si>
  <si>
    <t>Výstuž stien a priečok 10505</t>
  </si>
  <si>
    <t>849076953</t>
  </si>
  <si>
    <t>16</t>
  </si>
  <si>
    <t>342122011</t>
  </si>
  <si>
    <t>Montáž dielcov flexibilných systémových pre obvodovej steny zo železobetónu hmotnosti do 1,5 t</t>
  </si>
  <si>
    <t>stena</t>
  </si>
  <si>
    <t>-1635026069</t>
  </si>
  <si>
    <t>17</t>
  </si>
  <si>
    <t>593310000100</t>
  </si>
  <si>
    <t>Dodávka stenových flexibilných blokov z betónu</t>
  </si>
  <si>
    <t>-637604764</t>
  </si>
  <si>
    <t>Komunikácie</t>
  </si>
  <si>
    <t>18</t>
  </si>
  <si>
    <t>564782111</t>
  </si>
  <si>
    <t>Podklad alebo kryt z kameniva hrubého drveného veľ. 0-63 mm po zhut.hr. 300 mm</t>
  </si>
  <si>
    <t>-918665032</t>
  </si>
  <si>
    <t>19</t>
  </si>
  <si>
    <t>567132111</t>
  </si>
  <si>
    <t>Podklad z kameniva stmeleného cementom s rozprestretím a zhutnením, CBGM C 8/10 (C 6/8), po zhutnení hr. 160 mm</t>
  </si>
  <si>
    <t>-1643930442</t>
  </si>
  <si>
    <t>573111112</t>
  </si>
  <si>
    <t>Postrek asfaltový infiltračný s posypom kamenivom z asfaltu cestného v množstve 1,00 kg/m2</t>
  </si>
  <si>
    <t>1478239359</t>
  </si>
  <si>
    <t>21</t>
  </si>
  <si>
    <t>573211108</t>
  </si>
  <si>
    <t>Postrek asfaltový spojovací bez posypu kamenivom z asfaltu cestného v množstve 0,50 kg/m2</t>
  </si>
  <si>
    <t>-1261966405</t>
  </si>
  <si>
    <t>22</t>
  </si>
  <si>
    <t>577134221</t>
  </si>
  <si>
    <t>Asfaltový betón vrstva obrusná AC 11 O v pruhu š. nad 3 m z nemodifik. asfaltu tr. I, po zhutnení hr. 40 mm</t>
  </si>
  <si>
    <t>938064967</t>
  </si>
  <si>
    <t>23</t>
  </si>
  <si>
    <t>577174421</t>
  </si>
  <si>
    <t>Asfaltový betón vrstva ložná AC 22 L v pruhu š. nad 3 m z nemodifik. asfaltu tr. I, po zhutnení hr. 80 mm</t>
  </si>
  <si>
    <t>251139690</t>
  </si>
  <si>
    <t>99</t>
  </si>
  <si>
    <t>Presun hmôt HSV</t>
  </si>
  <si>
    <t>24</t>
  </si>
  <si>
    <t>998012021</t>
  </si>
  <si>
    <t>Presun hmôt pre budovy (801, 803, 812), zvislá konštr. monolit. betónová výšky do 6 m</t>
  </si>
  <si>
    <t>-617115683</t>
  </si>
  <si>
    <t>PSV</t>
  </si>
  <si>
    <t>Práce a dodávky PSV</t>
  </si>
  <si>
    <t>764</t>
  </si>
  <si>
    <t>Konštrukcie klampiarske</t>
  </si>
  <si>
    <t>25</t>
  </si>
  <si>
    <t>764172083</t>
  </si>
  <si>
    <t>Krytina trapézová - hrebeň pre strechy rovné - sklon do 30°</t>
  </si>
  <si>
    <t>m</t>
  </si>
  <si>
    <t>-1726472333</t>
  </si>
  <si>
    <t>26</t>
  </si>
  <si>
    <t>764172491</t>
  </si>
  <si>
    <t>Montáž krytiny z trapézového plechu, sklon do 30°</t>
  </si>
  <si>
    <t>1580662216</t>
  </si>
  <si>
    <t>27</t>
  </si>
  <si>
    <t>553450012200</t>
  </si>
  <si>
    <t>Profil trapézový strešný vlnitý T35-40(X)-1035 štandard - Polyester poplastovaný, hr. 1,0 mm</t>
  </si>
  <si>
    <t>32</t>
  </si>
  <si>
    <t>143678608</t>
  </si>
  <si>
    <t>28</t>
  </si>
  <si>
    <t>764352427</t>
  </si>
  <si>
    <t>Žľaby z pozinkovaného farbeného PZf plechu, pododkvapové polkruhové r.š. 330 mm</t>
  </si>
  <si>
    <t>-1381127522</t>
  </si>
  <si>
    <t>29</t>
  </si>
  <si>
    <t>764359412</t>
  </si>
  <si>
    <t>Kotlík kónický z pozinkovaného farbeného PZf plechu, pre rúry s priemerom od 100 do 125 mm</t>
  </si>
  <si>
    <t>ks</t>
  </si>
  <si>
    <t>-1609186383</t>
  </si>
  <si>
    <t>30</t>
  </si>
  <si>
    <t>764454454</t>
  </si>
  <si>
    <t>Zvodové rúry z pozinkovaného farbeného PZf plechu, kruhové priemer 120 mm</t>
  </si>
  <si>
    <t>926941060</t>
  </si>
  <si>
    <t>31</t>
  </si>
  <si>
    <t>998764101</t>
  </si>
  <si>
    <t>Presun hmôt pre konštrukcie klampiarske v objektoch výšky do 6 m</t>
  </si>
  <si>
    <t>792242029</t>
  </si>
  <si>
    <t>767</t>
  </si>
  <si>
    <t>Konštrukcie doplnkové kovové</t>
  </si>
  <si>
    <t>767411101</t>
  </si>
  <si>
    <t>Montáž opláštenia sendvičovými stenovými panelmi s viditeľným spojom na OK, hrúbky do 100 mm</t>
  </si>
  <si>
    <t>2131477917</t>
  </si>
  <si>
    <t>33</t>
  </si>
  <si>
    <t>553250000100</t>
  </si>
  <si>
    <t>Panel sendvičový s jadrom z minerálnej vlny stenový s viditeľným spojom oceľový plášť š. 1100 mm hr. jadra 60 mm ( EI30 D1 )</t>
  </si>
  <si>
    <t>-41318953</t>
  </si>
  <si>
    <t>34</t>
  </si>
  <si>
    <t>767421111</t>
  </si>
  <si>
    <t>Montáž opláštenia priepustnou membránou na oceľovú konštrukciu, výšky do 15 m</t>
  </si>
  <si>
    <t>-1573085797</t>
  </si>
  <si>
    <t>35</t>
  </si>
  <si>
    <t>283230011700</t>
  </si>
  <si>
    <t>Priepustná mebránová plachta</t>
  </si>
  <si>
    <t>246200167</t>
  </si>
  <si>
    <t>36</t>
  </si>
  <si>
    <t>767995102</t>
  </si>
  <si>
    <t>Montáž ostatných atypických kovových stavebných doplnkových konštrukcií nad 5 do 10 kg</t>
  </si>
  <si>
    <t>kg</t>
  </si>
  <si>
    <t>-120520435</t>
  </si>
  <si>
    <t>37</t>
  </si>
  <si>
    <t>5815200001H1</t>
  </si>
  <si>
    <t>Hasiaci prístroj práškový - 6kg</t>
  </si>
  <si>
    <t>-213000244</t>
  </si>
  <si>
    <t>38</t>
  </si>
  <si>
    <t>998767101</t>
  </si>
  <si>
    <t>Presun hmôt pre kovové stavebné doplnkové konštrukcie v objektoch výšky do 6 m</t>
  </si>
  <si>
    <t>-1070883086</t>
  </si>
  <si>
    <t>783</t>
  </si>
  <si>
    <t>Nátery</t>
  </si>
  <si>
    <t>39</t>
  </si>
  <si>
    <t>783124520</t>
  </si>
  <si>
    <t>Nátery oceľ.konštr. syntetické dvojnásobné - 105μm</t>
  </si>
  <si>
    <t>2002488892</t>
  </si>
  <si>
    <t>40</t>
  </si>
  <si>
    <t>783124720</t>
  </si>
  <si>
    <t>Nátery oceľ.konštr. syntetické základné - 35μm</t>
  </si>
  <si>
    <t>-1010788030</t>
  </si>
  <si>
    <t>41</t>
  </si>
  <si>
    <t>783890320</t>
  </si>
  <si>
    <t>Epoxidový náter-systém SIKA PERMACOR 3326 EGH betónových konštrukcií</t>
  </si>
  <si>
    <t>1445503510</t>
  </si>
  <si>
    <t>Práce a dodávky M</t>
  </si>
  <si>
    <t>21-M</t>
  </si>
  <si>
    <t>Elektromontáže</t>
  </si>
  <si>
    <t>85</t>
  </si>
  <si>
    <t>Pol1</t>
  </si>
  <si>
    <t>Rozvádzač RMS1, kovový, prevedenie do exteriéru, prívody/vývody zospodu, inštalácia na povrch, 24 modulov, hl. istič 63A, 2x svetelný vývod, 2x zásuvkový vývod, 1x vývod pre technológiu , 1 stykačový vývod pre VO</t>
  </si>
  <si>
    <t>282586084</t>
  </si>
  <si>
    <t>94</t>
  </si>
  <si>
    <t>Pol10</t>
  </si>
  <si>
    <t>Kábel CYKY-J 5x4</t>
  </si>
  <si>
    <t>-21762056</t>
  </si>
  <si>
    <t>95</t>
  </si>
  <si>
    <t>Pol11</t>
  </si>
  <si>
    <t>Zásuvková skriňa s ističmi 2x230V/16A+2x400V/16A</t>
  </si>
  <si>
    <t>-1590536144</t>
  </si>
  <si>
    <t>96</t>
  </si>
  <si>
    <t>Pol12</t>
  </si>
  <si>
    <t>Oceľová nosná konštrukcia všeobecne</t>
  </si>
  <si>
    <t>-340742823</t>
  </si>
  <si>
    <t>97</t>
  </si>
  <si>
    <t>Pol13</t>
  </si>
  <si>
    <t>Ukončenie káblov</t>
  </si>
  <si>
    <t>set</t>
  </si>
  <si>
    <t>1462131464</t>
  </si>
  <si>
    <t>98</t>
  </si>
  <si>
    <t>Pol14</t>
  </si>
  <si>
    <t>Guľatina 8</t>
  </si>
  <si>
    <t>535301831</t>
  </si>
  <si>
    <t>Pol15</t>
  </si>
  <si>
    <t>Svorky k bleskozvodu, podpery pre vedenie, 4x ochranný uhoľník pre zvod</t>
  </si>
  <si>
    <t>kpl</t>
  </si>
  <si>
    <t>-549049289</t>
  </si>
  <si>
    <t>100</t>
  </si>
  <si>
    <t>Pol16</t>
  </si>
  <si>
    <t>Zachytávač - zberacia tyč 1m, vrátanie podstavca a svoriek</t>
  </si>
  <si>
    <t>-1549556709</t>
  </si>
  <si>
    <t>101</t>
  </si>
  <si>
    <t>Pol17</t>
  </si>
  <si>
    <t>Pásovina FeZn 30x4</t>
  </si>
  <si>
    <t>1750641789</t>
  </si>
  <si>
    <t>102</t>
  </si>
  <si>
    <t>Pol18</t>
  </si>
  <si>
    <t>Svorky k uzemneniu, vrátane 4x skúšobná svorka v krabici KO125</t>
  </si>
  <si>
    <t>-2084808425</t>
  </si>
  <si>
    <t>103</t>
  </si>
  <si>
    <t>Pol19</t>
  </si>
  <si>
    <t>Tyčový uzemňovač vertikálny do trojuholníka - 3x tyč 2m, svorky, pásovina, 30x4, guľatina 10</t>
  </si>
  <si>
    <t>-1136250282</t>
  </si>
  <si>
    <t>86</t>
  </si>
  <si>
    <t>Pol2</t>
  </si>
  <si>
    <t>Rozvádzač RM-Drvič (Dodávka technológie drviča)</t>
  </si>
  <si>
    <t>623474313</t>
  </si>
  <si>
    <t>104</t>
  </si>
  <si>
    <t>Pol20</t>
  </si>
  <si>
    <t>HUS</t>
  </si>
  <si>
    <t>-917707146</t>
  </si>
  <si>
    <t>105</t>
  </si>
  <si>
    <t>Pol21</t>
  </si>
  <si>
    <t>Komplexné skúšky</t>
  </si>
  <si>
    <t>-2037129776</t>
  </si>
  <si>
    <t>106</t>
  </si>
  <si>
    <t>Pol22</t>
  </si>
  <si>
    <t>Zaškolenie obsluhy</t>
  </si>
  <si>
    <t>-1703423708</t>
  </si>
  <si>
    <t>107</t>
  </si>
  <si>
    <t>Pol23</t>
  </si>
  <si>
    <t>Prvá odborná prehliadka a skúška elektroinštalácie, Prvá odborná prehliadka a skúška bleskozvodu a uzemnenia, Protokol o meraní intenzity osvetlenia</t>
  </si>
  <si>
    <t>128204729</t>
  </si>
  <si>
    <t>108</t>
  </si>
  <si>
    <t>Pol24</t>
  </si>
  <si>
    <t>Realizačný projekt a projekt skutočného vyhotovenia</t>
  </si>
  <si>
    <t>1095061010</t>
  </si>
  <si>
    <t>109</t>
  </si>
  <si>
    <t>Pol25</t>
  </si>
  <si>
    <t>Práca vo výškach, pracovné lešenie, nožnicová a kĺbová plošina a ostatná mechanizácia potrebná k prevedeniu diela</t>
  </si>
  <si>
    <t>-76016529</t>
  </si>
  <si>
    <t>110</t>
  </si>
  <si>
    <t>Pol26</t>
  </si>
  <si>
    <t>Inžinierska činnosť a technický dozor</t>
  </si>
  <si>
    <t>865572035</t>
  </si>
  <si>
    <t>111</t>
  </si>
  <si>
    <t>Pol27</t>
  </si>
  <si>
    <t>Zriadenie staveniska podľa požiadaviek dodávaťeľa,v zmysle platného stavebného zákona SR 396/2006 vrátane všetkých zabezpečení a opatrení BOZP</t>
  </si>
  <si>
    <t>861484565</t>
  </si>
  <si>
    <t>112</t>
  </si>
  <si>
    <t>Pol28</t>
  </si>
  <si>
    <t>Veškeré stavebné prípomocné práce (drážky, otvory, vŕtánie do skeletu, niky, prestupy stenami a pod.)</t>
  </si>
  <si>
    <t>522260023</t>
  </si>
  <si>
    <t>113</t>
  </si>
  <si>
    <t>Pol29</t>
  </si>
  <si>
    <t>Drobný inštalačný a bližšie nešpecifikovaný materiál a práce (každý potrebný pomocný a inštalačný materiál a práce pre dobrú inštaláciu predchádzajúcich položiek, napríklad skrutky, spony, príchytky, farby, malé oceľové konštrukcie, štítky, vodiče, ...)</t>
  </si>
  <si>
    <t>64713347</t>
  </si>
  <si>
    <t>87</t>
  </si>
  <si>
    <t>Pol3</t>
  </si>
  <si>
    <t>Káblový žľab pozink 125/50 do exteriéru vrátane podpier, kotviaceho a spojovacieho materiálu</t>
  </si>
  <si>
    <t>-1578290857</t>
  </si>
  <si>
    <t>114</t>
  </si>
  <si>
    <t>Pol30</t>
  </si>
  <si>
    <t>Predrealizačné geodetické vytýčenie, Porealizačné geodetické zameranie</t>
  </si>
  <si>
    <t>-489833913</t>
  </si>
  <si>
    <t>88</t>
  </si>
  <si>
    <t>Pol4</t>
  </si>
  <si>
    <t>Káblový žľab pozink 50/50 do exteriéru vrátane podpier, kotviaceho a spojovacieho materiálu</t>
  </si>
  <si>
    <t>-295033868</t>
  </si>
  <si>
    <t>89</t>
  </si>
  <si>
    <t>Pol5</t>
  </si>
  <si>
    <t>Kábel AYKY-J 4x16</t>
  </si>
  <si>
    <t>-479060592</t>
  </si>
  <si>
    <t>90</t>
  </si>
  <si>
    <t>Pol6</t>
  </si>
  <si>
    <t>Svietidlo exteriérové prachotesné LED 230V/53W</t>
  </si>
  <si>
    <t>-595625393</t>
  </si>
  <si>
    <t>91</t>
  </si>
  <si>
    <t>Pol7</t>
  </si>
  <si>
    <t>Vypínač jednopólový, radenie č.1, 10A/230V, IP44</t>
  </si>
  <si>
    <t>-1102625522</t>
  </si>
  <si>
    <t>92</t>
  </si>
  <si>
    <t>Pol8</t>
  </si>
  <si>
    <t>Kábel CY 6 = H07V-U zeleno/žltý</t>
  </si>
  <si>
    <t>-2092267719</t>
  </si>
  <si>
    <t>93</t>
  </si>
  <si>
    <t>Pol9</t>
  </si>
  <si>
    <t>Kábel CYKY-J 3x2,5</t>
  </si>
  <si>
    <t>1390935551</t>
  </si>
  <si>
    <t>43-M</t>
  </si>
  <si>
    <t>Montáž oceľových konštrukcií</t>
  </si>
  <si>
    <t>74</t>
  </si>
  <si>
    <t>430331101</t>
  </si>
  <si>
    <t>Montáž OK strechy do 50 kg/m2, bez svetlíkov, rozp.18m, vzdial.do 6m,hm.17,10kg/m2</t>
  </si>
  <si>
    <t>64</t>
  </si>
  <si>
    <t>-926741385</t>
  </si>
  <si>
    <t>75</t>
  </si>
  <si>
    <t>142610000200</t>
  </si>
  <si>
    <t>Oceľová kontrukcia strechy a stĺpov, ozn. 11 373.1 podľa EN S235JRG1 MT 16</t>
  </si>
  <si>
    <t>128</t>
  </si>
  <si>
    <t>794111461</t>
  </si>
  <si>
    <t>VRN</t>
  </si>
  <si>
    <t>Vedľajšie rozpočtové náklady</t>
  </si>
  <si>
    <t>76</t>
  </si>
  <si>
    <t>000300016</t>
  </si>
  <si>
    <t>Geodetické práce - vykonávané pred výstavbou určenie vytyčovacej siete, vytýčenie staveniska, staveb. objektu</t>
  </si>
  <si>
    <t>eur</t>
  </si>
  <si>
    <t>1024</t>
  </si>
  <si>
    <t>551441128</t>
  </si>
  <si>
    <t>77</t>
  </si>
  <si>
    <t>000300021</t>
  </si>
  <si>
    <t>Geodetické práce - vykonávané v priebehu výstavby výškové merania</t>
  </si>
  <si>
    <t>-1146999549</t>
  </si>
  <si>
    <t>78</t>
  </si>
  <si>
    <t>000300031</t>
  </si>
  <si>
    <t>Geodetické práce - vykonávané po výstavbe zameranie skutočného vyhotovenia stavby</t>
  </si>
  <si>
    <t>1942138316</t>
  </si>
  <si>
    <t>79</t>
  </si>
  <si>
    <t>000600013</t>
  </si>
  <si>
    <t>Zariadenie staveniska - prevádzkové sklady</t>
  </si>
  <si>
    <t>-728560983</t>
  </si>
  <si>
    <t>80</t>
  </si>
  <si>
    <t>000600021</t>
  </si>
  <si>
    <t>Zariadenie staveniska - prevádzkové oplotenie staveniska</t>
  </si>
  <si>
    <t>-49907583</t>
  </si>
  <si>
    <t>81</t>
  </si>
  <si>
    <t>000600042</t>
  </si>
  <si>
    <t>Zariadenie staveniska - sociálne sociálne zariadenia</t>
  </si>
  <si>
    <t>-1038763862</t>
  </si>
  <si>
    <t>82</t>
  </si>
  <si>
    <t>001000025</t>
  </si>
  <si>
    <t>Inžinierska činnosť - posudky plán BOZP na stavenisku</t>
  </si>
  <si>
    <t>491952466</t>
  </si>
  <si>
    <t>83</t>
  </si>
  <si>
    <t>001000031</t>
  </si>
  <si>
    <t>Inžinierska činnosť - skúšky a revízie úradné tlakové skúšky</t>
  </si>
  <si>
    <t>486246349</t>
  </si>
  <si>
    <t>84</t>
  </si>
  <si>
    <t>001000034</t>
  </si>
  <si>
    <t>Inžinierska činnosť - skúšky a revízie ostatné skúšky</t>
  </si>
  <si>
    <t>2121212051</t>
  </si>
  <si>
    <t>SO 102 - KOMPOSTOVACIE BOXY</t>
  </si>
  <si>
    <t xml:space="preserve">    6 - Úpravy povrchov, podlahy, osadenie</t>
  </si>
  <si>
    <t xml:space="preserve">    711 - Izolácie proti vode a vlhkosti</t>
  </si>
  <si>
    <t xml:space="preserve">    769 - Montáže vzduchotechnických zariadení</t>
  </si>
  <si>
    <t xml:space="preserve">    35-M - Montáž a dodávka technológie</t>
  </si>
  <si>
    <t>131201102</t>
  </si>
  <si>
    <t>Výkop nezapaženej jamy v hornine 3, nad 100 do 1000 m3</t>
  </si>
  <si>
    <t>1103850988</t>
  </si>
  <si>
    <t>131201109</t>
  </si>
  <si>
    <t>Hĺbenie nezapažených jám a zárezov. Príplatok za lepivosť horniny 3</t>
  </si>
  <si>
    <t>-1417273664</t>
  </si>
  <si>
    <t>2034634231</t>
  </si>
  <si>
    <t>-759097356</t>
  </si>
  <si>
    <t>-445592835</t>
  </si>
  <si>
    <t>162501122</t>
  </si>
  <si>
    <t>Vodorovné premiestnenie výkopku po spevnenej ceste z horniny tr.1-4, nad 100 do 1000 m3 na vzdialenosť do 3000 m</t>
  </si>
  <si>
    <t>415279845</t>
  </si>
  <si>
    <t>171201202</t>
  </si>
  <si>
    <t>Uloženie sypaniny na skládky nad 100 do 1000 m3</t>
  </si>
  <si>
    <t>-958676239</t>
  </si>
  <si>
    <t>271573001</t>
  </si>
  <si>
    <t xml:space="preserve">Násyp pod základové  konštrukcie so zhutnením zo štrkopiesku fr.0-32 mm</t>
  </si>
  <si>
    <t>-1796732231</t>
  </si>
  <si>
    <t>273313521</t>
  </si>
  <si>
    <t>Betón základových dosiek, prostý tr. C 12/15</t>
  </si>
  <si>
    <t>1737074798</t>
  </si>
  <si>
    <t>273321311</t>
  </si>
  <si>
    <t>Betón základových dosiek, železový (bez výstuže), tr. C 16/20</t>
  </si>
  <si>
    <t>-294656011</t>
  </si>
  <si>
    <t>273321511</t>
  </si>
  <si>
    <t>Betón základových dosiek, železový (bez výstuže), tr. C 30/37</t>
  </si>
  <si>
    <t>-996945842</t>
  </si>
  <si>
    <t>273351215</t>
  </si>
  <si>
    <t>Debnenie stien základových dosiek, zhotovenie-dielce</t>
  </si>
  <si>
    <t>-1633303333</t>
  </si>
  <si>
    <t>273351216</t>
  </si>
  <si>
    <t>Debnenie stien základových dosiek, odstránenie-dielce</t>
  </si>
  <si>
    <t>-1814341541</t>
  </si>
  <si>
    <t>273361821</t>
  </si>
  <si>
    <t>Výstuž základových dosiek z ocele 10505</t>
  </si>
  <si>
    <t>122453285</t>
  </si>
  <si>
    <t>273362021</t>
  </si>
  <si>
    <t>Výstuž základových dosiek zo zvár. sietí KARI</t>
  </si>
  <si>
    <t>1073234715</t>
  </si>
  <si>
    <t>1824231785</t>
  </si>
  <si>
    <t>274351215</t>
  </si>
  <si>
    <t>Debnenie stien základových pásov, zhotovenie-dielce</t>
  </si>
  <si>
    <t>1994064347</t>
  </si>
  <si>
    <t>274351216</t>
  </si>
  <si>
    <t>Debnenie stien základových pásov, odstránenie-dielce</t>
  </si>
  <si>
    <t>-993643945</t>
  </si>
  <si>
    <t>1149958044</t>
  </si>
  <si>
    <t>319170858</t>
  </si>
  <si>
    <t>1259455242</t>
  </si>
  <si>
    <t>-1979249698</t>
  </si>
  <si>
    <t>1676067974</t>
  </si>
  <si>
    <t>Úpravy povrchov, podlahy, osadenie</t>
  </si>
  <si>
    <t>631316193-PC</t>
  </si>
  <si>
    <t>Povrchová úprava vsypovou zmesou betónových podláh Sika Chapdur Extra</t>
  </si>
  <si>
    <t>-1148985333</t>
  </si>
  <si>
    <t>631316194-PC</t>
  </si>
  <si>
    <t>Leštenie betónu</t>
  </si>
  <si>
    <t>-433278808</t>
  </si>
  <si>
    <t>-1845081689</t>
  </si>
  <si>
    <t>711</t>
  </si>
  <si>
    <t>Izolácie proti vode a vlhkosti</t>
  </si>
  <si>
    <t>711491171</t>
  </si>
  <si>
    <t>Zhotovenie vrstvy izolácie z PE na ploche vodorovnej, pre izolácie proti zemnej vlhkosti, podpovrchovej a tlakovej vode</t>
  </si>
  <si>
    <t>-2050898155</t>
  </si>
  <si>
    <t>283230000100</t>
  </si>
  <si>
    <t>Hydroizolačná fólia PE, izolácia proti vlhkosti, radónu a úniku ropných produktov</t>
  </si>
  <si>
    <t>-1754736659</t>
  </si>
  <si>
    <t>998711101</t>
  </si>
  <si>
    <t>Presun hmôt pre izoláciu proti vode v objektoch výšky do 6 m</t>
  </si>
  <si>
    <t>589621639</t>
  </si>
  <si>
    <t>-578269934</t>
  </si>
  <si>
    <t>-1368247639</t>
  </si>
  <si>
    <t>-1709704642</t>
  </si>
  <si>
    <t>-914510268</t>
  </si>
  <si>
    <t>767340070</t>
  </si>
  <si>
    <t>Montáž prestrešenia kotveného do steny, rovná strecha z plechu do plochy 10 m2</t>
  </si>
  <si>
    <t>1684227923</t>
  </si>
  <si>
    <t>553580005200</t>
  </si>
  <si>
    <t>Dodávka prestrešenia, konzoly, plech a kotvenie</t>
  </si>
  <si>
    <t>39758888</t>
  </si>
  <si>
    <t>-2002796991</t>
  </si>
  <si>
    <t>769</t>
  </si>
  <si>
    <t>Montáže vzduchotechnických zariadení</t>
  </si>
  <si>
    <t>Pol291</t>
  </si>
  <si>
    <t xml:space="preserve">Spiro potrubie d315  + tvarovky d315</t>
  </si>
  <si>
    <t>-538670460</t>
  </si>
  <si>
    <t>Pol292</t>
  </si>
  <si>
    <t xml:space="preserve">Spiro potrubie d630  + tvarovky d630</t>
  </si>
  <si>
    <t>390783767</t>
  </si>
  <si>
    <t>Pol293</t>
  </si>
  <si>
    <t>Spiro potrubie d1000</t>
  </si>
  <si>
    <t>-705865606</t>
  </si>
  <si>
    <t>Pol294</t>
  </si>
  <si>
    <t>Redukcia d630/315</t>
  </si>
  <si>
    <t>-129033389</t>
  </si>
  <si>
    <t>Pol295</t>
  </si>
  <si>
    <t>Regulátory prietoku TUNE-R-315-3-M6</t>
  </si>
  <si>
    <t>172973591</t>
  </si>
  <si>
    <t>Pol296</t>
  </si>
  <si>
    <t>Servopohon 24V</t>
  </si>
  <si>
    <t>1716435469</t>
  </si>
  <si>
    <t>Pol297</t>
  </si>
  <si>
    <t>Montážny materiál</t>
  </si>
  <si>
    <t>-1066618733</t>
  </si>
  <si>
    <t>Pol298</t>
  </si>
  <si>
    <t>Kotviaci materiál, objímky, hmoždinky, závitové tyče</t>
  </si>
  <si>
    <t>-1782915854</t>
  </si>
  <si>
    <t>Pol299</t>
  </si>
  <si>
    <t>Prestupy cez stavebné konštrukcie d350</t>
  </si>
  <si>
    <t>1928476497</t>
  </si>
  <si>
    <t>Pol300</t>
  </si>
  <si>
    <t>komplexné skúšky systému</t>
  </si>
  <si>
    <t>-1481931050</t>
  </si>
  <si>
    <t>Pol301</t>
  </si>
  <si>
    <t>Presun hmôt</t>
  </si>
  <si>
    <t>-1230705708</t>
  </si>
  <si>
    <t>-1793948856</t>
  </si>
  <si>
    <t>68</t>
  </si>
  <si>
    <t>Pol17ELI</t>
  </si>
  <si>
    <t>1633715197</t>
  </si>
  <si>
    <t>69</t>
  </si>
  <si>
    <t>Pol31ELI</t>
  </si>
  <si>
    <t>Svorky k uzemneniu</t>
  </si>
  <si>
    <t>238871365</t>
  </si>
  <si>
    <t>70</t>
  </si>
  <si>
    <t>Pol32ELI</t>
  </si>
  <si>
    <t>19450860</t>
  </si>
  <si>
    <t>71</t>
  </si>
  <si>
    <t>Pol33ELI</t>
  </si>
  <si>
    <t>-778985512</t>
  </si>
  <si>
    <t>72</t>
  </si>
  <si>
    <t>Pol34ELI</t>
  </si>
  <si>
    <t>197209162</t>
  </si>
  <si>
    <t>73</t>
  </si>
  <si>
    <t>Pol35ELI</t>
  </si>
  <si>
    <t>462704379</t>
  </si>
  <si>
    <t>Pol36ELI</t>
  </si>
  <si>
    <t>686143234</t>
  </si>
  <si>
    <t>Pol37ELI</t>
  </si>
  <si>
    <t>-560790306</t>
  </si>
  <si>
    <t>Pol38ELI</t>
  </si>
  <si>
    <t>2070238074</t>
  </si>
  <si>
    <t>35-M</t>
  </si>
  <si>
    <t>Montáž a dodávka technológie</t>
  </si>
  <si>
    <t>Pol133</t>
  </si>
  <si>
    <t>Zavlažovací systém</t>
  </si>
  <si>
    <t>-816426482</t>
  </si>
  <si>
    <t>Pol134</t>
  </si>
  <si>
    <t>Strecha s PVC fóliou - špecifikácia podľa TS</t>
  </si>
  <si>
    <t>2009893996</t>
  </si>
  <si>
    <t>Pol135</t>
  </si>
  <si>
    <t>hydraulické poklopové dvere</t>
  </si>
  <si>
    <t>-848278667</t>
  </si>
  <si>
    <t>Pol136</t>
  </si>
  <si>
    <t>Riadiaci systém</t>
  </si>
  <si>
    <t>-126447617</t>
  </si>
  <si>
    <t>Pol201</t>
  </si>
  <si>
    <t>Čerpadlo s výkonom min. 1,5 bar, 8 m3/hod, filter max 2 mm častice + prepojovacie potrubie od čerpadla ku distribučnému panela</t>
  </si>
  <si>
    <t>-1646747472</t>
  </si>
  <si>
    <t>Pol202</t>
  </si>
  <si>
    <t>Čerpadlo odstredivé medzi práčkou vzduchu a filtračnou podzemnou nádržou</t>
  </si>
  <si>
    <t>-1337187645</t>
  </si>
  <si>
    <t>Pol43</t>
  </si>
  <si>
    <t>Prevzdušnovanie a odvodňovanie základok</t>
  </si>
  <si>
    <t>-1468196402</t>
  </si>
  <si>
    <t>Pol44</t>
  </si>
  <si>
    <t>Sifónová nádoba s poklopom</t>
  </si>
  <si>
    <t>-703598835</t>
  </si>
  <si>
    <t>Pol45</t>
  </si>
  <si>
    <t>Dúchadlá - aktívne prevzdušňovanie</t>
  </si>
  <si>
    <t>53658421</t>
  </si>
  <si>
    <t>Pol46</t>
  </si>
  <si>
    <t>Dúchadlá - sací režim</t>
  </si>
  <si>
    <t>-1177581795</t>
  </si>
  <si>
    <t>Pol47</t>
  </si>
  <si>
    <t>-1344071944</t>
  </si>
  <si>
    <t>Pol48</t>
  </si>
  <si>
    <t>Bzdrôtové teplotné sondy s 3 meracími bodmi</t>
  </si>
  <si>
    <t>-1112701035</t>
  </si>
  <si>
    <t>Pol49</t>
  </si>
  <si>
    <t>Diaľkový prijímač</t>
  </si>
  <si>
    <t>-1482967135</t>
  </si>
  <si>
    <t>59</t>
  </si>
  <si>
    <t>-268896176</t>
  </si>
  <si>
    <t>60</t>
  </si>
  <si>
    <t>2028489895</t>
  </si>
  <si>
    <t>61</t>
  </si>
  <si>
    <t>-215065447</t>
  </si>
  <si>
    <t>62</t>
  </si>
  <si>
    <t>435886337</t>
  </si>
  <si>
    <t>63</t>
  </si>
  <si>
    <t>-1862036573</t>
  </si>
  <si>
    <t>-1694484187</t>
  </si>
  <si>
    <t>65</t>
  </si>
  <si>
    <t>-2089582595</t>
  </si>
  <si>
    <t>66</t>
  </si>
  <si>
    <t>-647563493</t>
  </si>
  <si>
    <t>67</t>
  </si>
  <si>
    <t>-2146074175</t>
  </si>
  <si>
    <t>SO 103 - BIOFILTER</t>
  </si>
  <si>
    <t xml:space="preserve">    762 - Konštrukcie tesárske</t>
  </si>
  <si>
    <t>1782842852</t>
  </si>
  <si>
    <t>-1463550436</t>
  </si>
  <si>
    <t>262471401</t>
  </si>
  <si>
    <t>-1776303085</t>
  </si>
  <si>
    <t>-441910920</t>
  </si>
  <si>
    <t>-1931411211</t>
  </si>
  <si>
    <t>-1827640547</t>
  </si>
  <si>
    <t>-2017295176</t>
  </si>
  <si>
    <t>-1761591652</t>
  </si>
  <si>
    <t>-209428690</t>
  </si>
  <si>
    <t>2129198726</t>
  </si>
  <si>
    <t>1977843974</t>
  </si>
  <si>
    <t>1960170261</t>
  </si>
  <si>
    <t>1546255382</t>
  </si>
  <si>
    <t>-1403343846</t>
  </si>
  <si>
    <t>631185633</t>
  </si>
  <si>
    <t>529492046</t>
  </si>
  <si>
    <t>1190221635</t>
  </si>
  <si>
    <t>-209984778</t>
  </si>
  <si>
    <t>425012831</t>
  </si>
  <si>
    <t>1627200036</t>
  </si>
  <si>
    <t>1360627911</t>
  </si>
  <si>
    <t>-1925469183</t>
  </si>
  <si>
    <t>793665722</t>
  </si>
  <si>
    <t>1626440579</t>
  </si>
  <si>
    <t>1716410179</t>
  </si>
  <si>
    <t>-915513260</t>
  </si>
  <si>
    <t>-989161648</t>
  </si>
  <si>
    <t>762</t>
  </si>
  <si>
    <t>Konštrukcie tesárske</t>
  </si>
  <si>
    <t>762112110</t>
  </si>
  <si>
    <t>Montáž konštr.stien a priečok - vyberacia drevená sienka</t>
  </si>
  <si>
    <t>-569645619</t>
  </si>
  <si>
    <t>605120006900</t>
  </si>
  <si>
    <t>Drevená konštrukcia vyberacej stienky 2500 x 1900 mm, vrátane pomocnej OK</t>
  </si>
  <si>
    <t>kpl.</t>
  </si>
  <si>
    <t>1075378810</t>
  </si>
  <si>
    <t>998762102</t>
  </si>
  <si>
    <t>Presun hmôt pre konštrukcie tesárske v objektoch výšky do 12 m</t>
  </si>
  <si>
    <t>172436407</t>
  </si>
  <si>
    <t>-476782080</t>
  </si>
  <si>
    <t>-936774081</t>
  </si>
  <si>
    <t>767590110</t>
  </si>
  <si>
    <t xml:space="preserve">Montáž podlahových konštrukcií podlahových roštov </t>
  </si>
  <si>
    <t>-365570621</t>
  </si>
  <si>
    <t>311510003800</t>
  </si>
  <si>
    <t>Podlahový tvrdený plastový rošt - podporná koštrukcia )</t>
  </si>
  <si>
    <t>-1816261972</t>
  </si>
  <si>
    <t>1304665016</t>
  </si>
  <si>
    <t>-1309287</t>
  </si>
  <si>
    <t>56</t>
  </si>
  <si>
    <t>-1997055429</t>
  </si>
  <si>
    <t>Pol34</t>
  </si>
  <si>
    <t>1640593191</t>
  </si>
  <si>
    <t>Pol35</t>
  </si>
  <si>
    <t>-2057691954</t>
  </si>
  <si>
    <t>Pol36</t>
  </si>
  <si>
    <t>-1113319251</t>
  </si>
  <si>
    <t>Pol37</t>
  </si>
  <si>
    <t>-1529559772</t>
  </si>
  <si>
    <t>Pol38</t>
  </si>
  <si>
    <t>306890921</t>
  </si>
  <si>
    <t>57</t>
  </si>
  <si>
    <t>Pol39</t>
  </si>
  <si>
    <t>32201467</t>
  </si>
  <si>
    <t>58</t>
  </si>
  <si>
    <t>Pol40</t>
  </si>
  <si>
    <t>1719100342</t>
  </si>
  <si>
    <t>Pol41</t>
  </si>
  <si>
    <t>-1292019827</t>
  </si>
  <si>
    <t>51</t>
  </si>
  <si>
    <t>Pol137</t>
  </si>
  <si>
    <t>biofilter</t>
  </si>
  <si>
    <t>1330664554</t>
  </si>
  <si>
    <t>52</t>
  </si>
  <si>
    <t>Pol138</t>
  </si>
  <si>
    <t>práčka vzduchu</t>
  </si>
  <si>
    <t>-1121302012</t>
  </si>
  <si>
    <t>53</t>
  </si>
  <si>
    <t>Pol139</t>
  </si>
  <si>
    <t>Tteplotný senzor</t>
  </si>
  <si>
    <t>-85460439</t>
  </si>
  <si>
    <t>54</t>
  </si>
  <si>
    <t>Pol140</t>
  </si>
  <si>
    <t>Tlakový senzor</t>
  </si>
  <si>
    <t>-800744007</t>
  </si>
  <si>
    <t>55</t>
  </si>
  <si>
    <t>Pol141</t>
  </si>
  <si>
    <t>Hladinový senzor</t>
  </si>
  <si>
    <t>-1012201230</t>
  </si>
  <si>
    <t>SO 104 - KOMPOSTOVACIA PLOCHA</t>
  </si>
  <si>
    <t xml:space="preserve">    9 - Ostatné konštrukcie a práce-búranie</t>
  </si>
  <si>
    <t>122202202</t>
  </si>
  <si>
    <t>Odkopávka a prekopávka nezapažená pre cesty, v hornine 3 nad 100 do 1000 m3</t>
  </si>
  <si>
    <t>-104310140</t>
  </si>
  <si>
    <t>122202209</t>
  </si>
  <si>
    <t>Odkopávky a prekopávky nezapažené pre cesty. Príplatok za lepivosť horniny 3</t>
  </si>
  <si>
    <t>-641947037</t>
  </si>
  <si>
    <t>-668488793</t>
  </si>
  <si>
    <t>1340025601</t>
  </si>
  <si>
    <t>-2100693595</t>
  </si>
  <si>
    <t>162301122</t>
  </si>
  <si>
    <t xml:space="preserve">Vodorovné premiestnenie výkopku po spevnenej ceste z  horniny tr.1-4, nad 100 do 1000 m3 na vzdialenosť do 1000 m</t>
  </si>
  <si>
    <t>-181760890</t>
  </si>
  <si>
    <t>-2104998961</t>
  </si>
  <si>
    <t>-1612328671</t>
  </si>
  <si>
    <t>387664503</t>
  </si>
  <si>
    <t>-468302249</t>
  </si>
  <si>
    <t>-1686259484</t>
  </si>
  <si>
    <t>1022565197</t>
  </si>
  <si>
    <t>-1350528057</t>
  </si>
  <si>
    <t>311271303</t>
  </si>
  <si>
    <t>Murivo nosné (m3) PREMAC 50x30x25 s betónovou výplňou hr. 300 mm</t>
  </si>
  <si>
    <t>-899323632</t>
  </si>
  <si>
    <t>311361825</t>
  </si>
  <si>
    <t>Výstuž pre murivo nosné PREMAC s betónovou výplňou z ocele 10505</t>
  </si>
  <si>
    <t>302844148</t>
  </si>
  <si>
    <t>-503312061</t>
  </si>
  <si>
    <t>1509222927</t>
  </si>
  <si>
    <t>-2106102120</t>
  </si>
  <si>
    <t>-78490134</t>
  </si>
  <si>
    <t>-2072413903</t>
  </si>
  <si>
    <t>-467498662</t>
  </si>
  <si>
    <t>Ostatné konštrukcie a práce-búranie</t>
  </si>
  <si>
    <t>917862111</t>
  </si>
  <si>
    <t>Osadenie chodník. obrubníka betónového stojatého do lôžka z betónu prosteho tr. C 12/15 s bočnou oporou</t>
  </si>
  <si>
    <t>-1588199240</t>
  </si>
  <si>
    <t>592170003800</t>
  </si>
  <si>
    <t>Obrubník cestný so skosením, lxšxv 1000x150x250 mm</t>
  </si>
  <si>
    <t>-677693341</t>
  </si>
  <si>
    <t>998225111</t>
  </si>
  <si>
    <t>Presun hmôt pre pozemnú komunikáciu a letisko s krytom asfaltovým akejkoľvek dĺžky objektu</t>
  </si>
  <si>
    <t>-548846930</t>
  </si>
  <si>
    <t>-1247566217</t>
  </si>
  <si>
    <t>1580881075</t>
  </si>
  <si>
    <t>236405180</t>
  </si>
  <si>
    <t>370522212</t>
  </si>
  <si>
    <t>42</t>
  </si>
  <si>
    <t>443160320</t>
  </si>
  <si>
    <t>43</t>
  </si>
  <si>
    <t>Dúchadlá</t>
  </si>
  <si>
    <t>-1679804726</t>
  </si>
  <si>
    <t>44</t>
  </si>
  <si>
    <t>Pol42</t>
  </si>
  <si>
    <t>Meracie vybavenie - špecifikácia podľa TS</t>
  </si>
  <si>
    <t>1883565092</t>
  </si>
  <si>
    <t>-381031679</t>
  </si>
  <si>
    <t>1508515184</t>
  </si>
  <si>
    <t>-598929521</t>
  </si>
  <si>
    <t>1250711307</t>
  </si>
  <si>
    <t>1168768037</t>
  </si>
  <si>
    <t>-321065913</t>
  </si>
  <si>
    <t>-1675673311</t>
  </si>
  <si>
    <t>970888598</t>
  </si>
  <si>
    <t>-1342753936</t>
  </si>
  <si>
    <t>SO 105 - OPLOTENIE</t>
  </si>
  <si>
    <t>131211101</t>
  </si>
  <si>
    <t xml:space="preserve">Hĺbenie jám v  hornine tr.3 súdržných - ručným náradím</t>
  </si>
  <si>
    <t>1141121642</t>
  </si>
  <si>
    <t>275313311</t>
  </si>
  <si>
    <t>Betón základových pätiek, prostý tr. C 8/10</t>
  </si>
  <si>
    <t>1077191357</t>
  </si>
  <si>
    <t>338121125</t>
  </si>
  <si>
    <t>Osadenie stĺpika železobetónového so zabetónovaním pätky o objeme do 0.20 m3</t>
  </si>
  <si>
    <t>852015189</t>
  </si>
  <si>
    <t>592310000100</t>
  </si>
  <si>
    <t>Stĺpik plotový, Hý, betónový, šxhrxv 160x160x3000 mm</t>
  </si>
  <si>
    <t>1147318341</t>
  </si>
  <si>
    <t>348121121</t>
  </si>
  <si>
    <t>Osadenie dosky plotovej železobetónovej prefabrikovanej 300x40x2500 mm</t>
  </si>
  <si>
    <t>-694068974</t>
  </si>
  <si>
    <t>592330000700</t>
  </si>
  <si>
    <t>Doska plotová, rozmer 2500x40x300 mm</t>
  </si>
  <si>
    <t>111166714</t>
  </si>
  <si>
    <t>998151111</t>
  </si>
  <si>
    <t>Presun hmôt pre obj.8152, 8153,8159,zvislá nosná konštr.z tehál,tvárnic,blokov výšky do 10 m</t>
  </si>
  <si>
    <t>2051713398</t>
  </si>
  <si>
    <t>767911130</t>
  </si>
  <si>
    <t>Montáž oplotenia strojového pletiva, s výškou nad 1,6 m</t>
  </si>
  <si>
    <t>-1107230874</t>
  </si>
  <si>
    <t>313290002900</t>
  </si>
  <si>
    <t>Pletivo pozinkované pletené štvorhranné, oko 60 mm, drôt d 2 mm, vxl 2x25 m, bez napínacieho drôtu</t>
  </si>
  <si>
    <t>-1737919498</t>
  </si>
  <si>
    <t>767912130</t>
  </si>
  <si>
    <t>Montáž napínacieho drôtu</t>
  </si>
  <si>
    <t>-1285785820</t>
  </si>
  <si>
    <t>156140002500</t>
  </si>
  <si>
    <t>Drôt napínací pozinkovaný d 3,5 mm, dĺžka 78 m</t>
  </si>
  <si>
    <t>-1472602334</t>
  </si>
  <si>
    <t>553510009400</t>
  </si>
  <si>
    <t>Napinák pozinkovaný pre napínanie pletiva s napínacím drôtom</t>
  </si>
  <si>
    <t>1096396492</t>
  </si>
  <si>
    <t>767916760</t>
  </si>
  <si>
    <t>Osadenie stĺpika pre pletivové panelové ploty s výškou nad 2 m, do základu</t>
  </si>
  <si>
    <t>237782640</t>
  </si>
  <si>
    <t>553510030200</t>
  </si>
  <si>
    <t>Stĺpik, výška 2,5 m, poplastovaný na pozinkovanej oceli</t>
  </si>
  <si>
    <t>1835733798</t>
  </si>
  <si>
    <t>767920040</t>
  </si>
  <si>
    <t>Montáž vrát a vrátok k oploteniu osadzovaných na stĺpiky oceľové, s plochou jednotlivo nad 6 do 8 m2</t>
  </si>
  <si>
    <t>-201518146</t>
  </si>
  <si>
    <t>553510011180</t>
  </si>
  <si>
    <t>Bránka dvojkrídlová, šxv 2x2,1x2,0 m, úprava Zn+PVC, výplň jokel 25x25 mm, farba RAL</t>
  </si>
  <si>
    <t>968098410</t>
  </si>
  <si>
    <t>1348705624</t>
  </si>
  <si>
    <t>SO 106 - PREVÁDZKOVO-SOCIÁLNY KONTAJNER</t>
  </si>
  <si>
    <t>936294997</t>
  </si>
  <si>
    <t>384156601</t>
  </si>
  <si>
    <t>2102044279</t>
  </si>
  <si>
    <t>-2289120</t>
  </si>
  <si>
    <t>381181001</t>
  </si>
  <si>
    <t>Montáž univerzálnej mobilnej bunky samostatne stojacej</t>
  </si>
  <si>
    <t>-456443323</t>
  </si>
  <si>
    <t>594510000100</t>
  </si>
  <si>
    <t>Kontajner sociálny 6055 x 2435 x 2800 mm (d/š/v) podľa špecifikácie v PD</t>
  </si>
  <si>
    <t>392403699</t>
  </si>
  <si>
    <t>1118559479</t>
  </si>
  <si>
    <t>-30512350</t>
  </si>
  <si>
    <t>-141222499</t>
  </si>
  <si>
    <t>-2052553984</t>
  </si>
  <si>
    <t>429890393</t>
  </si>
  <si>
    <t>-2109763824</t>
  </si>
  <si>
    <t>-21643152</t>
  </si>
  <si>
    <t>229898669</t>
  </si>
  <si>
    <t>-1344441075</t>
  </si>
  <si>
    <t>1217521988</t>
  </si>
  <si>
    <t>219673170</t>
  </si>
  <si>
    <t>-1966229415</t>
  </si>
  <si>
    <t>-1022028639</t>
  </si>
  <si>
    <t>569768438</t>
  </si>
  <si>
    <t>1921246219</t>
  </si>
  <si>
    <t>Rozvádzač RS1, kovový, prevedenie do interiéru, prívody/vývody zospodu, inštalácia na povrch, 24 modulov, hl. istič 25A, 2x svetelný vývod, 2x zásuvkový vývod, 1x vývod pre technológiu</t>
  </si>
  <si>
    <t>-1439813649</t>
  </si>
  <si>
    <t>-1506000895</t>
  </si>
  <si>
    <t>Svorky k uzemneniu, vrátane 2x skúšobná svorka v krabici KO125</t>
  </si>
  <si>
    <t>1432703909</t>
  </si>
  <si>
    <t>917769876</t>
  </si>
  <si>
    <t>1942715939</t>
  </si>
  <si>
    <t>-1775864210</t>
  </si>
  <si>
    <t>SO 107 - CESTNÁ VÁHA</t>
  </si>
  <si>
    <t xml:space="preserve">    721 - Zdravotechnika - vnútorná kanalizácia</t>
  </si>
  <si>
    <t xml:space="preserve">    33-M - Montáže dopravných zariadení, skladových zariadení a váh</t>
  </si>
  <si>
    <t>131201101</t>
  </si>
  <si>
    <t>Výkop nezapaženej jamy v hornine 3, do 100 m3</t>
  </si>
  <si>
    <t>-770359803</t>
  </si>
  <si>
    <t>550595223</t>
  </si>
  <si>
    <t>123922772</t>
  </si>
  <si>
    <t>624502636</t>
  </si>
  <si>
    <t>1491607009</t>
  </si>
  <si>
    <t>171209002</t>
  </si>
  <si>
    <t>Poplatok za skladovanie - zemina a kamenivo (17 05) ostatné</t>
  </si>
  <si>
    <t>-459108524</t>
  </si>
  <si>
    <t>-584333532</t>
  </si>
  <si>
    <t>1612042547</t>
  </si>
  <si>
    <t>275321312</t>
  </si>
  <si>
    <t>Betón základových pätiek, železový (bez výstuže), tr. C 20/25</t>
  </si>
  <si>
    <t>-1975254341</t>
  </si>
  <si>
    <t>275351215</t>
  </si>
  <si>
    <t>Debnenie stien základových pätiek, zhotovenie-dielce</t>
  </si>
  <si>
    <t>519237634</t>
  </si>
  <si>
    <t>275351216</t>
  </si>
  <si>
    <t>Debnenie stien základovýcb pätiek, odstránenie-dielce</t>
  </si>
  <si>
    <t>1568357710</t>
  </si>
  <si>
    <t>275361821</t>
  </si>
  <si>
    <t>Výstuž základových pätiek z ocele 10505</t>
  </si>
  <si>
    <t>-1105482482</t>
  </si>
  <si>
    <t>721</t>
  </si>
  <si>
    <t>Zdravotechnika - vnútorná kanalizácia</t>
  </si>
  <si>
    <t>721171310</t>
  </si>
  <si>
    <t>Potrubie z rúr PVC-U 150, ležaté v zemi</t>
  </si>
  <si>
    <t>-259403133</t>
  </si>
  <si>
    <t>998721101</t>
  </si>
  <si>
    <t>Presun hmôt pre vnútornú kanalizáciu v objektoch výšky do 6 m</t>
  </si>
  <si>
    <t>-1242587291</t>
  </si>
  <si>
    <t>887637217</t>
  </si>
  <si>
    <t>Rozvádzač váhy RV (Dodávka technológie váhy)</t>
  </si>
  <si>
    <t>-1027451993</t>
  </si>
  <si>
    <t>Rozvádzač RS1 (Dodávka SO 106)</t>
  </si>
  <si>
    <t>-657260938</t>
  </si>
  <si>
    <t>425805520</t>
  </si>
  <si>
    <t>Pol50</t>
  </si>
  <si>
    <t>629092380</t>
  </si>
  <si>
    <t>Pol51</t>
  </si>
  <si>
    <t>Trasa v zemine (vytýčenie kábl. trasy, výkop š.=35cm a hl.=80cm v zemine tr. 2, lôžko pieskové 35/10+10cm, 1x chránička FXKVR 40, výstražná fólia, zához, zhutnenie, uvedenie do pôvodného stavu)</t>
  </si>
  <si>
    <t>-2130917267</t>
  </si>
  <si>
    <t>Pol52</t>
  </si>
  <si>
    <t>-681873931</t>
  </si>
  <si>
    <t>Pol53</t>
  </si>
  <si>
    <t>Kábel FTP Cat. 5e</t>
  </si>
  <si>
    <t>40887633</t>
  </si>
  <si>
    <t>Pol54</t>
  </si>
  <si>
    <t>1089452191</t>
  </si>
  <si>
    <t>Pol55</t>
  </si>
  <si>
    <t>-174394772</t>
  </si>
  <si>
    <t>Pol56</t>
  </si>
  <si>
    <t>1028177552</t>
  </si>
  <si>
    <t>Pol57</t>
  </si>
  <si>
    <t>696167538</t>
  </si>
  <si>
    <t>Pol58</t>
  </si>
  <si>
    <t>2104046151</t>
  </si>
  <si>
    <t>Pol59</t>
  </si>
  <si>
    <t>1361722993</t>
  </si>
  <si>
    <t>Pol60</t>
  </si>
  <si>
    <t>-485389322</t>
  </si>
  <si>
    <t>Pol61</t>
  </si>
  <si>
    <t>853322050</t>
  </si>
  <si>
    <t>Pol62</t>
  </si>
  <si>
    <t>-517836020</t>
  </si>
  <si>
    <t>33-M</t>
  </si>
  <si>
    <t>Montáže dopravných zariadení, skladových zariadení a váh</t>
  </si>
  <si>
    <t>330090069</t>
  </si>
  <si>
    <t>Mostná váha združená 30 t (2 x 10 x 3 m) vrátane betónového prefabrikátu ( napr. SCHENCK DFT-E2 ), krok stupnice 10 kg, rozsah 0,2 - 30 t</t>
  </si>
  <si>
    <t>-91676738</t>
  </si>
  <si>
    <t>SO 201 - SPEVNENÉ PLOCHY</t>
  </si>
  <si>
    <t>-448791262</t>
  </si>
  <si>
    <t>384903499</t>
  </si>
  <si>
    <t>1598389524</t>
  </si>
  <si>
    <t>-443828390</t>
  </si>
  <si>
    <t>1715572889</t>
  </si>
  <si>
    <t>149914140</t>
  </si>
  <si>
    <t>405943209</t>
  </si>
  <si>
    <t>-2030126740</t>
  </si>
  <si>
    <t>-751093366</t>
  </si>
  <si>
    <t>-604649513</t>
  </si>
  <si>
    <t>-1647011388</t>
  </si>
  <si>
    <t>1874145920</t>
  </si>
  <si>
    <t>-511432602</t>
  </si>
  <si>
    <t>-1054054058</t>
  </si>
  <si>
    <t>564831111</t>
  </si>
  <si>
    <t>Podklad zo štrkodrviny s rozprestretím a zhutnením, po zhutnení hr. 100 mm</t>
  </si>
  <si>
    <t>-2047775828</t>
  </si>
  <si>
    <t>1788721803</t>
  </si>
  <si>
    <t>-1717727842</t>
  </si>
  <si>
    <t>-2023337149</t>
  </si>
  <si>
    <t>-870185987</t>
  </si>
  <si>
    <t>110644547</t>
  </si>
  <si>
    <t>1640279545</t>
  </si>
  <si>
    <t>-25478836</t>
  </si>
  <si>
    <t>935114445</t>
  </si>
  <si>
    <t>Osadenie odvodňovacieho betónového žľabu univerzálneho BGU-Z s ochrannou hranou vnútornej šírky 300 mm a s roštom triedy E 600</t>
  </si>
  <si>
    <t>-1355912989</t>
  </si>
  <si>
    <t>592270018900</t>
  </si>
  <si>
    <t>Liatinový rošt s pozdĺžnymi rebrami BG-SV NW 300, lxšxhr 500x347x25 mm, rozmer štrbiny MW 25x14 mm, trieda E 600,s rýchlouzáverom, liatina, pre žľaby s ochrannou hranou, HYDRO BG</t>
  </si>
  <si>
    <t>-1289097194</t>
  </si>
  <si>
    <t>592270026000</t>
  </si>
  <si>
    <t>Odvodňovací žľab univerzálny BGU-Z SV G NW 300, č. 0, dĺžky 1 m, výšky 340 mm, bez spádu, betónový s liatinovou hranou, HYDRO BG</t>
  </si>
  <si>
    <t>-735962798</t>
  </si>
  <si>
    <t>1979499775</t>
  </si>
  <si>
    <t>246897376</t>
  </si>
  <si>
    <t>-1496179880</t>
  </si>
  <si>
    <t>-1154040178</t>
  </si>
  <si>
    <t>-615658526</t>
  </si>
  <si>
    <t>-42736421</t>
  </si>
  <si>
    <t>-265899034</t>
  </si>
  <si>
    <t>1831331007</t>
  </si>
  <si>
    <t>528437409</t>
  </si>
  <si>
    <t>-1482649040</t>
  </si>
  <si>
    <t xml:space="preserve">SO 301 - AREÁLOVÝ ROZVOD A POŽIARNA NÁDRŽ </t>
  </si>
  <si>
    <t>D1 - Potrubné rozvody</t>
  </si>
  <si>
    <t>D2 - Objekty na vodovode</t>
  </si>
  <si>
    <t>D3 - Ostatné</t>
  </si>
  <si>
    <t xml:space="preserve">    722 - Zdravotechnika - vnútorný vodovod</t>
  </si>
  <si>
    <t>D1</t>
  </si>
  <si>
    <t>Potrubné rozvody</t>
  </si>
  <si>
    <t>Pol278</t>
  </si>
  <si>
    <t>Potrubie HDPE DN50 + tvarovky a navrtávací pás HDPE DN50</t>
  </si>
  <si>
    <t>-2054531417</t>
  </si>
  <si>
    <t>Pol279</t>
  </si>
  <si>
    <t xml:space="preserve">Potrubie HDPE DN32 + tvarovky  HDPE DN32</t>
  </si>
  <si>
    <t>1070394005</t>
  </si>
  <si>
    <t>Pol280</t>
  </si>
  <si>
    <t xml:space="preserve">Potrubie HDPE DN25 + tvarovky  HDPE DN25</t>
  </si>
  <si>
    <t>-1244451881</t>
  </si>
  <si>
    <t>D2</t>
  </si>
  <si>
    <t>Objekty na vodovode</t>
  </si>
  <si>
    <t>Pol290</t>
  </si>
  <si>
    <t>Požiarná nádrž o objeme 72 m3</t>
  </si>
  <si>
    <t>-878897555</t>
  </si>
  <si>
    <t>Pol281</t>
  </si>
  <si>
    <t>Prefabrikovaná betónová vodomerná šachta</t>
  </si>
  <si>
    <t>-368334991</t>
  </si>
  <si>
    <t>Pol282</t>
  </si>
  <si>
    <t>Prefabrikovaná betónová armatúrna šachta</t>
  </si>
  <si>
    <t>453755628</t>
  </si>
  <si>
    <t>Pol283</t>
  </si>
  <si>
    <t>Uzáver</t>
  </si>
  <si>
    <t>1484326890</t>
  </si>
  <si>
    <t>Pol284</t>
  </si>
  <si>
    <t>Spätná klapka</t>
  </si>
  <si>
    <t>-254984417</t>
  </si>
  <si>
    <t>Pol285</t>
  </si>
  <si>
    <t>Filter</t>
  </si>
  <si>
    <t>-2075192722</t>
  </si>
  <si>
    <t>Pol286</t>
  </si>
  <si>
    <t>Vypúšťací ventil</t>
  </si>
  <si>
    <t>-1961695548</t>
  </si>
  <si>
    <t>D3</t>
  </si>
  <si>
    <t>Ostatné</t>
  </si>
  <si>
    <t>Pol287</t>
  </si>
  <si>
    <t>Montáž, osadenie, zemné práce a zapojenie šácht</t>
  </si>
  <si>
    <t>871138811</t>
  </si>
  <si>
    <t>Pol288</t>
  </si>
  <si>
    <t>Montáž, osadenie, zemné práce a zapojenie požiarnej nádrže</t>
  </si>
  <si>
    <t>106451445</t>
  </si>
  <si>
    <t>Pol289</t>
  </si>
  <si>
    <t>Montáž potrubných rozvodov HDPE DN50, DN32, DN25, vrátane zemných prác</t>
  </si>
  <si>
    <t>-1509906192</t>
  </si>
  <si>
    <t>722</t>
  </si>
  <si>
    <t>Zdravotechnika - vnútorný vodovod</t>
  </si>
  <si>
    <t>722250005</t>
  </si>
  <si>
    <t>Montáž hydrantového systému s tvarovo stálou hadicou D 25</t>
  </si>
  <si>
    <t>súb.</t>
  </si>
  <si>
    <t>1491185758</t>
  </si>
  <si>
    <t>449150000800</t>
  </si>
  <si>
    <t>Hydrantový systém s tvarovo stálou hadicou D 25 PH-PLUS, hadica 30 m, skriňa 710x710x245 mm, plné dvierka, prúdnica ekv. 10</t>
  </si>
  <si>
    <t>-1784033121</t>
  </si>
  <si>
    <t>SO 401 - KANALIZÁCIA</t>
  </si>
  <si>
    <t xml:space="preserve">D4 - </t>
  </si>
  <si>
    <t xml:space="preserve">    D1 - Potrubné rozvody</t>
  </si>
  <si>
    <t xml:space="preserve">    D2 - Objekty na areálovej kanalizácii</t>
  </si>
  <si>
    <t xml:space="preserve">    D3 - Ostatné</t>
  </si>
  <si>
    <t xml:space="preserve">    D5 - Nové položky</t>
  </si>
  <si>
    <t>D4</t>
  </si>
  <si>
    <t>Pol243</t>
  </si>
  <si>
    <t xml:space="preserve">Zvodové potrubie - potrubie OSMA KG SYSTEM DN125  + tvarovky DN125</t>
  </si>
  <si>
    <t>Pol244</t>
  </si>
  <si>
    <t>Zvodové potrubie - potrubie OSMA KG SYSTEM DN160 + tvarovky DN160</t>
  </si>
  <si>
    <t>Pol245</t>
  </si>
  <si>
    <t>Zvodové potrubie - potrubie OSMA KG SYSTEM DN200 + tvarovky DN200</t>
  </si>
  <si>
    <t>Pol246</t>
  </si>
  <si>
    <t>Zvodové potrubie - potrubie OSMA KG SYSTEM DN250 + tvarovky DN250</t>
  </si>
  <si>
    <t>Pol247</t>
  </si>
  <si>
    <t>Zvodové potrubie - potrubie OSMA KG SYSTEM DN300 + tvarovky DN300</t>
  </si>
  <si>
    <t>Pol248</t>
  </si>
  <si>
    <t>Výtlačné potrubie HDPE DN50 + tvarovky HDPE DN50</t>
  </si>
  <si>
    <t>Pol249</t>
  </si>
  <si>
    <t>Výtlačné potrubie HDPE DN32 + tvarovky HDPE DN32</t>
  </si>
  <si>
    <t>Objekty na areálovej kanalizácii</t>
  </si>
  <si>
    <t>Pol250</t>
  </si>
  <si>
    <t>Zostava betónových revíznych šácht DN1000</t>
  </si>
  <si>
    <t>Pol251</t>
  </si>
  <si>
    <t>Zostava betónových revízno-filtračných šácht DN1000</t>
  </si>
  <si>
    <t>Pol252</t>
  </si>
  <si>
    <t>Prečerpávacia šachta, vrátane čerpadla</t>
  </si>
  <si>
    <t>Pol253</t>
  </si>
  <si>
    <t>Retenčná nádrž 72 m3 + prísluśenstvo (skruže, kónus, poklop)</t>
  </si>
  <si>
    <t>Pol254</t>
  </si>
  <si>
    <t>Podzemná nádrž 170 m3 + prísluśenstvo (skruže, kónus, poklop)</t>
  </si>
  <si>
    <t>Pol255</t>
  </si>
  <si>
    <t>Podzemná nádrž 6 m3 + prísluśenstvo (skruže, kónus, poklop)</t>
  </si>
  <si>
    <t>Pol256</t>
  </si>
  <si>
    <t>Filtračná podzemná nádrž 20 m3 + prísluśenstvo (skruže, kónus, poklop)</t>
  </si>
  <si>
    <t>Pol257</t>
  </si>
  <si>
    <t>Odlučovač ropných látok Klartec 20/1</t>
  </si>
  <si>
    <t>Pol258</t>
  </si>
  <si>
    <t>Odlučovač ropných látok Klartec 15/1</t>
  </si>
  <si>
    <t>Pol259</t>
  </si>
  <si>
    <t>Uličné vpusty</t>
  </si>
  <si>
    <t>46</t>
  </si>
  <si>
    <t>48</t>
  </si>
  <si>
    <t>Pol261</t>
  </si>
  <si>
    <t>Montáž, osadenie, zemné práce a zapojenie revíznych šácht</t>
  </si>
  <si>
    <t>50</t>
  </si>
  <si>
    <t>Pol262</t>
  </si>
  <si>
    <t>Montáž, osadenie, zemné práce a zapojenie revízno-filtračných šácht</t>
  </si>
  <si>
    <t>Pol263</t>
  </si>
  <si>
    <t>Montáž, osadenie, zemné práce a zapojenie prečerpávacej šachty s čerpadlom</t>
  </si>
  <si>
    <t>Pol264</t>
  </si>
  <si>
    <t>Montáž, osadenie, zemné práce a zapojenie odlučovača ropných látok</t>
  </si>
  <si>
    <t>Pol265</t>
  </si>
  <si>
    <t>Montáž, osadenie, zemné práce a zapojenie retenčnej nádrže 72 m3</t>
  </si>
  <si>
    <t>Pol266</t>
  </si>
  <si>
    <t>Montáž, osadenie, zemné práce a zapojenie podzemnej nádrže 170 m3</t>
  </si>
  <si>
    <t>Pol267</t>
  </si>
  <si>
    <t>Montáž, osadenie, zemné práce a zapojenie podzemnej nádrže 6 m3</t>
  </si>
  <si>
    <t>Pol268</t>
  </si>
  <si>
    <t>Montáž, osadenie, zemné práce a zapojenie filtračnej podzemnej nádrže 20 m3</t>
  </si>
  <si>
    <t>Pol269</t>
  </si>
  <si>
    <t>Montáž potrubných rozvodov, vrátane zemných prác PVC DN125</t>
  </si>
  <si>
    <t>Pol270</t>
  </si>
  <si>
    <t xml:space="preserve">Montáž potrubných rozvodov, vrátane zemných prác   PVC DN160</t>
  </si>
  <si>
    <t>Pol271</t>
  </si>
  <si>
    <t xml:space="preserve">Montáž potrubných rozvodov, vrátane zemných prác   PVC DN200</t>
  </si>
  <si>
    <t>Pol272</t>
  </si>
  <si>
    <t xml:space="preserve">Montáž potrubných rozvodov, vrátane zemných prác   PVC DN250</t>
  </si>
  <si>
    <t>Pol273</t>
  </si>
  <si>
    <t xml:space="preserve">Montáž potrubných rozvodov, vrátane zemných prác  PVC DN300</t>
  </si>
  <si>
    <t>Pol274</t>
  </si>
  <si>
    <t xml:space="preserve">Montáž potrubných rozvodov, vrátane zemných prác  HDPE DN50</t>
  </si>
  <si>
    <t>Pol275</t>
  </si>
  <si>
    <t xml:space="preserve">Montáž potrubných rozvodov, vrátane zemných prác  HDPE DN32</t>
  </si>
  <si>
    <t>Nové položky</t>
  </si>
  <si>
    <t>Pol999</t>
  </si>
  <si>
    <t>Podzemná nádrž 12 m3 + prísluśenstvo (skruže, kónus, poklop)</t>
  </si>
  <si>
    <t>Pol998</t>
  </si>
  <si>
    <t>Montáž, osadenie, zemné práce a zapojenie podzemnej nádrže 12 m3</t>
  </si>
  <si>
    <t>721213025.S</t>
  </si>
  <si>
    <t>Montáž dvorného vpustu so zvislým odtokom a zápachovou klapkou s izolačnou prírubou DN 110</t>
  </si>
  <si>
    <t>286630042700.S</t>
  </si>
  <si>
    <t>Dvorný vpust dvojdielny, vertikálny odtok DN 110, zápachová uzávierka, s izolačnou prírubou</t>
  </si>
  <si>
    <t>Pol997</t>
  </si>
  <si>
    <t>Dodávka a montáž technológie do sifónových nádob (čerpadlá, rozvody pripojenia, montáž sifónových nádob)</t>
  </si>
  <si>
    <t>SO 601 - AREÁLOVÝ ROZVOD NN</t>
  </si>
  <si>
    <t>Pol63</t>
  </si>
  <si>
    <t>RH, existujúci, dozbrojenie poistkami 3x200AgG</t>
  </si>
  <si>
    <t>296364366</t>
  </si>
  <si>
    <t>Pol64</t>
  </si>
  <si>
    <t>Skriňa SR6.1 v zmysle PD, 4x 1x32AgG, 1x 3x80AgG, 1x 3x100AgG</t>
  </si>
  <si>
    <t>575566756</t>
  </si>
  <si>
    <t>Pol71</t>
  </si>
  <si>
    <t>Rozvádzač RE pilierový s káblovým priestorom a so zemným dielom, 1x polopriame meranie 3x230/400V - na úrovni NN, hl. istiaci prvok istič 160A, elektromer trojfázový</t>
  </si>
  <si>
    <t>1352404608</t>
  </si>
  <si>
    <t>51703851</t>
  </si>
  <si>
    <t>-1411648748</t>
  </si>
  <si>
    <t>914384760</t>
  </si>
  <si>
    <t>1687930607</t>
  </si>
  <si>
    <t>Pol72</t>
  </si>
  <si>
    <t>1260939986</t>
  </si>
  <si>
    <t>-441137357</t>
  </si>
  <si>
    <t>1380216599</t>
  </si>
  <si>
    <t>Pol73</t>
  </si>
  <si>
    <t>Trasa v zemine (vytýčenie kábl. trasy, výkop š.=50cm a hl.=115cm v zemine tr. 2, lôžko pieskové 50/10+10cm, 1x chránička FXKVR110, ochranná platňa, výstražná fólia, zához, zhutnenie, uvedenie do pôvodného stavu)</t>
  </si>
  <si>
    <t>-1864485980</t>
  </si>
  <si>
    <t>Pol74</t>
  </si>
  <si>
    <t>Kábel NAYY-J 4x240</t>
  </si>
  <si>
    <t>384149942</t>
  </si>
  <si>
    <t>Pol75</t>
  </si>
  <si>
    <t>Kábel 1-AYKY-J 4x120</t>
  </si>
  <si>
    <t>1515475630</t>
  </si>
  <si>
    <t>Pol76</t>
  </si>
  <si>
    <t>Kábel 1-AYKY-J 4x35</t>
  </si>
  <si>
    <t>-565880154</t>
  </si>
  <si>
    <t>Pol77</t>
  </si>
  <si>
    <t>1316504901</t>
  </si>
  <si>
    <t>Pol78</t>
  </si>
  <si>
    <t>437289468</t>
  </si>
  <si>
    <t>Pol79</t>
  </si>
  <si>
    <t>1634642351</t>
  </si>
  <si>
    <t>Pol80</t>
  </si>
  <si>
    <t>2047460210</t>
  </si>
  <si>
    <t>Pol81</t>
  </si>
  <si>
    <t>-1832754011</t>
  </si>
  <si>
    <t>Pol82</t>
  </si>
  <si>
    <t>1838963361</t>
  </si>
  <si>
    <t>Pol83</t>
  </si>
  <si>
    <t>-245227292</t>
  </si>
  <si>
    <t>565611762</t>
  </si>
  <si>
    <t>Pol84</t>
  </si>
  <si>
    <t>-543129251</t>
  </si>
  <si>
    <t>Pol85</t>
  </si>
  <si>
    <t>779880646</t>
  </si>
  <si>
    <t>Pol86</t>
  </si>
  <si>
    <t>-1593414106</t>
  </si>
  <si>
    <t>SO 602 - AREÁLOVÉ VONKAJŠIE OSVETLENIE</t>
  </si>
  <si>
    <t>Pol87</t>
  </si>
  <si>
    <t>Svietidlo VO exteriérové LED 85W</t>
  </si>
  <si>
    <t>-658589914</t>
  </si>
  <si>
    <t>Pol88</t>
  </si>
  <si>
    <t>Výložník k svietidlu na stenu, 1m</t>
  </si>
  <si>
    <t>-1239046927</t>
  </si>
  <si>
    <t>Pol89</t>
  </si>
  <si>
    <t>Výložník k svietidlu na stožiar, 1m</t>
  </si>
  <si>
    <t>622288082</t>
  </si>
  <si>
    <t>Pol90</t>
  </si>
  <si>
    <t>Stožiar VO 6m, vrátatne základu</t>
  </si>
  <si>
    <t>838499677</t>
  </si>
  <si>
    <t>Pol91</t>
  </si>
  <si>
    <t>Poistková výzbroj stožiara</t>
  </si>
  <si>
    <t>-1052264621</t>
  </si>
  <si>
    <t>Pol92</t>
  </si>
  <si>
    <t>Kábel CYKY-J 3x4</t>
  </si>
  <si>
    <t>-328485410</t>
  </si>
  <si>
    <t>Pol93</t>
  </si>
  <si>
    <t>Snímač intenzity osvetlenia</t>
  </si>
  <si>
    <t>-524156937</t>
  </si>
  <si>
    <t>-901759079</t>
  </si>
  <si>
    <t>43883789</t>
  </si>
  <si>
    <t>Pol94</t>
  </si>
  <si>
    <t>1704117938</t>
  </si>
  <si>
    <t>Trasa v zemine (vytýčenie kábl. trasy, výkop š.=50cm a hl.=115cm v zemine tr. 2, lôžko pieskové 50/10+10cm, 1x chránička FXKVR110, ochranná platňa, výstražná fólia, zához, zhutnenie, uvedenie do pôvodného stavu) - Výkop predmetom SO601</t>
  </si>
  <si>
    <t>2062093752</t>
  </si>
  <si>
    <t>Pol95</t>
  </si>
  <si>
    <t>-434905801</t>
  </si>
  <si>
    <t>61149761</t>
  </si>
  <si>
    <t>Pol96</t>
  </si>
  <si>
    <t>-1030332482</t>
  </si>
  <si>
    <t>-1860308669</t>
  </si>
  <si>
    <t>-1803018261</t>
  </si>
  <si>
    <t>Pol97</t>
  </si>
  <si>
    <t>755384445</t>
  </si>
  <si>
    <t>Pol98</t>
  </si>
  <si>
    <t>1404190901</t>
  </si>
  <si>
    <t>Pol99</t>
  </si>
  <si>
    <t>921998852</t>
  </si>
  <si>
    <t>Pol100</t>
  </si>
  <si>
    <t>-32453795</t>
  </si>
  <si>
    <t>Pol101</t>
  </si>
  <si>
    <t>1859887023</t>
  </si>
  <si>
    <t>PS 01 - PREVÁDZKOVÉ ROZVODY SILNOPRÚDU</t>
  </si>
  <si>
    <t>D1 - 1. Špecifikácia rozvádzača RM1</t>
  </si>
  <si>
    <t xml:space="preserve">    D2 - Výzbroj:</t>
  </si>
  <si>
    <t xml:space="preserve">D4 -  Dodávka ,montáž</t>
  </si>
  <si>
    <t xml:space="preserve">    D5 - Materiál:</t>
  </si>
  <si>
    <t xml:space="preserve">D6 -     46-M - Zemné práce pri extr.mont.prácach</t>
  </si>
  <si>
    <t>D7 - Hodinové zúčtovacie sadzby hl. II.-XI.</t>
  </si>
  <si>
    <t>1. Špecifikácia rozvádzača RM1</t>
  </si>
  <si>
    <t>Pol102</t>
  </si>
  <si>
    <t>Rozvádzač oceloplechový, nástenný, Rittal TS8, označenie RM1, jednodverový, rozmery:1000x2000x500mm (šxvxhl), sokel 100 mm, krytie: IP 55/20, odtieň RAL 7035</t>
  </si>
  <si>
    <t>-1621254161</t>
  </si>
  <si>
    <t>Výzbroj:</t>
  </si>
  <si>
    <t>Pol103</t>
  </si>
  <si>
    <t>Istič 160A</t>
  </si>
  <si>
    <t>1110848533</t>
  </si>
  <si>
    <t>Pol104</t>
  </si>
  <si>
    <t>Prúdový transformátor NTP 160/5 A</t>
  </si>
  <si>
    <t>-600720594</t>
  </si>
  <si>
    <t>Pol105</t>
  </si>
  <si>
    <t xml:space="preserve">Digitálny merač spotreby el. energie  3PH-M BUS x/5</t>
  </si>
  <si>
    <t>1184505696</t>
  </si>
  <si>
    <t>Pol106</t>
  </si>
  <si>
    <t>Poistkový odpínač OPV22S-3N (125A)</t>
  </si>
  <si>
    <t>1571582</t>
  </si>
  <si>
    <t>Pol107</t>
  </si>
  <si>
    <t xml:space="preserve">Poistková patróna PN000,  do 100A gG</t>
  </si>
  <si>
    <t>-893336232</t>
  </si>
  <si>
    <t>Pol108</t>
  </si>
  <si>
    <t>Istič iC60H 1P 4A/B</t>
  </si>
  <si>
    <t>-328977730</t>
  </si>
  <si>
    <t>Pol109</t>
  </si>
  <si>
    <t>Istič iC60H 1P 6A/B</t>
  </si>
  <si>
    <t>-923796148</t>
  </si>
  <si>
    <t>Pol110</t>
  </si>
  <si>
    <t>Istič iC60H 1P 10A/B</t>
  </si>
  <si>
    <t>1713746994</t>
  </si>
  <si>
    <t>Pol111</t>
  </si>
  <si>
    <t>Istič iC60H 1P 16A/B</t>
  </si>
  <si>
    <t>-1422933287</t>
  </si>
  <si>
    <t>Pol112</t>
  </si>
  <si>
    <t>Istič iC60H 3P 10A/B</t>
  </si>
  <si>
    <t>-1574359025</t>
  </si>
  <si>
    <t>Pol113</t>
  </si>
  <si>
    <t>Istič iC60H 3P 16A/B</t>
  </si>
  <si>
    <t>-44894020</t>
  </si>
  <si>
    <t>Pol114</t>
  </si>
  <si>
    <t>Istič iC60H 3P 32A/B</t>
  </si>
  <si>
    <t>364571568</t>
  </si>
  <si>
    <t>Pol115</t>
  </si>
  <si>
    <t>Prúdový chránič s nadpr. ochr. AC dI=30mA, 4A/B, 1P+N</t>
  </si>
  <si>
    <t>-1316682912</t>
  </si>
  <si>
    <t>Pol116</t>
  </si>
  <si>
    <t>Prúdový chránič s nadpr. ochr. dI=30mA, 10A/B, 1P+N</t>
  </si>
  <si>
    <t>1334570036</t>
  </si>
  <si>
    <t>Pol117</t>
  </si>
  <si>
    <t>Prúdový chránič s nadpr. ochr. AC dI=30mA, 16A/B, 1P+N</t>
  </si>
  <si>
    <t>1513166937</t>
  </si>
  <si>
    <t>Pol118</t>
  </si>
  <si>
    <t>Pomocné relé RT424730 2P 230VAC+YRT78626</t>
  </si>
  <si>
    <t>1479286240</t>
  </si>
  <si>
    <t>Pol119</t>
  </si>
  <si>
    <t>Pomocné relé RT424024 2P 24VDC+YRT78626</t>
  </si>
  <si>
    <t>616705253</t>
  </si>
  <si>
    <t>Pol120</t>
  </si>
  <si>
    <t>Ovládač otočný trojpolohový XB5-AG33, čierny, 230 V AC, uzamykateľný kľúčom</t>
  </si>
  <si>
    <t>-1897172695</t>
  </si>
  <si>
    <t>Pol121</t>
  </si>
  <si>
    <t>Tlačidlový ovládač XB5-AS9445, červený, odblokovanie kľúčom</t>
  </si>
  <si>
    <t>1517056311</t>
  </si>
  <si>
    <t>Pol122</t>
  </si>
  <si>
    <t>Tlačidlový spínač XB5-AA31, 230 V AC, zelený</t>
  </si>
  <si>
    <t>621806090</t>
  </si>
  <si>
    <t>Pol123</t>
  </si>
  <si>
    <t>Tlačidlový spínač ZB5-AZ102+ZB-AA1, 230 V AC, biely</t>
  </si>
  <si>
    <t>1489133839</t>
  </si>
  <si>
    <t>Pol124</t>
  </si>
  <si>
    <t>Signálne svietidlo XB5-AVM1, 230V AC, biele</t>
  </si>
  <si>
    <t>-1207622421</t>
  </si>
  <si>
    <t>Pol125</t>
  </si>
  <si>
    <t>Signálne svietidlo XB5-AVM3, 230V AC, zelené</t>
  </si>
  <si>
    <t>1266509083</t>
  </si>
  <si>
    <t>Pol126</t>
  </si>
  <si>
    <t>Signálne svietidlo XB5-AVM4, 230V AC, červené</t>
  </si>
  <si>
    <t>385159414</t>
  </si>
  <si>
    <t>Pol127</t>
  </si>
  <si>
    <t>Stykač LC1-D25P7 o.c. 230 V AC</t>
  </si>
  <si>
    <t>-1711811166</t>
  </si>
  <si>
    <t>Pol128</t>
  </si>
  <si>
    <t>Prepínač SEZ S10 JZG 2201 C8, 690V, IP65, uzamykateľný kľúčom, poloha 0 a MAN</t>
  </si>
  <si>
    <t>445308543</t>
  </si>
  <si>
    <t>Pol129</t>
  </si>
  <si>
    <t>Tepelné relé LRD12 5,5-8A, 690V AC</t>
  </si>
  <si>
    <t>-1656175570</t>
  </si>
  <si>
    <t>Pol130</t>
  </si>
  <si>
    <t>Prepäťová ochrana SALTEK FLP-B+C MAXI/3</t>
  </si>
  <si>
    <t>-2095089622</t>
  </si>
  <si>
    <t>Pol131</t>
  </si>
  <si>
    <t>Svorka radová RS6</t>
  </si>
  <si>
    <t>-1348626672</t>
  </si>
  <si>
    <t>Pol132</t>
  </si>
  <si>
    <t>Svorka radová RS2,5</t>
  </si>
  <si>
    <t>-255383826</t>
  </si>
  <si>
    <t>Označovacie nápisy - 1 písmeno</t>
  </si>
  <si>
    <t>-268982532</t>
  </si>
  <si>
    <t>Označovací štítok</t>
  </si>
  <si>
    <t>1533506932</t>
  </si>
  <si>
    <t>Káblová prechodka M16-32</t>
  </si>
  <si>
    <t>312516803</t>
  </si>
  <si>
    <t>Svorka radová RS4</t>
  </si>
  <si>
    <t>-1371295588</t>
  </si>
  <si>
    <t>Termostat RITTAL 3110.000 230V AC</t>
  </si>
  <si>
    <t>1212913897</t>
  </si>
  <si>
    <t>Zásuvka na DIN lištu KANLUX 16A, 230 V AC, KMFS-16A</t>
  </si>
  <si>
    <t>-158091289</t>
  </si>
  <si>
    <t>Ohrev RITTAL 9769.015, 230V AC, 1000W</t>
  </si>
  <si>
    <t>-166421232</t>
  </si>
  <si>
    <t>Ventilátor RITTAL 3323.107, 230V AC, 19W</t>
  </si>
  <si>
    <t>-1948324671</t>
  </si>
  <si>
    <t>podružný montážny materiál</t>
  </si>
  <si>
    <t>1696916042</t>
  </si>
  <si>
    <t xml:space="preserve"> Dodávka ,montáž</t>
  </si>
  <si>
    <t>Pol142</t>
  </si>
  <si>
    <t xml:space="preserve">Rozvádzač RM1  viď špecifikácia</t>
  </si>
  <si>
    <t>2141744950</t>
  </si>
  <si>
    <t>Pol143</t>
  </si>
  <si>
    <t xml:space="preserve">Zásuvková skriňa  2x400V/16A, 2x230V/16A s istením</t>
  </si>
  <si>
    <t>938586049</t>
  </si>
  <si>
    <t>Pol144</t>
  </si>
  <si>
    <t>Stop tlačítko v skrinke s klúčom, 1/1, červená, IP67</t>
  </si>
  <si>
    <t>842960653</t>
  </si>
  <si>
    <t>Pol145</t>
  </si>
  <si>
    <t>Inštalačná krabica so svorkami, IP67</t>
  </si>
  <si>
    <t>-795721471</t>
  </si>
  <si>
    <t>Pol146</t>
  </si>
  <si>
    <t>Priestorový termostat , TEV-1 ,+5až60st, IP65, 230V/16A</t>
  </si>
  <si>
    <t>1248454569</t>
  </si>
  <si>
    <t>Pol147</t>
  </si>
  <si>
    <t>Vyhrievací kábel 10W/m/10st vč. ukončenia</t>
  </si>
  <si>
    <t>1171630209</t>
  </si>
  <si>
    <t>Materiál:</t>
  </si>
  <si>
    <t>Pol148</t>
  </si>
  <si>
    <t xml:space="preserve">Kábel  OLFLEX CL. 110 BK 300/500V 3G1,0</t>
  </si>
  <si>
    <t>-1272083743</t>
  </si>
  <si>
    <t>Pol149</t>
  </si>
  <si>
    <t>Kábel OLFLEX CL. 110 BK 300/500V 3G2,5</t>
  </si>
  <si>
    <t>601109118</t>
  </si>
  <si>
    <t>Pol150</t>
  </si>
  <si>
    <t xml:space="preserve">Kábel  OLFLEX CL. 110 BK 300/500V 4G2,5</t>
  </si>
  <si>
    <t>1877313036</t>
  </si>
  <si>
    <t>Pol151</t>
  </si>
  <si>
    <t xml:space="preserve">Kábel  NHXH-J 3x2,5 FE180/E90</t>
  </si>
  <si>
    <t>-599151034</t>
  </si>
  <si>
    <t>Pol152</t>
  </si>
  <si>
    <t xml:space="preserve">Kábel  CYKY-J 4x2,5</t>
  </si>
  <si>
    <t>-1640641789</t>
  </si>
  <si>
    <t>Pol153</t>
  </si>
  <si>
    <t xml:space="preserve">Kábel  CYKY-J 5x2,5</t>
  </si>
  <si>
    <t>1261560836</t>
  </si>
  <si>
    <t>Pol154</t>
  </si>
  <si>
    <t xml:space="preserve">Kábel  CYKY-J 5x4</t>
  </si>
  <si>
    <t>-1715065628</t>
  </si>
  <si>
    <t>Pol155</t>
  </si>
  <si>
    <t xml:space="preserve">Kábel  CYKY-J 5x25</t>
  </si>
  <si>
    <t>-43022622</t>
  </si>
  <si>
    <t>Pol156</t>
  </si>
  <si>
    <t>kábel CY 4 = H07V-U zeleno/žltý</t>
  </si>
  <si>
    <t>1489317131</t>
  </si>
  <si>
    <t>Pol157</t>
  </si>
  <si>
    <t>kábel CY 6 = H07V-U zeleno/žltý</t>
  </si>
  <si>
    <t>809833836</t>
  </si>
  <si>
    <t>Pol158</t>
  </si>
  <si>
    <t>Elektroinšt. trubka ohybná do vonk. prostredia pr.16/20/25 mm</t>
  </si>
  <si>
    <t>2052831054</t>
  </si>
  <si>
    <t>Pol159</t>
  </si>
  <si>
    <t>Elektroinšt. trubka ocelová, pev. Uložená pr.16/20/25 mm</t>
  </si>
  <si>
    <t>1071822246</t>
  </si>
  <si>
    <t>Pol160</t>
  </si>
  <si>
    <t>Elektroinšt. žľab 125x50 mm,vr. veka,upevnenia a tvaroviek a prísl.</t>
  </si>
  <si>
    <t>-1638325354</t>
  </si>
  <si>
    <t>Pol161</t>
  </si>
  <si>
    <t>Uholník 30x30x3mm</t>
  </si>
  <si>
    <t>884130933</t>
  </si>
  <si>
    <t>Pol162</t>
  </si>
  <si>
    <t>Drobný elektroinštalačný materiál (elektroinst. krabice, svorkovnice, atd.)</t>
  </si>
  <si>
    <t>-790335766</t>
  </si>
  <si>
    <t>Pol163</t>
  </si>
  <si>
    <t>-740083557</t>
  </si>
  <si>
    <t>Pol164</t>
  </si>
  <si>
    <t>-1625248142</t>
  </si>
  <si>
    <t>Pol165</t>
  </si>
  <si>
    <t>Pásovina FeZn do120mm2</t>
  </si>
  <si>
    <t>1773809403</t>
  </si>
  <si>
    <t>Pol166</t>
  </si>
  <si>
    <t>Guľatina FeZn 10mm</t>
  </si>
  <si>
    <t>-1408055347</t>
  </si>
  <si>
    <t>Pol167</t>
  </si>
  <si>
    <t>Al štítok na označovanie káblov a prístrojov</t>
  </si>
  <si>
    <t>-1244477865</t>
  </si>
  <si>
    <t>Pol168</t>
  </si>
  <si>
    <t>Korugovaná trubka fí40</t>
  </si>
  <si>
    <t>-174426711</t>
  </si>
  <si>
    <t>Pol169</t>
  </si>
  <si>
    <t>Potipožiarne upchávky (označ. + certifik.)</t>
  </si>
  <si>
    <t>1387610459</t>
  </si>
  <si>
    <t>Pol170</t>
  </si>
  <si>
    <t>Farba syntetická základná S2000/0100</t>
  </si>
  <si>
    <t>1394710596</t>
  </si>
  <si>
    <t>Pol171</t>
  </si>
  <si>
    <t>Farba syntetická vrchná S2014/0100</t>
  </si>
  <si>
    <t>1447508205</t>
  </si>
  <si>
    <t>Pol172</t>
  </si>
  <si>
    <t>Riedidlo pre nátery syntetické S6001/0000</t>
  </si>
  <si>
    <t>-842221955</t>
  </si>
  <si>
    <t>D6</t>
  </si>
  <si>
    <t xml:space="preserve">    46-M - Zemné práce pri extr.mont.prácach</t>
  </si>
  <si>
    <t>Pol173</t>
  </si>
  <si>
    <t>Vytýčenie káblovej trasy</t>
  </si>
  <si>
    <t>251257565</t>
  </si>
  <si>
    <t>Pol174</t>
  </si>
  <si>
    <t>Hĺbenie káblovej ryhy ručne š=35 cm,hl=80 cm hlbokej, tr.3</t>
  </si>
  <si>
    <t>1238887964</t>
  </si>
  <si>
    <t>Pol175</t>
  </si>
  <si>
    <t xml:space="preserve">Chránička  FXKVR50</t>
  </si>
  <si>
    <t>129147921</t>
  </si>
  <si>
    <t>Pol176</t>
  </si>
  <si>
    <t>Výstražná fólia - červená</t>
  </si>
  <si>
    <t>-2120161287</t>
  </si>
  <si>
    <t>Pol177</t>
  </si>
  <si>
    <t xml:space="preserve">Zriadenie kábl. ložka z  piesku 35/10+10cm</t>
  </si>
  <si>
    <t>1692829411</t>
  </si>
  <si>
    <t>Pol178</t>
  </si>
  <si>
    <t>Zásyp káblovej ryhy ručne š=35 cm,hl=80 cm hlbokej, tr.3</t>
  </si>
  <si>
    <t>-816056179</t>
  </si>
  <si>
    <t>Pol179</t>
  </si>
  <si>
    <t>Úprava terénu tr.3</t>
  </si>
  <si>
    <t>-2052915613</t>
  </si>
  <si>
    <t>D7</t>
  </si>
  <si>
    <t>Hodinové zúčtovacie sadzby hl. II.-XI.</t>
  </si>
  <si>
    <t>Pol180</t>
  </si>
  <si>
    <t>Práce na el. technickom zariadení, kontrola merania a ovládania cez riadiaci systém</t>
  </si>
  <si>
    <t>hod</t>
  </si>
  <si>
    <t>1343946879</t>
  </si>
  <si>
    <t>Pol181</t>
  </si>
  <si>
    <t xml:space="preserve">Oživenie systému a zriadenie technolog. zariadenia komplex. vyskúšanie  cez riadiaci systém</t>
  </si>
  <si>
    <t>1778072141</t>
  </si>
  <si>
    <t>Pol182</t>
  </si>
  <si>
    <t>Vykonanie odbornej prehliadky a skúšky a vypracovanie správy v zmysle STN 33 15 00, STN 33 2000-6 a Vyhl. Č. 508/2007 Z.z.</t>
  </si>
  <si>
    <t>986418846</t>
  </si>
  <si>
    <t>Pol183</t>
  </si>
  <si>
    <t>Vybavenie stanoviska TISR</t>
  </si>
  <si>
    <t>-1913364641</t>
  </si>
  <si>
    <t>Pol184</t>
  </si>
  <si>
    <t>1.úradná skúška</t>
  </si>
  <si>
    <t>841376226</t>
  </si>
  <si>
    <t>PS 02 - MERANIE A REGULÁCIA</t>
  </si>
  <si>
    <t>D4 - 3. Špecifikácia zariadení MaR:</t>
  </si>
  <si>
    <t>D5 - A. Dodávka</t>
  </si>
  <si>
    <t xml:space="preserve">    D6 - Materiál:</t>
  </si>
  <si>
    <t xml:space="preserve">D7 -     46-M - Zemné práce pri extr.mont.prácach</t>
  </si>
  <si>
    <t>D8 - Hodinové zúčtovacie sadzby hl. II.-XI.</t>
  </si>
  <si>
    <t>3. Špecifikácia zariadení MaR:</t>
  </si>
  <si>
    <t>Pol216</t>
  </si>
  <si>
    <t>Dúchadlo , Model: DL2, Elektrické parametre: 400V; 50Hz; 5A; 2,2kW, dodávka technológie</t>
  </si>
  <si>
    <t>445857864</t>
  </si>
  <si>
    <t>Pol217</t>
  </si>
  <si>
    <t>Bezdrôtový snímač teploty, Typ: TML,Krytie: IP68, dodávka technológie</t>
  </si>
  <si>
    <t>1202662035</t>
  </si>
  <si>
    <t>Pol218</t>
  </si>
  <si>
    <t>Prijímacia jednotka, Typ: FEV4i, dodávka technológie</t>
  </si>
  <si>
    <t>1493466292</t>
  </si>
  <si>
    <t>Pol219</t>
  </si>
  <si>
    <t>Konektorová skriňa, Typ: KL3-S, Krytie: IP65, dodávka technológie</t>
  </si>
  <si>
    <t>391984741</t>
  </si>
  <si>
    <t>Pol220</t>
  </si>
  <si>
    <t>Snímač vonkajšej teploty, Pt100, 2 vodiče s prevodníkom 4...20mA, Merací rozsah: -30°C...+60°C, Krytie: IP65, dodávka technológie</t>
  </si>
  <si>
    <t>606512758</t>
  </si>
  <si>
    <t>Pol221</t>
  </si>
  <si>
    <t>Magnetický kontaktný spínač, Typ: zatvorený suchý kontakt, Poloha uzatv.: 75 mm, Max. spín. U/I:100VDC/VAC; 0,4A, dodávka technológie</t>
  </si>
  <si>
    <t>-2035223645</t>
  </si>
  <si>
    <t>Pol222</t>
  </si>
  <si>
    <t>Snímač teploty,príložný, Pt100, 2 vodiče s prevodníkom 4...20mA, Merací rozsah: 30°C...+130°C, Krytie: IP65, dodávka technológie</t>
  </si>
  <si>
    <t>-1464696230</t>
  </si>
  <si>
    <t>Pol223</t>
  </si>
  <si>
    <t>Snímač tlaku , 2 vodiče s prevodníkom 4...20mA, Merací rozsah: 60...250kPa, Krytie: IP65, dodávka technológie</t>
  </si>
  <si>
    <t>1563497692</t>
  </si>
  <si>
    <t>A. Dodávka</t>
  </si>
  <si>
    <t>Pol224</t>
  </si>
  <si>
    <t xml:space="preserve">Rozvádzač DT 1  viď špecifikácia</t>
  </si>
  <si>
    <t>-590462768</t>
  </si>
  <si>
    <t>Pol225</t>
  </si>
  <si>
    <t xml:space="preserve">Rozvádzač DA 1  viď špecifikácia</t>
  </si>
  <si>
    <t>-1514991691</t>
  </si>
  <si>
    <t>Pol226</t>
  </si>
  <si>
    <t>PC zostava+monitor 22"</t>
  </si>
  <si>
    <t>-1368278737</t>
  </si>
  <si>
    <t>Pol227</t>
  </si>
  <si>
    <t>zdroj UPS APC SMART 230V 1,5kVA (1kW)</t>
  </si>
  <si>
    <t>-853745320</t>
  </si>
  <si>
    <t>Pol228</t>
  </si>
  <si>
    <t>Program . SW, oživenie , zaškolenie</t>
  </si>
  <si>
    <t>385905244</t>
  </si>
  <si>
    <t>Pol229</t>
  </si>
  <si>
    <t xml:space="preserve">Snímač  MaR  viď špecifikácia</t>
  </si>
  <si>
    <t>-381375613</t>
  </si>
  <si>
    <t>Pol230</t>
  </si>
  <si>
    <t>-1995336272</t>
  </si>
  <si>
    <t>Pol231</t>
  </si>
  <si>
    <t>Kábel OLFLEX CL. 110 BK 300/500V 3G1,5</t>
  </si>
  <si>
    <t>1604136497</t>
  </si>
  <si>
    <t>Pol232</t>
  </si>
  <si>
    <t>-66046017</t>
  </si>
  <si>
    <t>Pol233</t>
  </si>
  <si>
    <t xml:space="preserve">Kábel  OLFLEX CL. 110 BK 300/500V 7G1,5</t>
  </si>
  <si>
    <t>-878378059</t>
  </si>
  <si>
    <t>Pol234</t>
  </si>
  <si>
    <t xml:space="preserve">Kábel  Li2YCY(TP) 2x2x0,8</t>
  </si>
  <si>
    <t>-2117859144</t>
  </si>
  <si>
    <t>Pol235</t>
  </si>
  <si>
    <t>Kábel PCXHE-R 4x2x0,6/FTP LSOH AWG24 cat6Ae</t>
  </si>
  <si>
    <t>1817370398</t>
  </si>
  <si>
    <t>-8940932</t>
  </si>
  <si>
    <t>701499579</t>
  </si>
  <si>
    <t>1072267911</t>
  </si>
  <si>
    <t>1942810302</t>
  </si>
  <si>
    <t>Pol236</t>
  </si>
  <si>
    <t>Korugovaná rúrka ohybná , fí 40mm</t>
  </si>
  <si>
    <t>1372331126</t>
  </si>
  <si>
    <t>-438249424</t>
  </si>
  <si>
    <t>Pol237</t>
  </si>
  <si>
    <t>1059817800</t>
  </si>
  <si>
    <t>-1579742714</t>
  </si>
  <si>
    <t>Pol238</t>
  </si>
  <si>
    <t>-110421825</t>
  </si>
  <si>
    <t>1413454679</t>
  </si>
  <si>
    <t>Pol239</t>
  </si>
  <si>
    <t>770202635</t>
  </si>
  <si>
    <t>-2082828934</t>
  </si>
  <si>
    <t>km</t>
  </si>
  <si>
    <t>-1630833405</t>
  </si>
  <si>
    <t>869086190</t>
  </si>
  <si>
    <t>Pol240</t>
  </si>
  <si>
    <t>Chránička FXKVR50</t>
  </si>
  <si>
    <t>623510295</t>
  </si>
  <si>
    <t>619255026</t>
  </si>
  <si>
    <t>1418402108</t>
  </si>
  <si>
    <t>574862500</t>
  </si>
  <si>
    <t>-1851469813</t>
  </si>
  <si>
    <t>D8</t>
  </si>
  <si>
    <t>1777918685</t>
  </si>
  <si>
    <t>Pol241</t>
  </si>
  <si>
    <t xml:space="preserve">Oživenie systému a zriadenie technolog. zariadenia  komplex. vyskúšanie  riadiaci systém</t>
  </si>
  <si>
    <t>-247830409</t>
  </si>
  <si>
    <t>Pol242</t>
  </si>
  <si>
    <t xml:space="preserve">Vykonanie odbornej prehliadky a skúšky  a vypracovanie správy v zmysle STN 33 15 00, STN 33 2000-6 a Vyhl. Č. 508/2007 Z.z.</t>
  </si>
  <si>
    <t>1937825215</t>
  </si>
  <si>
    <t>1224813118</t>
  </si>
  <si>
    <t>-1294627188</t>
  </si>
  <si>
    <t>SO - PRÍPRAVA ÚZEMIA</t>
  </si>
  <si>
    <t xml:space="preserve">D1 - </t>
  </si>
  <si>
    <t xml:space="preserve">    D2 - Výkop ryhy nad betónovou komunikáciou</t>
  </si>
  <si>
    <t xml:space="preserve">    D3 - Odstránenie oplotenia</t>
  </si>
  <si>
    <t xml:space="preserve">    D4 - Odstránenie drevín</t>
  </si>
  <si>
    <t>Výkop ryhy nad betónovou komunikáciou</t>
  </si>
  <si>
    <t>974083114</t>
  </si>
  <si>
    <t>Rezanie betónových mazanín existujúcich vystužených hĺbky nad 150 do 200 mm</t>
  </si>
  <si>
    <t>113107132.S</t>
  </si>
  <si>
    <t xml:space="preserve">Odstránenie krytu v ploche do 200 m2 z betónu prostého, hr. vrstvy 150 do 300 mm,  -0,50000t</t>
  </si>
  <si>
    <t>979087112.S</t>
  </si>
  <si>
    <t>Nakladanie na dopravný prostriedok pre vodorovnú dopravu sutiny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</si>
  <si>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</si>
  <si>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</si>
  <si>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</si>
  <si>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</si>
  <si>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979093513</t>
  </si>
  <si>
    <t xml:space="preserve">Drvenie stavebného odpadu z demolácií  z muriva z betónu železového</t>
  </si>
  <si>
    <t>162301101.S</t>
  </si>
  <si>
    <t>Vodorovné premiestnenie výkopku po spevnenej ceste z horniny tr.1-4, do 100 m3 na vzdialenosť do 500 m na medziskládku</t>
  </si>
  <si>
    <t>167101101.S</t>
  </si>
  <si>
    <t>Nakladanie neuľahnutého výkopku z hornín tr.1-4 do 100 m3</t>
  </si>
  <si>
    <t>162501102.S</t>
  </si>
  <si>
    <t>460600002.S</t>
  </si>
  <si>
    <t>Príplatok za odvoz zeminy za každý ďalší km a jazda späť</t>
  </si>
  <si>
    <t>171209002.S</t>
  </si>
  <si>
    <t>174101001.S</t>
  </si>
  <si>
    <t>Zásyp sypaninou so zhutnením jám, šachiet, rýh, zárezov alebo okolo objektov do 100 m3</t>
  </si>
  <si>
    <t>583310002000.S</t>
  </si>
  <si>
    <t>Kamenivo ťažené hrubé frakcia 32-63 mm</t>
  </si>
  <si>
    <t>273313821.S</t>
  </si>
  <si>
    <t>Betónovanie základových dosiek z betónu prostého</t>
  </si>
  <si>
    <t>589310005800.S</t>
  </si>
  <si>
    <t>Betón STN EN 206-1-C 25/30-XC3 (SK)-Cl 0,4-Dmax 22 - S2 z cementu portlandského</t>
  </si>
  <si>
    <t>273361931.S</t>
  </si>
  <si>
    <t xml:space="preserve">Zhotovenie výstuže základových dosiek zo zváraných sietí  a KARI sietí</t>
  </si>
  <si>
    <t>313110006500.S</t>
  </si>
  <si>
    <t>Sieť KARI akosť BSt 500M KY 50 DIN 488 rozmer siete 3x2 m, veľkosť oka 150x150 mm, drôt D 8/8 mm</t>
  </si>
  <si>
    <t>998272201</t>
  </si>
  <si>
    <t>Presun hmôt pre rúrové vedenie z oceľových rúr zváraných v otvorenom výkope</t>
  </si>
  <si>
    <t>Odstránenie oplotenia</t>
  </si>
  <si>
    <t>961043111</t>
  </si>
  <si>
    <t xml:space="preserve">Búranie základov z betónu prostého alebo preloženého kameňom,  -2,20000t   -pätky</t>
  </si>
  <si>
    <t>964053111</t>
  </si>
  <si>
    <t xml:space="preserve">Búranie samostatných trámov, stĺpikov, prievlakov alebo pásov zo železobetónu do 0,36 m2,  -2,40000t</t>
  </si>
  <si>
    <t>976011211</t>
  </si>
  <si>
    <t>Demontáž prefabrikovanej plotovej dosky betónovej</t>
  </si>
  <si>
    <t>979082111</t>
  </si>
  <si>
    <t>Vnútrostavenisková doprava sutiny a vybúraných hmôt do 10 m</t>
  </si>
  <si>
    <t>Odstránenie drevín</t>
  </si>
  <si>
    <t>Hĺbenie jám v hornine tr. 3 - ručným náradím (sondovanie)</t>
  </si>
  <si>
    <t>460030121.S</t>
  </si>
  <si>
    <t>Odstránenie pňov hrúbky do 30 cm (vytrhanie, vykopanie,presekanie koreňov a premiestnenie do 50m)</t>
  </si>
  <si>
    <t>3600205PC</t>
  </si>
  <si>
    <t>Vypilovanie drevín, konárov</t>
  </si>
  <si>
    <t>osh</t>
  </si>
  <si>
    <t>9790942PC</t>
  </si>
  <si>
    <t>Nakladanie drevín na dopravný prostriedok</t>
  </si>
  <si>
    <t>4601200PC</t>
  </si>
  <si>
    <t>Odvoz drevín do 2 km</t>
  </si>
  <si>
    <t>D5.1 - Výkop ryhy pre elektro, zmena trasovania z dôvodu zmeny vlastníctva susedných pozemkov</t>
  </si>
  <si>
    <t>-1720859059</t>
  </si>
  <si>
    <t>-77030724</t>
  </si>
  <si>
    <t>1888578181</t>
  </si>
  <si>
    <t>-975589638</t>
  </si>
  <si>
    <t>-2022961678</t>
  </si>
  <si>
    <t>-231158938</t>
  </si>
  <si>
    <t>-1686308847</t>
  </si>
  <si>
    <t>1614405498</t>
  </si>
  <si>
    <t>666027435</t>
  </si>
  <si>
    <t>-1127843634</t>
  </si>
  <si>
    <t>450362669</t>
  </si>
  <si>
    <t>1261369569</t>
  </si>
  <si>
    <t>1381828694</t>
  </si>
  <si>
    <t>-718953230</t>
  </si>
  <si>
    <t>-1249088216</t>
  </si>
  <si>
    <t>-1907069083</t>
  </si>
  <si>
    <t>1307028162</t>
  </si>
  <si>
    <t>1793249102</t>
  </si>
  <si>
    <t>D5.2 - Vysoká hladina spodnej vody, čerpanie vody, čerpacie studne, dodatočné debnenia</t>
  </si>
  <si>
    <t>D2 - Položky zo ZoD - SO 102 - KOMPOSTOVACIE BOXY</t>
  </si>
  <si>
    <t>127701111.S</t>
  </si>
  <si>
    <t xml:space="preserve">Výkop  horn.1-4, hr.nad 0,5 m,do 1000 m3 pri vysokej hladine spodnej vody</t>
  </si>
  <si>
    <t>-900296015</t>
  </si>
  <si>
    <t>133201101.S</t>
  </si>
  <si>
    <t>Výkop šachty zapaženej, hornina 3 do 100 m3</t>
  </si>
  <si>
    <t>-749946520</t>
  </si>
  <si>
    <t>667955236</t>
  </si>
  <si>
    <t>162301131.S</t>
  </si>
  <si>
    <t>Vodorovné premiestnenie výkopku po nespevnenej ceste z horniny tr.1-4, nad 100 do 1000 m3 na vzdialenosť nad 50 do 500 m</t>
  </si>
  <si>
    <t>2103278310</t>
  </si>
  <si>
    <t>174101002.S</t>
  </si>
  <si>
    <t>Zásyp sypaninou so zhutnením jám, šachiet, rýh, zárezov alebo okolo objektov nad 100 do 1000 m3</t>
  </si>
  <si>
    <t>2104916137</t>
  </si>
  <si>
    <t>564661113.S</t>
  </si>
  <si>
    <t>Podklad z kameniva hrubého drveného veľ. 63-125 mm s rozprestretím a zhutnením, po zhutnení hr. 220 mm</t>
  </si>
  <si>
    <t>-1679763941</t>
  </si>
  <si>
    <t>115101204.S</t>
  </si>
  <si>
    <t>Čerpanie vody na dopravnú výšku do 10 m s priemerným prítokom litrov za minútu nad 2000 l do 4000 l</t>
  </si>
  <si>
    <t>-477072458</t>
  </si>
  <si>
    <t>115001101.S</t>
  </si>
  <si>
    <t>Odvedenie vody potrubím pri priemere potrubia DN do 100</t>
  </si>
  <si>
    <t>1440153452</t>
  </si>
  <si>
    <t>242111123.S</t>
  </si>
  <si>
    <t>Osadenie plášťa studne z betónových skruží dielcových DN 1000</t>
  </si>
  <si>
    <t>-1536112424</t>
  </si>
  <si>
    <t>240002500</t>
  </si>
  <si>
    <t>Skruž výšky 500 mm TBS-Q.1 100/50/10 PS pre kanalizačnú šachtu DN 1000 TYP Q.1, hr. steny 100 mm, rozmer 1000x500x100 mm</t>
  </si>
  <si>
    <t>704163586</t>
  </si>
  <si>
    <t>240002300</t>
  </si>
  <si>
    <t>Skruž výšky 250 mm TBS-Q.1 100/25/10 PS pre kanalizačnú šachtu DN 1000 TYP Q.1, hr. steny 100 mm, rozmer 1000x250x100 mm</t>
  </si>
  <si>
    <t>78270493</t>
  </si>
  <si>
    <t>240002600</t>
  </si>
  <si>
    <t>Skruž výšky 1000 mm TBS-Q.1 100/100/10 pre kanalizačnú šachtu DN 1000 TYP Q.1, hr. steny 100 mm, rozmer 1000x1000x100 mm</t>
  </si>
  <si>
    <t>1835064858</t>
  </si>
  <si>
    <t>240002100.S</t>
  </si>
  <si>
    <t>Kónus betónový so stúpadlom pre kanalizačnú šachtu DN 1000, hr. steny 100 mm, rozmer 1000x625x580 mm</t>
  </si>
  <si>
    <t>-1413931818</t>
  </si>
  <si>
    <t>410002500.S</t>
  </si>
  <si>
    <t>Poklop liatinový s odvetraním, tr. zaťaženia D400</t>
  </si>
  <si>
    <t>158205175</t>
  </si>
  <si>
    <t>-710842027</t>
  </si>
  <si>
    <t>1328538625</t>
  </si>
  <si>
    <t>Položky zo ZoD - SO 102 - KOMPOSTOVACIE BOXY</t>
  </si>
  <si>
    <t>288733814</t>
  </si>
  <si>
    <t>1900175037</t>
  </si>
  <si>
    <t>247163056</t>
  </si>
  <si>
    <t>D5.3 - Doplnenie elektroinštalácie pre prečerpávanie technologickej a dažďovej vody</t>
  </si>
  <si>
    <t>21-M - Elektromontáže</t>
  </si>
  <si>
    <t>D1 - Položky zo ZoD - SO 601 - AREÁLOVÝ ROZVOD NN</t>
  </si>
  <si>
    <t>D2 - Položky zo ZoD - SO 301 - AREÁLOVÝ ROZVOD A POŽIARNA NÁDRŽ</t>
  </si>
  <si>
    <t>D3 - Doplnenie polopriameho merania</t>
  </si>
  <si>
    <t>SR6 existujúci, dozbrojenie poistkami 3x63AgG</t>
  </si>
  <si>
    <t>-963625127</t>
  </si>
  <si>
    <t>Rozvádzač RHT plastový</t>
  </si>
  <si>
    <t>-1462462543</t>
  </si>
  <si>
    <t>Montáž RHT</t>
  </si>
  <si>
    <t>1836743331</t>
  </si>
  <si>
    <t>Kábel NAYY-J 4x25</t>
  </si>
  <si>
    <t>-119661652</t>
  </si>
  <si>
    <t>Kábel CYKY-J 5x2,5</t>
  </si>
  <si>
    <t>1827152697</t>
  </si>
  <si>
    <t>Kábel CYKY-J 5x1,5</t>
  </si>
  <si>
    <t>-1446658469</t>
  </si>
  <si>
    <t>-2073024331</t>
  </si>
  <si>
    <t>Chránička 40/ 32 Kopoflex CE</t>
  </si>
  <si>
    <t>-708238153</t>
  </si>
  <si>
    <t>Uloženie káblu volne do 4x25</t>
  </si>
  <si>
    <t>-656689472</t>
  </si>
  <si>
    <t>Uloženie káblu volne do 2,5</t>
  </si>
  <si>
    <t>1718097242</t>
  </si>
  <si>
    <t>Uloženie Chráničky</t>
  </si>
  <si>
    <t>-885726172</t>
  </si>
  <si>
    <t>Zatiahnutie káblu do chráničky</t>
  </si>
  <si>
    <t>-110650446</t>
  </si>
  <si>
    <t>Plavákový spínač 5m H07RNF</t>
  </si>
  <si>
    <t>1772040704</t>
  </si>
  <si>
    <t>Spojovacie krabica TME00 M686-Y IP68, 0,5-4 mm</t>
  </si>
  <si>
    <t>-1524880848</t>
  </si>
  <si>
    <t>Uradná skuška TI SR, Overenie konštrukčnej dokumentácie</t>
  </si>
  <si>
    <t>-1376674894</t>
  </si>
  <si>
    <t>Úprava revíznych šácht na čerpacie stanice</t>
  </si>
  <si>
    <t>-734453232</t>
  </si>
  <si>
    <t>971056021</t>
  </si>
  <si>
    <t>Jadrové vrty diamantovými korunkami do D 200 mm do stien - železobetónových -0,00170t</t>
  </si>
  <si>
    <t>cm</t>
  </si>
  <si>
    <t>453201287</t>
  </si>
  <si>
    <t>Kábel NAYY-J 4x35</t>
  </si>
  <si>
    <t>256</t>
  </si>
  <si>
    <t>314259993</t>
  </si>
  <si>
    <t>Kábel NAYY-J 4x70</t>
  </si>
  <si>
    <t>-1666612779</t>
  </si>
  <si>
    <t>Rozvádzač pre technológiu uprava napajania</t>
  </si>
  <si>
    <t>-792598821</t>
  </si>
  <si>
    <t>Položky zo ZoD - SO 601 - AREÁLOVÝ ROZVOD NN</t>
  </si>
  <si>
    <t>Pol12.1</t>
  </si>
  <si>
    <t>-1755183559</t>
  </si>
  <si>
    <t>Pol13.1</t>
  </si>
  <si>
    <t>2055046821</t>
  </si>
  <si>
    <t>356380423</t>
  </si>
  <si>
    <t>-370240421</t>
  </si>
  <si>
    <t>Trasa v zemine (vytýčenie kábl. trasy, výkop š.=50cm a hl.=115cm v zemine tr. 2, lôžko pieskové 50/10+10cm, ochranná platňa, výstražná fólia, zához, zhutnenie, uvedenie do pôvodného stavu)</t>
  </si>
  <si>
    <t>-590284903</t>
  </si>
  <si>
    <t>-1052854557</t>
  </si>
  <si>
    <t>1947464265</t>
  </si>
  <si>
    <t>-1817366485</t>
  </si>
  <si>
    <t>1852975492</t>
  </si>
  <si>
    <t>1942346110</t>
  </si>
  <si>
    <t>-1795684557</t>
  </si>
  <si>
    <t>Pol20.1</t>
  </si>
  <si>
    <t>Dodávka a montáž čerpadla na výtlak EF30.50.15.2.50B</t>
  </si>
  <si>
    <t>-1119403143</t>
  </si>
  <si>
    <t>Dodávka a montáž fitračnej šachty - vrátane zemných prác</t>
  </si>
  <si>
    <t>300117559</t>
  </si>
  <si>
    <t>Položky zo ZoD - SO 301 - AREÁLOVÝ ROZVOD A POŽIARNA NÁDRŽ</t>
  </si>
  <si>
    <t>620147626</t>
  </si>
  <si>
    <t>-325613628</t>
  </si>
  <si>
    <t>856876336</t>
  </si>
  <si>
    <t>Doplnenie polopriameho merania</t>
  </si>
  <si>
    <t>Menič 300/5 MTP-N40 0,5S UO</t>
  </si>
  <si>
    <t>-1793640833</t>
  </si>
  <si>
    <t>Istič 3p 250A komp. 3VA22 - Modeion 3VA</t>
  </si>
  <si>
    <t>1602267079</t>
  </si>
  <si>
    <t>Skúš.svorkov. ZS1B s krytom</t>
  </si>
  <si>
    <t>1886475762</t>
  </si>
  <si>
    <t>3p 6,0B 10kA PL7 istič</t>
  </si>
  <si>
    <t>919630103</t>
  </si>
  <si>
    <t>ZBR elektr.doska370x210mm</t>
  </si>
  <si>
    <t>34277548</t>
  </si>
  <si>
    <t>Svorka blok. 50-240 do 250A</t>
  </si>
  <si>
    <t>588787067</t>
  </si>
  <si>
    <t>Montáž</t>
  </si>
  <si>
    <t>1993416</t>
  </si>
  <si>
    <t>Podružný materiál</t>
  </si>
  <si>
    <t>-1078108133</t>
  </si>
  <si>
    <t>D5.4 - Zvýšenie nadpražia brán, debnenie, betonáž a dodatočná výstuž</t>
  </si>
  <si>
    <t>941941041.S</t>
  </si>
  <si>
    <t>Montáž lešenia ľahkého pracovného radového s podlahami šírky nad 1,00 do 1,20 m, výšky do 10 m</t>
  </si>
  <si>
    <t>1086510036</t>
  </si>
  <si>
    <t>Zväčšenie brány do kompostovavieho boxu - zvisle o 1 m výšky</t>
  </si>
  <si>
    <t>-365123421</t>
  </si>
  <si>
    <t>Pol31</t>
  </si>
  <si>
    <t>Úprava oceľovej konštrokcie objektu 101 v osi "5"</t>
  </si>
  <si>
    <t>1172023275</t>
  </si>
  <si>
    <t>213023433</t>
  </si>
  <si>
    <t>1943738865</t>
  </si>
  <si>
    <t>-1386886175</t>
  </si>
  <si>
    <t>-272283638</t>
  </si>
  <si>
    <t>D5.5 - Zábradlia, rebríky a opásanie nádrží umiestnených nad terénom</t>
  </si>
  <si>
    <t>D1 - Zábradlia pre zberné nádrže, rebríky, opásanie nádrží</t>
  </si>
  <si>
    <t>Pol32</t>
  </si>
  <si>
    <t>Betónové prefakrikáty 150x60 - pod bubnové sito</t>
  </si>
  <si>
    <t>-1145346349</t>
  </si>
  <si>
    <t>Pol33</t>
  </si>
  <si>
    <t>Betónové prefakrikáty 60x60 - pod bubnové sito</t>
  </si>
  <si>
    <t>-346695586</t>
  </si>
  <si>
    <t>Betónové prefakrikáty 90x30 - pod bubnové sito</t>
  </si>
  <si>
    <t>-1405442558</t>
  </si>
  <si>
    <t>-2054260149</t>
  </si>
  <si>
    <t>1309938957</t>
  </si>
  <si>
    <t>2000177568</t>
  </si>
  <si>
    <t>-1315031939</t>
  </si>
  <si>
    <t>-1986050028</t>
  </si>
  <si>
    <t>-18350557</t>
  </si>
  <si>
    <t>Zábradlia pre zberné nádrže, rebríky, opásanie nádrží</t>
  </si>
  <si>
    <t>Zámočnícky výrobok - zábradlie s rebríkom pre výstup na zbernú nádrž, opásanie nádrže zbernej</t>
  </si>
  <si>
    <t>735126243</t>
  </si>
  <si>
    <t>Zámočnícky výrobok - zábradlie s rebríkom pre výstup na zbernú nádrž, opásanie nádrže pri hale SO 102</t>
  </si>
  <si>
    <t>1914325985</t>
  </si>
  <si>
    <t>Zámočnícky výrobok - zábradlie s rebríkom pre výstup na požiarnu nádrž</t>
  </si>
  <si>
    <t>13670010</t>
  </si>
  <si>
    <t>D5.6 SO 401 - KANALIZÁCIA, nerealizované položky</t>
  </si>
  <si>
    <t>D2 - Objekty na areálovej kanalizácii</t>
  </si>
  <si>
    <t>D4 - Nové položky</t>
  </si>
  <si>
    <t>1403106979</t>
  </si>
  <si>
    <t>Pol243.1</t>
  </si>
  <si>
    <t>1482117777</t>
  </si>
  <si>
    <t>-27098870</t>
  </si>
  <si>
    <t>-1519344958</t>
  </si>
  <si>
    <t>208874728</t>
  </si>
  <si>
    <t>Pol245.1</t>
  </si>
  <si>
    <t>-147382805</t>
  </si>
  <si>
    <t>-431006899</t>
  </si>
  <si>
    <t>-407617256</t>
  </si>
  <si>
    <t>2070148301</t>
  </si>
  <si>
    <t>-1714531539</t>
  </si>
  <si>
    <t>-1683547463</t>
  </si>
  <si>
    <t>-514260449</t>
  </si>
  <si>
    <t>1237427171</t>
  </si>
  <si>
    <t>-1083738404</t>
  </si>
  <si>
    <t>-1618495428</t>
  </si>
  <si>
    <t>862974515</t>
  </si>
  <si>
    <t>-2140725575</t>
  </si>
  <si>
    <t>-109398295</t>
  </si>
  <si>
    <t>-337539172</t>
  </si>
  <si>
    <t>1508172793</t>
  </si>
  <si>
    <t>1343267359</t>
  </si>
  <si>
    <t>-1613596378</t>
  </si>
  <si>
    <t>377555013</t>
  </si>
  <si>
    <t>Pol259.1</t>
  </si>
  <si>
    <t>-2086370370</t>
  </si>
  <si>
    <t>-104521506</t>
  </si>
  <si>
    <t>2088872702</t>
  </si>
  <si>
    <t>2004546756</t>
  </si>
  <si>
    <t>2098469746</t>
  </si>
  <si>
    <t>495601819</t>
  </si>
  <si>
    <t>1980750784</t>
  </si>
  <si>
    <t>Pol264.1</t>
  </si>
  <si>
    <t>1761200658</t>
  </si>
  <si>
    <t>1356273556</t>
  </si>
  <si>
    <t>-854136685</t>
  </si>
  <si>
    <t>1760572139</t>
  </si>
  <si>
    <t>175576279</t>
  </si>
  <si>
    <t>2069645976</t>
  </si>
  <si>
    <t>Pol269.1</t>
  </si>
  <si>
    <t>1162228844</t>
  </si>
  <si>
    <t>2026753847</t>
  </si>
  <si>
    <t>36337524</t>
  </si>
  <si>
    <t>1700504991</t>
  </si>
  <si>
    <t>Pol271.1</t>
  </si>
  <si>
    <t>1857200927</t>
  </si>
  <si>
    <t>-1056529998</t>
  </si>
  <si>
    <t>-90703764</t>
  </si>
  <si>
    <t>394180285</t>
  </si>
  <si>
    <t>45</t>
  </si>
  <si>
    <t>1697122753</t>
  </si>
  <si>
    <t>-1143784430</t>
  </si>
  <si>
    <t>47</t>
  </si>
  <si>
    <t>-1297495173</t>
  </si>
  <si>
    <t>-1211371231</t>
  </si>
  <si>
    <t>49</t>
  </si>
  <si>
    <t>-1704601164</t>
  </si>
  <si>
    <t>-1167797483</t>
  </si>
  <si>
    <t>-1331394976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</si>
</sst>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theme" Target="theme/theme1.xml" /><Relationship Id="rId25" Type="http://schemas.openxmlformats.org/officeDocument/2006/relationships/calcChain" Target="calcChain.xml" /><Relationship Id="rId2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26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28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59.25" customHeight="1">
      <c r="B23" s="18"/>
      <c r="C23" s="19"/>
      <c r="D23" s="19"/>
      <c r="E23" s="27" t="s">
        <v>32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1708484.24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34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35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36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37</v>
      </c>
      <c r="E29" s="38"/>
      <c r="F29" s="39" t="s">
        <v>38</v>
      </c>
      <c r="G29" s="38"/>
      <c r="H29" s="38"/>
      <c r="I29" s="38"/>
      <c r="J29" s="38"/>
      <c r="K29" s="38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4"/>
      <c r="AT29" s="44"/>
      <c r="AU29" s="44"/>
      <c r="AV29" s="44"/>
      <c r="AW29" s="44"/>
      <c r="AX29" s="44"/>
      <c r="AY29" s="44"/>
      <c r="AZ29" s="44"/>
      <c r="BE29" s="3"/>
    </row>
    <row r="30" s="3" customFormat="1" ht="14.4" customHeight="1">
      <c r="A30" s="3"/>
      <c r="B30" s="37"/>
      <c r="C30" s="38"/>
      <c r="D30" s="38"/>
      <c r="E30" s="38"/>
      <c r="F30" s="39" t="s">
        <v>39</v>
      </c>
      <c r="G30" s="38"/>
      <c r="H30" s="38"/>
      <c r="I30" s="38"/>
      <c r="J30" s="38"/>
      <c r="K30" s="38"/>
      <c r="L30" s="45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6">
        <f>ROUND(BA94, 2)</f>
        <v>1708484.24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6">
        <f>ROUND(AW94, 2)</f>
        <v>341696.84999999998</v>
      </c>
      <c r="AL30" s="38"/>
      <c r="AM30" s="38"/>
      <c r="AN30" s="38"/>
      <c r="AO30" s="38"/>
      <c r="AP30" s="38"/>
      <c r="AQ30" s="38"/>
      <c r="AR30" s="47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45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6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6">
        <v>0</v>
      </c>
      <c r="AL31" s="38"/>
      <c r="AM31" s="38"/>
      <c r="AN31" s="38"/>
      <c r="AO31" s="38"/>
      <c r="AP31" s="38"/>
      <c r="AQ31" s="38"/>
      <c r="AR31" s="47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45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6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6">
        <v>0</v>
      </c>
      <c r="AL32" s="38"/>
      <c r="AM32" s="38"/>
      <c r="AN32" s="38"/>
      <c r="AO32" s="38"/>
      <c r="AP32" s="38"/>
      <c r="AQ32" s="38"/>
      <c r="AR32" s="47"/>
      <c r="BE32" s="3"/>
    </row>
    <row r="33" hidden="1" s="3" customFormat="1" ht="14.4" customHeight="1">
      <c r="A33" s="3"/>
      <c r="B33" s="37"/>
      <c r="C33" s="38"/>
      <c r="D33" s="38"/>
      <c r="E33" s="38"/>
      <c r="F33" s="39" t="s">
        <v>42</v>
      </c>
      <c r="G33" s="38"/>
      <c r="H33" s="38"/>
      <c r="I33" s="38"/>
      <c r="J33" s="38"/>
      <c r="K33" s="38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4"/>
      <c r="AT33" s="44"/>
      <c r="AU33" s="44"/>
      <c r="AV33" s="44"/>
      <c r="AW33" s="44"/>
      <c r="AX33" s="44"/>
      <c r="AY33" s="44"/>
      <c r="AZ33" s="44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2050181.0899999999</v>
      </c>
      <c r="AL35" s="50"/>
      <c r="AM35" s="50"/>
      <c r="AN35" s="50"/>
      <c r="AO35" s="54"/>
      <c r="AP35" s="48"/>
      <c r="AQ35" s="48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60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60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60" t="s">
        <v>48</v>
      </c>
      <c r="AI60" s="33"/>
      <c r="AJ60" s="33"/>
      <c r="AK60" s="33"/>
      <c r="AL60" s="33"/>
      <c r="AM60" s="60" t="s">
        <v>49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60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60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60" t="s">
        <v>48</v>
      </c>
      <c r="AI75" s="33"/>
      <c r="AJ75" s="33"/>
      <c r="AK75" s="33"/>
      <c r="AL75" s="33"/>
      <c r="AM75" s="60" t="s">
        <v>49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5"/>
      <c r="BE77" s="29"/>
    </row>
    <row r="81" s="2" customFormat="1" ht="6.96" customHeight="1">
      <c r="A81" s="29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5"/>
      <c r="BE81" s="29"/>
    </row>
    <row r="82" s="2" customFormat="1" ht="24.96" customHeight="1">
      <c r="A82" s="29"/>
      <c r="B82" s="30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6"/>
      <c r="C84" s="26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D5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13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Dodatok č. 5 ku stavbe Kompostáreň na biologicky rozložiteľný komunálny odpad v meste Partizánske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74" t="str">
        <f>IF(K8="","",K8)</f>
        <v>Partizánske parc.č.: 3958/171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75" t="str">
        <f>IF(AN8= "","",AN8)</f>
        <v>19. 6. 2023</v>
      </c>
      <c r="AN87" s="75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21</v>
      </c>
      <c r="D89" s="31"/>
      <c r="E89" s="31"/>
      <c r="F89" s="31"/>
      <c r="G89" s="31"/>
      <c r="H89" s="31"/>
      <c r="I89" s="31"/>
      <c r="J89" s="31"/>
      <c r="K89" s="31"/>
      <c r="L89" s="67" t="str">
        <f>IF(E11= "","",E11)</f>
        <v>Mesto Partizánske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27</v>
      </c>
      <c r="AJ89" s="31"/>
      <c r="AK89" s="31"/>
      <c r="AL89" s="31"/>
      <c r="AM89" s="76" t="str">
        <f>IF(E17="","",E17)</f>
        <v>Hescon, s.r.o.</v>
      </c>
      <c r="AN89" s="67"/>
      <c r="AO89" s="67"/>
      <c r="AP89" s="67"/>
      <c r="AQ89" s="31"/>
      <c r="AR89" s="35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7" t="str">
        <f>IF(E14="","",E14)</f>
        <v>ViOn, a.s., Zlaté Moravce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30</v>
      </c>
      <c r="AJ90" s="31"/>
      <c r="AK90" s="31"/>
      <c r="AL90" s="31"/>
      <c r="AM90" s="76" t="str">
        <f>IF(E20="","",E20)</f>
        <v>Hescon, s.r.o.</v>
      </c>
      <c r="AN90" s="67"/>
      <c r="AO90" s="67"/>
      <c r="AP90" s="67"/>
      <c r="AQ90" s="31"/>
      <c r="AR90" s="35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29"/>
    </row>
    <row r="92" s="2" customFormat="1" ht="29.28" customHeight="1">
      <c r="A92" s="29"/>
      <c r="B92" s="30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35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29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ROUND(SUM(AG95:AG115),2)</f>
        <v>1708484.24</v>
      </c>
      <c r="AH94" s="105"/>
      <c r="AI94" s="105"/>
      <c r="AJ94" s="105"/>
      <c r="AK94" s="105"/>
      <c r="AL94" s="105"/>
      <c r="AM94" s="105"/>
      <c r="AN94" s="106">
        <f>SUM(AG94,AT94)</f>
        <v>2050181.0899999999</v>
      </c>
      <c r="AO94" s="106"/>
      <c r="AP94" s="106"/>
      <c r="AQ94" s="107" t="s">
        <v>1</v>
      </c>
      <c r="AR94" s="108"/>
      <c r="AS94" s="109">
        <f>ROUND(SUM(AS95:AS115),2)</f>
        <v>0</v>
      </c>
      <c r="AT94" s="110">
        <f>ROUND(SUM(AV94:AW94),2)</f>
        <v>341696.84999999998</v>
      </c>
      <c r="AU94" s="111">
        <f>ROUND(SUM(AU95:AU115),5)</f>
        <v>0</v>
      </c>
      <c r="AV94" s="110">
        <f>ROUND(AZ94*L29,2)</f>
        <v>0</v>
      </c>
      <c r="AW94" s="110">
        <f>ROUND(BA94*L30,2)</f>
        <v>341696.84999999998</v>
      </c>
      <c r="AX94" s="110">
        <f>ROUND(BB94*L29,2)</f>
        <v>0</v>
      </c>
      <c r="AY94" s="110">
        <f>ROUND(BC94*L30,2)</f>
        <v>0</v>
      </c>
      <c r="AZ94" s="110">
        <f>ROUND(SUM(AZ95:AZ115),2)</f>
        <v>0</v>
      </c>
      <c r="BA94" s="110">
        <f>ROUND(SUM(BA95:BA115),2)</f>
        <v>1708484.24</v>
      </c>
      <c r="BB94" s="110">
        <f>ROUND(SUM(BB95:BB115),2)</f>
        <v>0</v>
      </c>
      <c r="BC94" s="110">
        <f>ROUND(SUM(BC95:BC115),2)</f>
        <v>0</v>
      </c>
      <c r="BD94" s="112">
        <f>ROUND(SUM(BD95:BD115),2)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 101 - PRIJÍMACIA HALA'!J30</f>
        <v>176235.32000000001</v>
      </c>
      <c r="AH95" s="119"/>
      <c r="AI95" s="119"/>
      <c r="AJ95" s="119"/>
      <c r="AK95" s="119"/>
      <c r="AL95" s="119"/>
      <c r="AM95" s="119"/>
      <c r="AN95" s="120">
        <f>SUM(AG95,AT95)</f>
        <v>211482.38000000001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35247.059999999998</v>
      </c>
      <c r="AU95" s="125">
        <f>'SO 101 - PRIJÍMACIA HALA'!P130</f>
        <v>0</v>
      </c>
      <c r="AV95" s="124">
        <f>'SO 101 - PRIJÍMACIA HALA'!J33</f>
        <v>0</v>
      </c>
      <c r="AW95" s="124">
        <f>'SO 101 - PRIJÍMACIA HALA'!J34</f>
        <v>35247.059999999998</v>
      </c>
      <c r="AX95" s="124">
        <f>'SO 101 - PRIJÍMACIA HALA'!J35</f>
        <v>0</v>
      </c>
      <c r="AY95" s="124">
        <f>'SO 101 - PRIJÍMACIA HALA'!J36</f>
        <v>0</v>
      </c>
      <c r="AZ95" s="124">
        <f>'SO 101 - PRIJÍMACIA HALA'!F33</f>
        <v>0</v>
      </c>
      <c r="BA95" s="124">
        <f>'SO 101 - PRIJÍMACIA HALA'!F34</f>
        <v>176235.32000000001</v>
      </c>
      <c r="BB95" s="124">
        <f>'SO 101 - PRIJÍMACIA HALA'!F35</f>
        <v>0</v>
      </c>
      <c r="BC95" s="124">
        <f>'SO 101 - PRIJÍMACIA HALA'!F36</f>
        <v>0</v>
      </c>
      <c r="BD95" s="126">
        <f>'SO 101 - PRIJÍMACIA HALA'!F37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73</v>
      </c>
    </row>
    <row r="96" s="7" customFormat="1" ht="16.5" customHeight="1">
      <c r="A96" s="115" t="s">
        <v>77</v>
      </c>
      <c r="B96" s="116"/>
      <c r="C96" s="117"/>
      <c r="D96" s="118" t="s">
        <v>83</v>
      </c>
      <c r="E96" s="118"/>
      <c r="F96" s="118"/>
      <c r="G96" s="118"/>
      <c r="H96" s="118"/>
      <c r="I96" s="119"/>
      <c r="J96" s="118" t="s">
        <v>84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'SO 102 - KOMPOSTOVACIE BOXY'!J30</f>
        <v>532716.38</v>
      </c>
      <c r="AH96" s="119"/>
      <c r="AI96" s="119"/>
      <c r="AJ96" s="119"/>
      <c r="AK96" s="119"/>
      <c r="AL96" s="119"/>
      <c r="AM96" s="119"/>
      <c r="AN96" s="120">
        <f>SUM(AG96,AT96)</f>
        <v>639259.66000000003</v>
      </c>
      <c r="AO96" s="119"/>
      <c r="AP96" s="119"/>
      <c r="AQ96" s="121" t="s">
        <v>80</v>
      </c>
      <c r="AR96" s="122"/>
      <c r="AS96" s="123">
        <v>0</v>
      </c>
      <c r="AT96" s="124">
        <f>ROUND(SUM(AV96:AW96),2)</f>
        <v>106543.28</v>
      </c>
      <c r="AU96" s="125">
        <f>'SO 102 - KOMPOSTOVACIE BOXY'!P132</f>
        <v>0</v>
      </c>
      <c r="AV96" s="124">
        <f>'SO 102 - KOMPOSTOVACIE BOXY'!J33</f>
        <v>0</v>
      </c>
      <c r="AW96" s="124">
        <f>'SO 102 - KOMPOSTOVACIE BOXY'!J34</f>
        <v>106543.28</v>
      </c>
      <c r="AX96" s="124">
        <f>'SO 102 - KOMPOSTOVACIE BOXY'!J35</f>
        <v>0</v>
      </c>
      <c r="AY96" s="124">
        <f>'SO 102 - KOMPOSTOVACIE BOXY'!J36</f>
        <v>0</v>
      </c>
      <c r="AZ96" s="124">
        <f>'SO 102 - KOMPOSTOVACIE BOXY'!F33</f>
        <v>0</v>
      </c>
      <c r="BA96" s="124">
        <f>'SO 102 - KOMPOSTOVACIE BOXY'!F34</f>
        <v>532716.38</v>
      </c>
      <c r="BB96" s="124">
        <f>'SO 102 - KOMPOSTOVACIE BOXY'!F35</f>
        <v>0</v>
      </c>
      <c r="BC96" s="124">
        <f>'SO 102 - KOMPOSTOVACIE BOXY'!F36</f>
        <v>0</v>
      </c>
      <c r="BD96" s="126">
        <f>'SO 102 - KOMPOSTOVACIE BOXY'!F37</f>
        <v>0</v>
      </c>
      <c r="BE96" s="7"/>
      <c r="BT96" s="127" t="s">
        <v>81</v>
      </c>
      <c r="BV96" s="127" t="s">
        <v>75</v>
      </c>
      <c r="BW96" s="127" t="s">
        <v>85</v>
      </c>
      <c r="BX96" s="127" t="s">
        <v>5</v>
      </c>
      <c r="CL96" s="127" t="s">
        <v>1</v>
      </c>
      <c r="CM96" s="127" t="s">
        <v>73</v>
      </c>
    </row>
    <row r="97" s="7" customFormat="1" ht="16.5" customHeight="1">
      <c r="A97" s="115" t="s">
        <v>77</v>
      </c>
      <c r="B97" s="116"/>
      <c r="C97" s="117"/>
      <c r="D97" s="118" t="s">
        <v>86</v>
      </c>
      <c r="E97" s="118"/>
      <c r="F97" s="118"/>
      <c r="G97" s="118"/>
      <c r="H97" s="118"/>
      <c r="I97" s="119"/>
      <c r="J97" s="118" t="s">
        <v>87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'SO 103 - BIOFILTER'!J30</f>
        <v>186812.14999999999</v>
      </c>
      <c r="AH97" s="119"/>
      <c r="AI97" s="119"/>
      <c r="AJ97" s="119"/>
      <c r="AK97" s="119"/>
      <c r="AL97" s="119"/>
      <c r="AM97" s="119"/>
      <c r="AN97" s="120">
        <f>SUM(AG97,AT97)</f>
        <v>224174.57999999999</v>
      </c>
      <c r="AO97" s="119"/>
      <c r="AP97" s="119"/>
      <c r="AQ97" s="121" t="s">
        <v>80</v>
      </c>
      <c r="AR97" s="122"/>
      <c r="AS97" s="123">
        <v>0</v>
      </c>
      <c r="AT97" s="124">
        <f>ROUND(SUM(AV97:AW97),2)</f>
        <v>37362.43</v>
      </c>
      <c r="AU97" s="125">
        <f>'SO 103 - BIOFILTER'!P130</f>
        <v>0</v>
      </c>
      <c r="AV97" s="124">
        <f>'SO 103 - BIOFILTER'!J33</f>
        <v>0</v>
      </c>
      <c r="AW97" s="124">
        <f>'SO 103 - BIOFILTER'!J34</f>
        <v>37362.43</v>
      </c>
      <c r="AX97" s="124">
        <f>'SO 103 - BIOFILTER'!J35</f>
        <v>0</v>
      </c>
      <c r="AY97" s="124">
        <f>'SO 103 - BIOFILTER'!J36</f>
        <v>0</v>
      </c>
      <c r="AZ97" s="124">
        <f>'SO 103 - BIOFILTER'!F33</f>
        <v>0</v>
      </c>
      <c r="BA97" s="124">
        <f>'SO 103 - BIOFILTER'!F34</f>
        <v>186812.14999999999</v>
      </c>
      <c r="BB97" s="124">
        <f>'SO 103 - BIOFILTER'!F35</f>
        <v>0</v>
      </c>
      <c r="BC97" s="124">
        <f>'SO 103 - BIOFILTER'!F36</f>
        <v>0</v>
      </c>
      <c r="BD97" s="126">
        <f>'SO 103 - BIOFILTER'!F37</f>
        <v>0</v>
      </c>
      <c r="BE97" s="7"/>
      <c r="BT97" s="127" t="s">
        <v>81</v>
      </c>
      <c r="BV97" s="127" t="s">
        <v>75</v>
      </c>
      <c r="BW97" s="127" t="s">
        <v>88</v>
      </c>
      <c r="BX97" s="127" t="s">
        <v>5</v>
      </c>
      <c r="CL97" s="127" t="s">
        <v>1</v>
      </c>
      <c r="CM97" s="127" t="s">
        <v>73</v>
      </c>
    </row>
    <row r="98" s="7" customFormat="1" ht="16.5" customHeight="1">
      <c r="A98" s="115" t="s">
        <v>77</v>
      </c>
      <c r="B98" s="116"/>
      <c r="C98" s="117"/>
      <c r="D98" s="118" t="s">
        <v>89</v>
      </c>
      <c r="E98" s="118"/>
      <c r="F98" s="118"/>
      <c r="G98" s="118"/>
      <c r="H98" s="118"/>
      <c r="I98" s="119"/>
      <c r="J98" s="118" t="s">
        <v>90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'SO 104 - KOMPOSTOVACIA PL...'!J30</f>
        <v>217535.72</v>
      </c>
      <c r="AH98" s="119"/>
      <c r="AI98" s="119"/>
      <c r="AJ98" s="119"/>
      <c r="AK98" s="119"/>
      <c r="AL98" s="119"/>
      <c r="AM98" s="119"/>
      <c r="AN98" s="120">
        <f>SUM(AG98,AT98)</f>
        <v>261042.85999999999</v>
      </c>
      <c r="AO98" s="119"/>
      <c r="AP98" s="119"/>
      <c r="AQ98" s="121" t="s">
        <v>80</v>
      </c>
      <c r="AR98" s="122"/>
      <c r="AS98" s="123">
        <v>0</v>
      </c>
      <c r="AT98" s="124">
        <f>ROUND(SUM(AV98:AW98),2)</f>
        <v>43507.139999999999</v>
      </c>
      <c r="AU98" s="125">
        <f>'SO 104 - KOMPOSTOVACIA PL...'!P128</f>
        <v>0</v>
      </c>
      <c r="AV98" s="124">
        <f>'SO 104 - KOMPOSTOVACIA PL...'!J33</f>
        <v>0</v>
      </c>
      <c r="AW98" s="124">
        <f>'SO 104 - KOMPOSTOVACIA PL...'!J34</f>
        <v>43507.139999999999</v>
      </c>
      <c r="AX98" s="124">
        <f>'SO 104 - KOMPOSTOVACIA PL...'!J35</f>
        <v>0</v>
      </c>
      <c r="AY98" s="124">
        <f>'SO 104 - KOMPOSTOVACIA PL...'!J36</f>
        <v>0</v>
      </c>
      <c r="AZ98" s="124">
        <f>'SO 104 - KOMPOSTOVACIA PL...'!F33</f>
        <v>0</v>
      </c>
      <c r="BA98" s="124">
        <f>'SO 104 - KOMPOSTOVACIA PL...'!F34</f>
        <v>217535.72</v>
      </c>
      <c r="BB98" s="124">
        <f>'SO 104 - KOMPOSTOVACIA PL...'!F35</f>
        <v>0</v>
      </c>
      <c r="BC98" s="124">
        <f>'SO 104 - KOMPOSTOVACIA PL...'!F36</f>
        <v>0</v>
      </c>
      <c r="BD98" s="126">
        <f>'SO 104 - KOMPOSTOVACIA PL...'!F37</f>
        <v>0</v>
      </c>
      <c r="BE98" s="7"/>
      <c r="BT98" s="127" t="s">
        <v>81</v>
      </c>
      <c r="BV98" s="127" t="s">
        <v>75</v>
      </c>
      <c r="BW98" s="127" t="s">
        <v>91</v>
      </c>
      <c r="BX98" s="127" t="s">
        <v>5</v>
      </c>
      <c r="CL98" s="127" t="s">
        <v>1</v>
      </c>
      <c r="CM98" s="127" t="s">
        <v>73</v>
      </c>
    </row>
    <row r="99" s="7" customFormat="1" ht="16.5" customHeight="1">
      <c r="A99" s="115" t="s">
        <v>77</v>
      </c>
      <c r="B99" s="116"/>
      <c r="C99" s="117"/>
      <c r="D99" s="118" t="s">
        <v>92</v>
      </c>
      <c r="E99" s="118"/>
      <c r="F99" s="118"/>
      <c r="G99" s="118"/>
      <c r="H99" s="118"/>
      <c r="I99" s="119"/>
      <c r="J99" s="118" t="s">
        <v>93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'SO 105 - OPLOTENIE'!J30</f>
        <v>18645.529999999999</v>
      </c>
      <c r="AH99" s="119"/>
      <c r="AI99" s="119"/>
      <c r="AJ99" s="119"/>
      <c r="AK99" s="119"/>
      <c r="AL99" s="119"/>
      <c r="AM99" s="119"/>
      <c r="AN99" s="120">
        <f>SUM(AG99,AT99)</f>
        <v>22374.639999999999</v>
      </c>
      <c r="AO99" s="119"/>
      <c r="AP99" s="119"/>
      <c r="AQ99" s="121" t="s">
        <v>80</v>
      </c>
      <c r="AR99" s="122"/>
      <c r="AS99" s="123">
        <v>0</v>
      </c>
      <c r="AT99" s="124">
        <f>ROUND(SUM(AV99:AW99),2)</f>
        <v>3729.1100000000001</v>
      </c>
      <c r="AU99" s="125">
        <f>'SO 105 - OPLOTENIE'!P123</f>
        <v>0</v>
      </c>
      <c r="AV99" s="124">
        <f>'SO 105 - OPLOTENIE'!J33</f>
        <v>0</v>
      </c>
      <c r="AW99" s="124">
        <f>'SO 105 - OPLOTENIE'!J34</f>
        <v>3729.1100000000001</v>
      </c>
      <c r="AX99" s="124">
        <f>'SO 105 - OPLOTENIE'!J35</f>
        <v>0</v>
      </c>
      <c r="AY99" s="124">
        <f>'SO 105 - OPLOTENIE'!J36</f>
        <v>0</v>
      </c>
      <c r="AZ99" s="124">
        <f>'SO 105 - OPLOTENIE'!F33</f>
        <v>0</v>
      </c>
      <c r="BA99" s="124">
        <f>'SO 105 - OPLOTENIE'!F34</f>
        <v>18645.529999999999</v>
      </c>
      <c r="BB99" s="124">
        <f>'SO 105 - OPLOTENIE'!F35</f>
        <v>0</v>
      </c>
      <c r="BC99" s="124">
        <f>'SO 105 - OPLOTENIE'!F36</f>
        <v>0</v>
      </c>
      <c r="BD99" s="126">
        <f>'SO 105 - OPLOTENIE'!F37</f>
        <v>0</v>
      </c>
      <c r="BE99" s="7"/>
      <c r="BT99" s="127" t="s">
        <v>81</v>
      </c>
      <c r="BV99" s="127" t="s">
        <v>75</v>
      </c>
      <c r="BW99" s="127" t="s">
        <v>94</v>
      </c>
      <c r="BX99" s="127" t="s">
        <v>5</v>
      </c>
      <c r="CL99" s="127" t="s">
        <v>1</v>
      </c>
      <c r="CM99" s="127" t="s">
        <v>73</v>
      </c>
    </row>
    <row r="100" s="7" customFormat="1" ht="16.5" customHeight="1">
      <c r="A100" s="115" t="s">
        <v>77</v>
      </c>
      <c r="B100" s="116"/>
      <c r="C100" s="117"/>
      <c r="D100" s="118" t="s">
        <v>95</v>
      </c>
      <c r="E100" s="118"/>
      <c r="F100" s="118"/>
      <c r="G100" s="118"/>
      <c r="H100" s="118"/>
      <c r="I100" s="119"/>
      <c r="J100" s="118" t="s">
        <v>96</v>
      </c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20">
        <f>'SO 106 - PREVÁDZKOVO-SOCI...'!J30</f>
        <v>17539.650000000001</v>
      </c>
      <c r="AH100" s="119"/>
      <c r="AI100" s="119"/>
      <c r="AJ100" s="119"/>
      <c r="AK100" s="119"/>
      <c r="AL100" s="119"/>
      <c r="AM100" s="119"/>
      <c r="AN100" s="120">
        <f>SUM(AG100,AT100)</f>
        <v>21047.580000000002</v>
      </c>
      <c r="AO100" s="119"/>
      <c r="AP100" s="119"/>
      <c r="AQ100" s="121" t="s">
        <v>80</v>
      </c>
      <c r="AR100" s="122"/>
      <c r="AS100" s="123">
        <v>0</v>
      </c>
      <c r="AT100" s="124">
        <f>ROUND(SUM(AV100:AW100),2)</f>
        <v>3507.9299999999998</v>
      </c>
      <c r="AU100" s="125">
        <f>'SO 106 - PREVÁDZKOVO-SOCI...'!P123</f>
        <v>0</v>
      </c>
      <c r="AV100" s="124">
        <f>'SO 106 - PREVÁDZKOVO-SOCI...'!J33</f>
        <v>0</v>
      </c>
      <c r="AW100" s="124">
        <f>'SO 106 - PREVÁDZKOVO-SOCI...'!J34</f>
        <v>3507.9299999999998</v>
      </c>
      <c r="AX100" s="124">
        <f>'SO 106 - PREVÁDZKOVO-SOCI...'!J35</f>
        <v>0</v>
      </c>
      <c r="AY100" s="124">
        <f>'SO 106 - PREVÁDZKOVO-SOCI...'!J36</f>
        <v>0</v>
      </c>
      <c r="AZ100" s="124">
        <f>'SO 106 - PREVÁDZKOVO-SOCI...'!F33</f>
        <v>0</v>
      </c>
      <c r="BA100" s="124">
        <f>'SO 106 - PREVÁDZKOVO-SOCI...'!F34</f>
        <v>17539.650000000001</v>
      </c>
      <c r="BB100" s="124">
        <f>'SO 106 - PREVÁDZKOVO-SOCI...'!F35</f>
        <v>0</v>
      </c>
      <c r="BC100" s="124">
        <f>'SO 106 - PREVÁDZKOVO-SOCI...'!F36</f>
        <v>0</v>
      </c>
      <c r="BD100" s="126">
        <f>'SO 106 - PREVÁDZKOVO-SOCI...'!F37</f>
        <v>0</v>
      </c>
      <c r="BE100" s="7"/>
      <c r="BT100" s="127" t="s">
        <v>81</v>
      </c>
      <c r="BV100" s="127" t="s">
        <v>75</v>
      </c>
      <c r="BW100" s="127" t="s">
        <v>97</v>
      </c>
      <c r="BX100" s="127" t="s">
        <v>5</v>
      </c>
      <c r="CL100" s="127" t="s">
        <v>1</v>
      </c>
      <c r="CM100" s="127" t="s">
        <v>73</v>
      </c>
    </row>
    <row r="101" s="7" customFormat="1" ht="16.5" customHeight="1">
      <c r="A101" s="115" t="s">
        <v>77</v>
      </c>
      <c r="B101" s="116"/>
      <c r="C101" s="117"/>
      <c r="D101" s="118" t="s">
        <v>98</v>
      </c>
      <c r="E101" s="118"/>
      <c r="F101" s="118"/>
      <c r="G101" s="118"/>
      <c r="H101" s="118"/>
      <c r="I101" s="119"/>
      <c r="J101" s="118" t="s">
        <v>99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0">
        <f>'SO 107 - CESTNÁ VÁHA'!J30</f>
        <v>21061.529999999999</v>
      </c>
      <c r="AH101" s="119"/>
      <c r="AI101" s="119"/>
      <c r="AJ101" s="119"/>
      <c r="AK101" s="119"/>
      <c r="AL101" s="119"/>
      <c r="AM101" s="119"/>
      <c r="AN101" s="120">
        <f>SUM(AG101,AT101)</f>
        <v>25273.84</v>
      </c>
      <c r="AO101" s="119"/>
      <c r="AP101" s="119"/>
      <c r="AQ101" s="121" t="s">
        <v>80</v>
      </c>
      <c r="AR101" s="122"/>
      <c r="AS101" s="123">
        <v>0</v>
      </c>
      <c r="AT101" s="124">
        <f>ROUND(SUM(AV101:AW101),2)</f>
        <v>4212.3100000000004</v>
      </c>
      <c r="AU101" s="125">
        <f>'SO 107 - CESTNÁ VÁHA'!P124</f>
        <v>0</v>
      </c>
      <c r="AV101" s="124">
        <f>'SO 107 - CESTNÁ VÁHA'!J33</f>
        <v>0</v>
      </c>
      <c r="AW101" s="124">
        <f>'SO 107 - CESTNÁ VÁHA'!J34</f>
        <v>4212.3100000000004</v>
      </c>
      <c r="AX101" s="124">
        <f>'SO 107 - CESTNÁ VÁHA'!J35</f>
        <v>0</v>
      </c>
      <c r="AY101" s="124">
        <f>'SO 107 - CESTNÁ VÁHA'!J36</f>
        <v>0</v>
      </c>
      <c r="AZ101" s="124">
        <f>'SO 107 - CESTNÁ VÁHA'!F33</f>
        <v>0</v>
      </c>
      <c r="BA101" s="124">
        <f>'SO 107 - CESTNÁ VÁHA'!F34</f>
        <v>21061.529999999999</v>
      </c>
      <c r="BB101" s="124">
        <f>'SO 107 - CESTNÁ VÁHA'!F35</f>
        <v>0</v>
      </c>
      <c r="BC101" s="124">
        <f>'SO 107 - CESTNÁ VÁHA'!F36</f>
        <v>0</v>
      </c>
      <c r="BD101" s="126">
        <f>'SO 107 - CESTNÁ VÁHA'!F37</f>
        <v>0</v>
      </c>
      <c r="BE101" s="7"/>
      <c r="BT101" s="127" t="s">
        <v>81</v>
      </c>
      <c r="BV101" s="127" t="s">
        <v>75</v>
      </c>
      <c r="BW101" s="127" t="s">
        <v>100</v>
      </c>
      <c r="BX101" s="127" t="s">
        <v>5</v>
      </c>
      <c r="CL101" s="127" t="s">
        <v>1</v>
      </c>
      <c r="CM101" s="127" t="s">
        <v>73</v>
      </c>
    </row>
    <row r="102" s="7" customFormat="1" ht="16.5" customHeight="1">
      <c r="A102" s="115" t="s">
        <v>77</v>
      </c>
      <c r="B102" s="116"/>
      <c r="C102" s="117"/>
      <c r="D102" s="118" t="s">
        <v>101</v>
      </c>
      <c r="E102" s="118"/>
      <c r="F102" s="118"/>
      <c r="G102" s="118"/>
      <c r="H102" s="118"/>
      <c r="I102" s="119"/>
      <c r="J102" s="118" t="s">
        <v>102</v>
      </c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20">
        <f>'SO 201 - SPEVNENÉ PLOCHY'!J30</f>
        <v>160002.64999999999</v>
      </c>
      <c r="AH102" s="119"/>
      <c r="AI102" s="119"/>
      <c r="AJ102" s="119"/>
      <c r="AK102" s="119"/>
      <c r="AL102" s="119"/>
      <c r="AM102" s="119"/>
      <c r="AN102" s="120">
        <f>SUM(AG102,AT102)</f>
        <v>192003.17999999999</v>
      </c>
      <c r="AO102" s="119"/>
      <c r="AP102" s="119"/>
      <c r="AQ102" s="121" t="s">
        <v>80</v>
      </c>
      <c r="AR102" s="122"/>
      <c r="AS102" s="123">
        <v>0</v>
      </c>
      <c r="AT102" s="124">
        <f>ROUND(SUM(AV102:AW102),2)</f>
        <v>32000.529999999999</v>
      </c>
      <c r="AU102" s="125">
        <f>'SO 201 - SPEVNENÉ PLOCHY'!P124</f>
        <v>0</v>
      </c>
      <c r="AV102" s="124">
        <f>'SO 201 - SPEVNENÉ PLOCHY'!J33</f>
        <v>0</v>
      </c>
      <c r="AW102" s="124">
        <f>'SO 201 - SPEVNENÉ PLOCHY'!J34</f>
        <v>32000.529999999999</v>
      </c>
      <c r="AX102" s="124">
        <f>'SO 201 - SPEVNENÉ PLOCHY'!J35</f>
        <v>0</v>
      </c>
      <c r="AY102" s="124">
        <f>'SO 201 - SPEVNENÉ PLOCHY'!J36</f>
        <v>0</v>
      </c>
      <c r="AZ102" s="124">
        <f>'SO 201 - SPEVNENÉ PLOCHY'!F33</f>
        <v>0</v>
      </c>
      <c r="BA102" s="124">
        <f>'SO 201 - SPEVNENÉ PLOCHY'!F34</f>
        <v>160002.64999999999</v>
      </c>
      <c r="BB102" s="124">
        <f>'SO 201 - SPEVNENÉ PLOCHY'!F35</f>
        <v>0</v>
      </c>
      <c r="BC102" s="124">
        <f>'SO 201 - SPEVNENÉ PLOCHY'!F36</f>
        <v>0</v>
      </c>
      <c r="BD102" s="126">
        <f>'SO 201 - SPEVNENÉ PLOCHY'!F37</f>
        <v>0</v>
      </c>
      <c r="BE102" s="7"/>
      <c r="BT102" s="127" t="s">
        <v>81</v>
      </c>
      <c r="BV102" s="127" t="s">
        <v>75</v>
      </c>
      <c r="BW102" s="127" t="s">
        <v>103</v>
      </c>
      <c r="BX102" s="127" t="s">
        <v>5</v>
      </c>
      <c r="CL102" s="127" t="s">
        <v>1</v>
      </c>
      <c r="CM102" s="127" t="s">
        <v>73</v>
      </c>
    </row>
    <row r="103" s="7" customFormat="1" ht="24.75" customHeight="1">
      <c r="A103" s="115" t="s">
        <v>77</v>
      </c>
      <c r="B103" s="116"/>
      <c r="C103" s="117"/>
      <c r="D103" s="118" t="s">
        <v>104</v>
      </c>
      <c r="E103" s="118"/>
      <c r="F103" s="118"/>
      <c r="G103" s="118"/>
      <c r="H103" s="118"/>
      <c r="I103" s="119"/>
      <c r="J103" s="118" t="s">
        <v>105</v>
      </c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0">
        <f>'SO 301 - AREÁLOVÝ ROZVOD ...'!J30</f>
        <v>39221.150000000001</v>
      </c>
      <c r="AH103" s="119"/>
      <c r="AI103" s="119"/>
      <c r="AJ103" s="119"/>
      <c r="AK103" s="119"/>
      <c r="AL103" s="119"/>
      <c r="AM103" s="119"/>
      <c r="AN103" s="120">
        <f>SUM(AG103,AT103)</f>
        <v>47065.380000000005</v>
      </c>
      <c r="AO103" s="119"/>
      <c r="AP103" s="119"/>
      <c r="AQ103" s="121" t="s">
        <v>80</v>
      </c>
      <c r="AR103" s="122"/>
      <c r="AS103" s="123">
        <v>0</v>
      </c>
      <c r="AT103" s="124">
        <f>ROUND(SUM(AV103:AW103),2)</f>
        <v>7844.2299999999996</v>
      </c>
      <c r="AU103" s="125">
        <f>'SO 301 - AREÁLOVÝ ROZVOD ...'!P121</f>
        <v>0</v>
      </c>
      <c r="AV103" s="124">
        <f>'SO 301 - AREÁLOVÝ ROZVOD ...'!J33</f>
        <v>0</v>
      </c>
      <c r="AW103" s="124">
        <f>'SO 301 - AREÁLOVÝ ROZVOD ...'!J34</f>
        <v>7844.2299999999996</v>
      </c>
      <c r="AX103" s="124">
        <f>'SO 301 - AREÁLOVÝ ROZVOD ...'!J35</f>
        <v>0</v>
      </c>
      <c r="AY103" s="124">
        <f>'SO 301 - AREÁLOVÝ ROZVOD ...'!J36</f>
        <v>0</v>
      </c>
      <c r="AZ103" s="124">
        <f>'SO 301 - AREÁLOVÝ ROZVOD ...'!F33</f>
        <v>0</v>
      </c>
      <c r="BA103" s="124">
        <f>'SO 301 - AREÁLOVÝ ROZVOD ...'!F34</f>
        <v>39221.150000000001</v>
      </c>
      <c r="BB103" s="124">
        <f>'SO 301 - AREÁLOVÝ ROZVOD ...'!F35</f>
        <v>0</v>
      </c>
      <c r="BC103" s="124">
        <f>'SO 301 - AREÁLOVÝ ROZVOD ...'!F36</f>
        <v>0</v>
      </c>
      <c r="BD103" s="126">
        <f>'SO 301 - AREÁLOVÝ ROZVOD ...'!F37</f>
        <v>0</v>
      </c>
      <c r="BE103" s="7"/>
      <c r="BT103" s="127" t="s">
        <v>81</v>
      </c>
      <c r="BV103" s="127" t="s">
        <v>75</v>
      </c>
      <c r="BW103" s="127" t="s">
        <v>106</v>
      </c>
      <c r="BX103" s="127" t="s">
        <v>5</v>
      </c>
      <c r="CL103" s="127" t="s">
        <v>1</v>
      </c>
      <c r="CM103" s="127" t="s">
        <v>73</v>
      </c>
    </row>
    <row r="104" s="7" customFormat="1" ht="16.5" customHeight="1">
      <c r="A104" s="115" t="s">
        <v>77</v>
      </c>
      <c r="B104" s="116"/>
      <c r="C104" s="117"/>
      <c r="D104" s="118" t="s">
        <v>107</v>
      </c>
      <c r="E104" s="118"/>
      <c r="F104" s="118"/>
      <c r="G104" s="118"/>
      <c r="H104" s="118"/>
      <c r="I104" s="119"/>
      <c r="J104" s="118" t="s">
        <v>108</v>
      </c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20">
        <f>'SO 401 - KANALIZÁCIA'!J30</f>
        <v>202544.16</v>
      </c>
      <c r="AH104" s="119"/>
      <c r="AI104" s="119"/>
      <c r="AJ104" s="119"/>
      <c r="AK104" s="119"/>
      <c r="AL104" s="119"/>
      <c r="AM104" s="119"/>
      <c r="AN104" s="120">
        <f>SUM(AG104,AT104)</f>
        <v>243052.98999999999</v>
      </c>
      <c r="AO104" s="119"/>
      <c r="AP104" s="119"/>
      <c r="AQ104" s="121" t="s">
        <v>80</v>
      </c>
      <c r="AR104" s="122"/>
      <c r="AS104" s="123">
        <v>0</v>
      </c>
      <c r="AT104" s="124">
        <f>ROUND(SUM(AV104:AW104),2)</f>
        <v>40508.830000000002</v>
      </c>
      <c r="AU104" s="125">
        <f>'SO 401 - KANALIZÁCIA'!P121</f>
        <v>0</v>
      </c>
      <c r="AV104" s="124">
        <f>'SO 401 - KANALIZÁCIA'!J33</f>
        <v>0</v>
      </c>
      <c r="AW104" s="124">
        <f>'SO 401 - KANALIZÁCIA'!J34</f>
        <v>40508.830000000002</v>
      </c>
      <c r="AX104" s="124">
        <f>'SO 401 - KANALIZÁCIA'!J35</f>
        <v>0</v>
      </c>
      <c r="AY104" s="124">
        <f>'SO 401 - KANALIZÁCIA'!J36</f>
        <v>0</v>
      </c>
      <c r="AZ104" s="124">
        <f>'SO 401 - KANALIZÁCIA'!F33</f>
        <v>0</v>
      </c>
      <c r="BA104" s="124">
        <f>'SO 401 - KANALIZÁCIA'!F34</f>
        <v>202544.16</v>
      </c>
      <c r="BB104" s="124">
        <f>'SO 401 - KANALIZÁCIA'!F35</f>
        <v>0</v>
      </c>
      <c r="BC104" s="124">
        <f>'SO 401 - KANALIZÁCIA'!F36</f>
        <v>0</v>
      </c>
      <c r="BD104" s="126">
        <f>'SO 401 - KANALIZÁCIA'!F37</f>
        <v>0</v>
      </c>
      <c r="BE104" s="7"/>
      <c r="BT104" s="127" t="s">
        <v>81</v>
      </c>
      <c r="BV104" s="127" t="s">
        <v>75</v>
      </c>
      <c r="BW104" s="127" t="s">
        <v>109</v>
      </c>
      <c r="BX104" s="127" t="s">
        <v>5</v>
      </c>
      <c r="CL104" s="127" t="s">
        <v>1</v>
      </c>
      <c r="CM104" s="127" t="s">
        <v>73</v>
      </c>
    </row>
    <row r="105" s="7" customFormat="1" ht="16.5" customHeight="1">
      <c r="A105" s="115" t="s">
        <v>77</v>
      </c>
      <c r="B105" s="116"/>
      <c r="C105" s="117"/>
      <c r="D105" s="118" t="s">
        <v>110</v>
      </c>
      <c r="E105" s="118"/>
      <c r="F105" s="118"/>
      <c r="G105" s="118"/>
      <c r="H105" s="118"/>
      <c r="I105" s="119"/>
      <c r="J105" s="118" t="s">
        <v>111</v>
      </c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20">
        <f>'SO 601 - AREÁLOVÝ ROZVOD NN'!J30</f>
        <v>12718.25</v>
      </c>
      <c r="AH105" s="119"/>
      <c r="AI105" s="119"/>
      <c r="AJ105" s="119"/>
      <c r="AK105" s="119"/>
      <c r="AL105" s="119"/>
      <c r="AM105" s="119"/>
      <c r="AN105" s="120">
        <f>SUM(AG105,AT105)</f>
        <v>15261.9</v>
      </c>
      <c r="AO105" s="119"/>
      <c r="AP105" s="119"/>
      <c r="AQ105" s="121" t="s">
        <v>80</v>
      </c>
      <c r="AR105" s="122"/>
      <c r="AS105" s="123">
        <v>0</v>
      </c>
      <c r="AT105" s="124">
        <f>ROUND(SUM(AV105:AW105),2)</f>
        <v>2543.6500000000001</v>
      </c>
      <c r="AU105" s="125">
        <f>'SO 601 - AREÁLOVÝ ROZVOD NN'!P118</f>
        <v>0</v>
      </c>
      <c r="AV105" s="124">
        <f>'SO 601 - AREÁLOVÝ ROZVOD NN'!J33</f>
        <v>0</v>
      </c>
      <c r="AW105" s="124">
        <f>'SO 601 - AREÁLOVÝ ROZVOD NN'!J34</f>
        <v>2543.6500000000001</v>
      </c>
      <c r="AX105" s="124">
        <f>'SO 601 - AREÁLOVÝ ROZVOD NN'!J35</f>
        <v>0</v>
      </c>
      <c r="AY105" s="124">
        <f>'SO 601 - AREÁLOVÝ ROZVOD NN'!J36</f>
        <v>0</v>
      </c>
      <c r="AZ105" s="124">
        <f>'SO 601 - AREÁLOVÝ ROZVOD NN'!F33</f>
        <v>0</v>
      </c>
      <c r="BA105" s="124">
        <f>'SO 601 - AREÁLOVÝ ROZVOD NN'!F34</f>
        <v>12718.25</v>
      </c>
      <c r="BB105" s="124">
        <f>'SO 601 - AREÁLOVÝ ROZVOD NN'!F35</f>
        <v>0</v>
      </c>
      <c r="BC105" s="124">
        <f>'SO 601 - AREÁLOVÝ ROZVOD NN'!F36</f>
        <v>0</v>
      </c>
      <c r="BD105" s="126">
        <f>'SO 601 - AREÁLOVÝ ROZVOD NN'!F37</f>
        <v>0</v>
      </c>
      <c r="BE105" s="7"/>
      <c r="BT105" s="127" t="s">
        <v>81</v>
      </c>
      <c r="BV105" s="127" t="s">
        <v>75</v>
      </c>
      <c r="BW105" s="127" t="s">
        <v>112</v>
      </c>
      <c r="BX105" s="127" t="s">
        <v>5</v>
      </c>
      <c r="CL105" s="127" t="s">
        <v>1</v>
      </c>
      <c r="CM105" s="127" t="s">
        <v>73</v>
      </c>
    </row>
    <row r="106" s="7" customFormat="1" ht="16.5" customHeight="1">
      <c r="A106" s="115" t="s">
        <v>77</v>
      </c>
      <c r="B106" s="116"/>
      <c r="C106" s="117"/>
      <c r="D106" s="118" t="s">
        <v>113</v>
      </c>
      <c r="E106" s="118"/>
      <c r="F106" s="118"/>
      <c r="G106" s="118"/>
      <c r="H106" s="118"/>
      <c r="I106" s="119"/>
      <c r="J106" s="118" t="s">
        <v>114</v>
      </c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20">
        <f>'SO 602 - AREÁLOVÉ VONKAJŠ...'!J30</f>
        <v>6182.0699999999997</v>
      </c>
      <c r="AH106" s="119"/>
      <c r="AI106" s="119"/>
      <c r="AJ106" s="119"/>
      <c r="AK106" s="119"/>
      <c r="AL106" s="119"/>
      <c r="AM106" s="119"/>
      <c r="AN106" s="120">
        <f>SUM(AG106,AT106)</f>
        <v>7418.4799999999996</v>
      </c>
      <c r="AO106" s="119"/>
      <c r="AP106" s="119"/>
      <c r="AQ106" s="121" t="s">
        <v>80</v>
      </c>
      <c r="AR106" s="122"/>
      <c r="AS106" s="123">
        <v>0</v>
      </c>
      <c r="AT106" s="124">
        <f>ROUND(SUM(AV106:AW106),2)</f>
        <v>1236.4100000000001</v>
      </c>
      <c r="AU106" s="125">
        <f>'SO 602 - AREÁLOVÉ VONKAJŠ...'!P118</f>
        <v>0</v>
      </c>
      <c r="AV106" s="124">
        <f>'SO 602 - AREÁLOVÉ VONKAJŠ...'!J33</f>
        <v>0</v>
      </c>
      <c r="AW106" s="124">
        <f>'SO 602 - AREÁLOVÉ VONKAJŠ...'!J34</f>
        <v>1236.4100000000001</v>
      </c>
      <c r="AX106" s="124">
        <f>'SO 602 - AREÁLOVÉ VONKAJŠ...'!J35</f>
        <v>0</v>
      </c>
      <c r="AY106" s="124">
        <f>'SO 602 - AREÁLOVÉ VONKAJŠ...'!J36</f>
        <v>0</v>
      </c>
      <c r="AZ106" s="124">
        <f>'SO 602 - AREÁLOVÉ VONKAJŠ...'!F33</f>
        <v>0</v>
      </c>
      <c r="BA106" s="124">
        <f>'SO 602 - AREÁLOVÉ VONKAJŠ...'!F34</f>
        <v>6182.0699999999997</v>
      </c>
      <c r="BB106" s="124">
        <f>'SO 602 - AREÁLOVÉ VONKAJŠ...'!F35</f>
        <v>0</v>
      </c>
      <c r="BC106" s="124">
        <f>'SO 602 - AREÁLOVÉ VONKAJŠ...'!F36</f>
        <v>0</v>
      </c>
      <c r="BD106" s="126">
        <f>'SO 602 - AREÁLOVÉ VONKAJŠ...'!F37</f>
        <v>0</v>
      </c>
      <c r="BE106" s="7"/>
      <c r="BT106" s="127" t="s">
        <v>81</v>
      </c>
      <c r="BV106" s="127" t="s">
        <v>75</v>
      </c>
      <c r="BW106" s="127" t="s">
        <v>115</v>
      </c>
      <c r="BX106" s="127" t="s">
        <v>5</v>
      </c>
      <c r="CL106" s="127" t="s">
        <v>1</v>
      </c>
      <c r="CM106" s="127" t="s">
        <v>73</v>
      </c>
    </row>
    <row r="107" s="7" customFormat="1" ht="24.75" customHeight="1">
      <c r="A107" s="115" t="s">
        <v>77</v>
      </c>
      <c r="B107" s="116"/>
      <c r="C107" s="117"/>
      <c r="D107" s="118" t="s">
        <v>116</v>
      </c>
      <c r="E107" s="118"/>
      <c r="F107" s="118"/>
      <c r="G107" s="118"/>
      <c r="H107" s="118"/>
      <c r="I107" s="119"/>
      <c r="J107" s="118" t="s">
        <v>117</v>
      </c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20">
        <f>'PS 01 - PREVÁDZKOVÉ ROZVO...'!J30</f>
        <v>19352.400000000001</v>
      </c>
      <c r="AH107" s="119"/>
      <c r="AI107" s="119"/>
      <c r="AJ107" s="119"/>
      <c r="AK107" s="119"/>
      <c r="AL107" s="119"/>
      <c r="AM107" s="119"/>
      <c r="AN107" s="120">
        <f>SUM(AG107,AT107)</f>
        <v>23222.880000000001</v>
      </c>
      <c r="AO107" s="119"/>
      <c r="AP107" s="119"/>
      <c r="AQ107" s="121" t="s">
        <v>80</v>
      </c>
      <c r="AR107" s="122"/>
      <c r="AS107" s="123">
        <v>0</v>
      </c>
      <c r="AT107" s="124">
        <f>ROUND(SUM(AV107:AW107),2)</f>
        <v>3870.48</v>
      </c>
      <c r="AU107" s="125">
        <f>'PS 01 - PREVÁDZKOVÉ ROZVO...'!P122</f>
        <v>0</v>
      </c>
      <c r="AV107" s="124">
        <f>'PS 01 - PREVÁDZKOVÉ ROZVO...'!J33</f>
        <v>0</v>
      </c>
      <c r="AW107" s="124">
        <f>'PS 01 - PREVÁDZKOVÉ ROZVO...'!J34</f>
        <v>3870.48</v>
      </c>
      <c r="AX107" s="124">
        <f>'PS 01 - PREVÁDZKOVÉ ROZVO...'!J35</f>
        <v>0</v>
      </c>
      <c r="AY107" s="124">
        <f>'PS 01 - PREVÁDZKOVÉ ROZVO...'!J36</f>
        <v>0</v>
      </c>
      <c r="AZ107" s="124">
        <f>'PS 01 - PREVÁDZKOVÉ ROZVO...'!F33</f>
        <v>0</v>
      </c>
      <c r="BA107" s="124">
        <f>'PS 01 - PREVÁDZKOVÉ ROZVO...'!F34</f>
        <v>19352.400000000001</v>
      </c>
      <c r="BB107" s="124">
        <f>'PS 01 - PREVÁDZKOVÉ ROZVO...'!F35</f>
        <v>0</v>
      </c>
      <c r="BC107" s="124">
        <f>'PS 01 - PREVÁDZKOVÉ ROZVO...'!F36</f>
        <v>0</v>
      </c>
      <c r="BD107" s="126">
        <f>'PS 01 - PREVÁDZKOVÉ ROZVO...'!F37</f>
        <v>0</v>
      </c>
      <c r="BE107" s="7"/>
      <c r="BT107" s="127" t="s">
        <v>81</v>
      </c>
      <c r="BV107" s="127" t="s">
        <v>75</v>
      </c>
      <c r="BW107" s="127" t="s">
        <v>118</v>
      </c>
      <c r="BX107" s="127" t="s">
        <v>5</v>
      </c>
      <c r="CL107" s="127" t="s">
        <v>1</v>
      </c>
      <c r="CM107" s="127" t="s">
        <v>73</v>
      </c>
    </row>
    <row r="108" s="7" customFormat="1" ht="16.5" customHeight="1">
      <c r="A108" s="115" t="s">
        <v>77</v>
      </c>
      <c r="B108" s="116"/>
      <c r="C108" s="117"/>
      <c r="D108" s="118" t="s">
        <v>119</v>
      </c>
      <c r="E108" s="118"/>
      <c r="F108" s="118"/>
      <c r="G108" s="118"/>
      <c r="H108" s="118"/>
      <c r="I108" s="119"/>
      <c r="J108" s="118" t="s">
        <v>120</v>
      </c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20">
        <f>'PS 02 - MERANIE A REGULÁCIA'!J30</f>
        <v>10052.040000000001</v>
      </c>
      <c r="AH108" s="119"/>
      <c r="AI108" s="119"/>
      <c r="AJ108" s="119"/>
      <c r="AK108" s="119"/>
      <c r="AL108" s="119"/>
      <c r="AM108" s="119"/>
      <c r="AN108" s="120">
        <f>SUM(AG108,AT108)</f>
        <v>12062.450000000001</v>
      </c>
      <c r="AO108" s="119"/>
      <c r="AP108" s="119"/>
      <c r="AQ108" s="121" t="s">
        <v>80</v>
      </c>
      <c r="AR108" s="122"/>
      <c r="AS108" s="123">
        <v>0</v>
      </c>
      <c r="AT108" s="124">
        <f>ROUND(SUM(AV108:AW108),2)</f>
        <v>2010.4100000000001</v>
      </c>
      <c r="AU108" s="125">
        <f>'PS 02 - MERANIE A REGULÁCIA'!P121</f>
        <v>0</v>
      </c>
      <c r="AV108" s="124">
        <f>'PS 02 - MERANIE A REGULÁCIA'!J33</f>
        <v>0</v>
      </c>
      <c r="AW108" s="124">
        <f>'PS 02 - MERANIE A REGULÁCIA'!J34</f>
        <v>2010.4100000000001</v>
      </c>
      <c r="AX108" s="124">
        <f>'PS 02 - MERANIE A REGULÁCIA'!J35</f>
        <v>0</v>
      </c>
      <c r="AY108" s="124">
        <f>'PS 02 - MERANIE A REGULÁCIA'!J36</f>
        <v>0</v>
      </c>
      <c r="AZ108" s="124">
        <f>'PS 02 - MERANIE A REGULÁCIA'!F33</f>
        <v>0</v>
      </c>
      <c r="BA108" s="124">
        <f>'PS 02 - MERANIE A REGULÁCIA'!F34</f>
        <v>10052.040000000001</v>
      </c>
      <c r="BB108" s="124">
        <f>'PS 02 - MERANIE A REGULÁCIA'!F35</f>
        <v>0</v>
      </c>
      <c r="BC108" s="124">
        <f>'PS 02 - MERANIE A REGULÁCIA'!F36</f>
        <v>0</v>
      </c>
      <c r="BD108" s="126">
        <f>'PS 02 - MERANIE A REGULÁCIA'!F37</f>
        <v>0</v>
      </c>
      <c r="BE108" s="7"/>
      <c r="BT108" s="127" t="s">
        <v>81</v>
      </c>
      <c r="BV108" s="127" t="s">
        <v>75</v>
      </c>
      <c r="BW108" s="127" t="s">
        <v>121</v>
      </c>
      <c r="BX108" s="127" t="s">
        <v>5</v>
      </c>
      <c r="CL108" s="127" t="s">
        <v>1</v>
      </c>
      <c r="CM108" s="127" t="s">
        <v>73</v>
      </c>
    </row>
    <row r="109" s="7" customFormat="1" ht="16.5" customHeight="1">
      <c r="A109" s="115" t="s">
        <v>77</v>
      </c>
      <c r="B109" s="116"/>
      <c r="C109" s="117"/>
      <c r="D109" s="118" t="s">
        <v>122</v>
      </c>
      <c r="E109" s="118"/>
      <c r="F109" s="118"/>
      <c r="G109" s="118"/>
      <c r="H109" s="118"/>
      <c r="I109" s="119"/>
      <c r="J109" s="118" t="s">
        <v>123</v>
      </c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20">
        <f>'SO - PRÍPRAVA ÚZEMIA'!J30</f>
        <v>16590.709999999999</v>
      </c>
      <c r="AH109" s="119"/>
      <c r="AI109" s="119"/>
      <c r="AJ109" s="119"/>
      <c r="AK109" s="119"/>
      <c r="AL109" s="119"/>
      <c r="AM109" s="119"/>
      <c r="AN109" s="120">
        <f>SUM(AG109,AT109)</f>
        <v>19908.849999999999</v>
      </c>
      <c r="AO109" s="119"/>
      <c r="AP109" s="119"/>
      <c r="AQ109" s="121" t="s">
        <v>80</v>
      </c>
      <c r="AR109" s="122"/>
      <c r="AS109" s="123">
        <v>0</v>
      </c>
      <c r="AT109" s="124">
        <f>ROUND(SUM(AV109:AW109),2)</f>
        <v>3318.1399999999999</v>
      </c>
      <c r="AU109" s="125">
        <f>'SO - PRÍPRAVA ÚZEMIA'!P120</f>
        <v>0</v>
      </c>
      <c r="AV109" s="124">
        <f>'SO - PRÍPRAVA ÚZEMIA'!J33</f>
        <v>0</v>
      </c>
      <c r="AW109" s="124">
        <f>'SO - PRÍPRAVA ÚZEMIA'!J34</f>
        <v>3318.1399999999999</v>
      </c>
      <c r="AX109" s="124">
        <f>'SO - PRÍPRAVA ÚZEMIA'!J35</f>
        <v>0</v>
      </c>
      <c r="AY109" s="124">
        <f>'SO - PRÍPRAVA ÚZEMIA'!J36</f>
        <v>0</v>
      </c>
      <c r="AZ109" s="124">
        <f>'SO - PRÍPRAVA ÚZEMIA'!F33</f>
        <v>0</v>
      </c>
      <c r="BA109" s="124">
        <f>'SO - PRÍPRAVA ÚZEMIA'!F34</f>
        <v>16590.709999999999</v>
      </c>
      <c r="BB109" s="124">
        <f>'SO - PRÍPRAVA ÚZEMIA'!F35</f>
        <v>0</v>
      </c>
      <c r="BC109" s="124">
        <f>'SO - PRÍPRAVA ÚZEMIA'!F36</f>
        <v>0</v>
      </c>
      <c r="BD109" s="126">
        <f>'SO - PRÍPRAVA ÚZEMIA'!F37</f>
        <v>0</v>
      </c>
      <c r="BE109" s="7"/>
      <c r="BT109" s="127" t="s">
        <v>81</v>
      </c>
      <c r="BV109" s="127" t="s">
        <v>75</v>
      </c>
      <c r="BW109" s="127" t="s">
        <v>124</v>
      </c>
      <c r="BX109" s="127" t="s">
        <v>5</v>
      </c>
      <c r="CL109" s="127" t="s">
        <v>1</v>
      </c>
      <c r="CM109" s="127" t="s">
        <v>73</v>
      </c>
    </row>
    <row r="110" s="7" customFormat="1" ht="37.5" customHeight="1">
      <c r="A110" s="115" t="s">
        <v>77</v>
      </c>
      <c r="B110" s="116"/>
      <c r="C110" s="117"/>
      <c r="D110" s="118" t="s">
        <v>125</v>
      </c>
      <c r="E110" s="118"/>
      <c r="F110" s="118"/>
      <c r="G110" s="118"/>
      <c r="H110" s="118"/>
      <c r="I110" s="119"/>
      <c r="J110" s="118" t="s">
        <v>126</v>
      </c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20">
        <f>'D5.1 - Výkop ryhy pre ele...'!J30</f>
        <v>5463.1800000000003</v>
      </c>
      <c r="AH110" s="119"/>
      <c r="AI110" s="119"/>
      <c r="AJ110" s="119"/>
      <c r="AK110" s="119"/>
      <c r="AL110" s="119"/>
      <c r="AM110" s="119"/>
      <c r="AN110" s="120">
        <f>SUM(AG110,AT110)</f>
        <v>6555.8200000000006</v>
      </c>
      <c r="AO110" s="119"/>
      <c r="AP110" s="119"/>
      <c r="AQ110" s="121" t="s">
        <v>80</v>
      </c>
      <c r="AR110" s="122"/>
      <c r="AS110" s="123">
        <v>0</v>
      </c>
      <c r="AT110" s="124">
        <f>ROUND(SUM(AV110:AW110),2)</f>
        <v>1092.6400000000001</v>
      </c>
      <c r="AU110" s="125">
        <f>'D5.1 - Výkop ryhy pre ele...'!P117</f>
        <v>0</v>
      </c>
      <c r="AV110" s="124">
        <f>'D5.1 - Výkop ryhy pre ele...'!J33</f>
        <v>0</v>
      </c>
      <c r="AW110" s="124">
        <f>'D5.1 - Výkop ryhy pre ele...'!J34</f>
        <v>1092.6400000000001</v>
      </c>
      <c r="AX110" s="124">
        <f>'D5.1 - Výkop ryhy pre ele...'!J35</f>
        <v>0</v>
      </c>
      <c r="AY110" s="124">
        <f>'D5.1 - Výkop ryhy pre ele...'!J36</f>
        <v>0</v>
      </c>
      <c r="AZ110" s="124">
        <f>'D5.1 - Výkop ryhy pre ele...'!F33</f>
        <v>0</v>
      </c>
      <c r="BA110" s="124">
        <f>'D5.1 - Výkop ryhy pre ele...'!F34</f>
        <v>5463.1800000000003</v>
      </c>
      <c r="BB110" s="124">
        <f>'D5.1 - Výkop ryhy pre ele...'!F35</f>
        <v>0</v>
      </c>
      <c r="BC110" s="124">
        <f>'D5.1 - Výkop ryhy pre ele...'!F36</f>
        <v>0</v>
      </c>
      <c r="BD110" s="126">
        <f>'D5.1 - Výkop ryhy pre ele...'!F37</f>
        <v>0</v>
      </c>
      <c r="BE110" s="7"/>
      <c r="BT110" s="127" t="s">
        <v>81</v>
      </c>
      <c r="BV110" s="127" t="s">
        <v>75</v>
      </c>
      <c r="BW110" s="127" t="s">
        <v>127</v>
      </c>
      <c r="BX110" s="127" t="s">
        <v>5</v>
      </c>
      <c r="CL110" s="127" t="s">
        <v>1</v>
      </c>
      <c r="CM110" s="127" t="s">
        <v>73</v>
      </c>
    </row>
    <row r="111" s="7" customFormat="1" ht="37.5" customHeight="1">
      <c r="A111" s="115" t="s">
        <v>77</v>
      </c>
      <c r="B111" s="116"/>
      <c r="C111" s="117"/>
      <c r="D111" s="118" t="s">
        <v>128</v>
      </c>
      <c r="E111" s="118"/>
      <c r="F111" s="118"/>
      <c r="G111" s="118"/>
      <c r="H111" s="118"/>
      <c r="I111" s="119"/>
      <c r="J111" s="118" t="s">
        <v>129</v>
      </c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20">
        <f>'D5.2 - Vysoká hladina spo...'!J30</f>
        <v>18355.080000000002</v>
      </c>
      <c r="AH111" s="119"/>
      <c r="AI111" s="119"/>
      <c r="AJ111" s="119"/>
      <c r="AK111" s="119"/>
      <c r="AL111" s="119"/>
      <c r="AM111" s="119"/>
      <c r="AN111" s="120">
        <f>SUM(AG111,AT111)</f>
        <v>22026.100000000002</v>
      </c>
      <c r="AO111" s="119"/>
      <c r="AP111" s="119"/>
      <c r="AQ111" s="121" t="s">
        <v>80</v>
      </c>
      <c r="AR111" s="122"/>
      <c r="AS111" s="123">
        <v>0</v>
      </c>
      <c r="AT111" s="124">
        <f>ROUND(SUM(AV111:AW111),2)</f>
        <v>3671.02</v>
      </c>
      <c r="AU111" s="125">
        <f>'D5.2 - Vysoká hladina spo...'!P118</f>
        <v>0</v>
      </c>
      <c r="AV111" s="124">
        <f>'D5.2 - Vysoká hladina spo...'!J33</f>
        <v>0</v>
      </c>
      <c r="AW111" s="124">
        <f>'D5.2 - Vysoká hladina spo...'!J34</f>
        <v>3671.02</v>
      </c>
      <c r="AX111" s="124">
        <f>'D5.2 - Vysoká hladina spo...'!J35</f>
        <v>0</v>
      </c>
      <c r="AY111" s="124">
        <f>'D5.2 - Vysoká hladina spo...'!J36</f>
        <v>0</v>
      </c>
      <c r="AZ111" s="124">
        <f>'D5.2 - Vysoká hladina spo...'!F33</f>
        <v>0</v>
      </c>
      <c r="BA111" s="124">
        <f>'D5.2 - Vysoká hladina spo...'!F34</f>
        <v>18355.080000000002</v>
      </c>
      <c r="BB111" s="124">
        <f>'D5.2 - Vysoká hladina spo...'!F35</f>
        <v>0</v>
      </c>
      <c r="BC111" s="124">
        <f>'D5.2 - Vysoká hladina spo...'!F36</f>
        <v>0</v>
      </c>
      <c r="BD111" s="126">
        <f>'D5.2 - Vysoká hladina spo...'!F37</f>
        <v>0</v>
      </c>
      <c r="BE111" s="7"/>
      <c r="BT111" s="127" t="s">
        <v>81</v>
      </c>
      <c r="BV111" s="127" t="s">
        <v>75</v>
      </c>
      <c r="BW111" s="127" t="s">
        <v>130</v>
      </c>
      <c r="BX111" s="127" t="s">
        <v>5</v>
      </c>
      <c r="CL111" s="127" t="s">
        <v>1</v>
      </c>
      <c r="CM111" s="127" t="s">
        <v>73</v>
      </c>
    </row>
    <row r="112" s="7" customFormat="1" ht="37.5" customHeight="1">
      <c r="A112" s="115" t="s">
        <v>77</v>
      </c>
      <c r="B112" s="116"/>
      <c r="C112" s="117"/>
      <c r="D112" s="118" t="s">
        <v>131</v>
      </c>
      <c r="E112" s="118"/>
      <c r="F112" s="118"/>
      <c r="G112" s="118"/>
      <c r="H112" s="118"/>
      <c r="I112" s="119"/>
      <c r="J112" s="118" t="s">
        <v>132</v>
      </c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20">
        <f>'D5.3 - Doplnenie elektroi...'!J30</f>
        <v>28183.880000000001</v>
      </c>
      <c r="AH112" s="119"/>
      <c r="AI112" s="119"/>
      <c r="AJ112" s="119"/>
      <c r="AK112" s="119"/>
      <c r="AL112" s="119"/>
      <c r="AM112" s="119"/>
      <c r="AN112" s="120">
        <f>SUM(AG112,AT112)</f>
        <v>33820.660000000003</v>
      </c>
      <c r="AO112" s="119"/>
      <c r="AP112" s="119"/>
      <c r="AQ112" s="121" t="s">
        <v>80</v>
      </c>
      <c r="AR112" s="122"/>
      <c r="AS112" s="123">
        <v>0</v>
      </c>
      <c r="AT112" s="124">
        <f>ROUND(SUM(AV112:AW112),2)</f>
        <v>5636.7799999999997</v>
      </c>
      <c r="AU112" s="125">
        <f>'D5.3 - Doplnenie elektroi...'!P120</f>
        <v>0</v>
      </c>
      <c r="AV112" s="124">
        <f>'D5.3 - Doplnenie elektroi...'!J33</f>
        <v>0</v>
      </c>
      <c r="AW112" s="124">
        <f>'D5.3 - Doplnenie elektroi...'!J34</f>
        <v>5636.7799999999997</v>
      </c>
      <c r="AX112" s="124">
        <f>'D5.3 - Doplnenie elektroi...'!J35</f>
        <v>0</v>
      </c>
      <c r="AY112" s="124">
        <f>'D5.3 - Doplnenie elektroi...'!J36</f>
        <v>0</v>
      </c>
      <c r="AZ112" s="124">
        <f>'D5.3 - Doplnenie elektroi...'!F33</f>
        <v>0</v>
      </c>
      <c r="BA112" s="124">
        <f>'D5.3 - Doplnenie elektroi...'!F34</f>
        <v>28183.880000000001</v>
      </c>
      <c r="BB112" s="124">
        <f>'D5.3 - Doplnenie elektroi...'!F35</f>
        <v>0</v>
      </c>
      <c r="BC112" s="124">
        <f>'D5.3 - Doplnenie elektroi...'!F36</f>
        <v>0</v>
      </c>
      <c r="BD112" s="126">
        <f>'D5.3 - Doplnenie elektroi...'!F37</f>
        <v>0</v>
      </c>
      <c r="BE112" s="7"/>
      <c r="BT112" s="127" t="s">
        <v>81</v>
      </c>
      <c r="BV112" s="127" t="s">
        <v>75</v>
      </c>
      <c r="BW112" s="127" t="s">
        <v>133</v>
      </c>
      <c r="BX112" s="127" t="s">
        <v>5</v>
      </c>
      <c r="CL112" s="127" t="s">
        <v>1</v>
      </c>
      <c r="CM112" s="127" t="s">
        <v>73</v>
      </c>
    </row>
    <row r="113" s="7" customFormat="1" ht="24.75" customHeight="1">
      <c r="A113" s="115" t="s">
        <v>77</v>
      </c>
      <c r="B113" s="116"/>
      <c r="C113" s="117"/>
      <c r="D113" s="118" t="s">
        <v>134</v>
      </c>
      <c r="E113" s="118"/>
      <c r="F113" s="118"/>
      <c r="G113" s="118"/>
      <c r="H113" s="118"/>
      <c r="I113" s="119"/>
      <c r="J113" s="118" t="s">
        <v>135</v>
      </c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20">
        <f>'D5.4 - Zvýšenie nadpražia...'!J30</f>
        <v>15663.75</v>
      </c>
      <c r="AH113" s="119"/>
      <c r="AI113" s="119"/>
      <c r="AJ113" s="119"/>
      <c r="AK113" s="119"/>
      <c r="AL113" s="119"/>
      <c r="AM113" s="119"/>
      <c r="AN113" s="120">
        <f>SUM(AG113,AT113)</f>
        <v>18796.5</v>
      </c>
      <c r="AO113" s="119"/>
      <c r="AP113" s="119"/>
      <c r="AQ113" s="121" t="s">
        <v>80</v>
      </c>
      <c r="AR113" s="122"/>
      <c r="AS113" s="123">
        <v>0</v>
      </c>
      <c r="AT113" s="124">
        <f>ROUND(SUM(AV113:AW113),2)</f>
        <v>3132.75</v>
      </c>
      <c r="AU113" s="125">
        <f>'D5.4 - Zvýšenie nadpražia...'!P118</f>
        <v>0</v>
      </c>
      <c r="AV113" s="124">
        <f>'D5.4 - Zvýšenie nadpražia...'!J33</f>
        <v>0</v>
      </c>
      <c r="AW113" s="124">
        <f>'D5.4 - Zvýšenie nadpražia...'!J34</f>
        <v>3132.75</v>
      </c>
      <c r="AX113" s="124">
        <f>'D5.4 - Zvýšenie nadpražia...'!J35</f>
        <v>0</v>
      </c>
      <c r="AY113" s="124">
        <f>'D5.4 - Zvýšenie nadpražia...'!J36</f>
        <v>0</v>
      </c>
      <c r="AZ113" s="124">
        <f>'D5.4 - Zvýšenie nadpražia...'!F33</f>
        <v>0</v>
      </c>
      <c r="BA113" s="124">
        <f>'D5.4 - Zvýšenie nadpražia...'!F34</f>
        <v>15663.75</v>
      </c>
      <c r="BB113" s="124">
        <f>'D5.4 - Zvýšenie nadpražia...'!F35</f>
        <v>0</v>
      </c>
      <c r="BC113" s="124">
        <f>'D5.4 - Zvýšenie nadpražia...'!F36</f>
        <v>0</v>
      </c>
      <c r="BD113" s="126">
        <f>'D5.4 - Zvýšenie nadpražia...'!F37</f>
        <v>0</v>
      </c>
      <c r="BE113" s="7"/>
      <c r="BT113" s="127" t="s">
        <v>81</v>
      </c>
      <c r="BV113" s="127" t="s">
        <v>75</v>
      </c>
      <c r="BW113" s="127" t="s">
        <v>136</v>
      </c>
      <c r="BX113" s="127" t="s">
        <v>5</v>
      </c>
      <c r="CL113" s="127" t="s">
        <v>1</v>
      </c>
      <c r="CM113" s="127" t="s">
        <v>73</v>
      </c>
    </row>
    <row r="114" s="7" customFormat="1" ht="24.75" customHeight="1">
      <c r="A114" s="115" t="s">
        <v>77</v>
      </c>
      <c r="B114" s="116"/>
      <c r="C114" s="117"/>
      <c r="D114" s="118" t="s">
        <v>137</v>
      </c>
      <c r="E114" s="118"/>
      <c r="F114" s="118"/>
      <c r="G114" s="118"/>
      <c r="H114" s="118"/>
      <c r="I114" s="119"/>
      <c r="J114" s="118" t="s">
        <v>138</v>
      </c>
      <c r="K114" s="118"/>
      <c r="L114" s="118"/>
      <c r="M114" s="118"/>
      <c r="N114" s="118"/>
      <c r="O114" s="118"/>
      <c r="P114" s="118"/>
      <c r="Q114" s="118"/>
      <c r="R114" s="118"/>
      <c r="S114" s="118"/>
      <c r="T114" s="118"/>
      <c r="U114" s="118"/>
      <c r="V114" s="118"/>
      <c r="W114" s="118"/>
      <c r="X114" s="118"/>
      <c r="Y114" s="118"/>
      <c r="Z114" s="118"/>
      <c r="AA114" s="118"/>
      <c r="AB114" s="118"/>
      <c r="AC114" s="118"/>
      <c r="AD114" s="118"/>
      <c r="AE114" s="118"/>
      <c r="AF114" s="118"/>
      <c r="AG114" s="120">
        <f>'D5.5 - Zábradlia, rebríky...'!J30</f>
        <v>20556.360000000001</v>
      </c>
      <c r="AH114" s="119"/>
      <c r="AI114" s="119"/>
      <c r="AJ114" s="119"/>
      <c r="AK114" s="119"/>
      <c r="AL114" s="119"/>
      <c r="AM114" s="119"/>
      <c r="AN114" s="120">
        <f>SUM(AG114,AT114)</f>
        <v>24667.630000000001</v>
      </c>
      <c r="AO114" s="119"/>
      <c r="AP114" s="119"/>
      <c r="AQ114" s="121" t="s">
        <v>80</v>
      </c>
      <c r="AR114" s="122"/>
      <c r="AS114" s="123">
        <v>0</v>
      </c>
      <c r="AT114" s="124">
        <f>ROUND(SUM(AV114:AW114),2)</f>
        <v>4111.2700000000004</v>
      </c>
      <c r="AU114" s="125">
        <f>'D5.5 - Zábradlia, rebríky...'!P117</f>
        <v>0</v>
      </c>
      <c r="AV114" s="124">
        <f>'D5.5 - Zábradlia, rebríky...'!J33</f>
        <v>0</v>
      </c>
      <c r="AW114" s="124">
        <f>'D5.5 - Zábradlia, rebríky...'!J34</f>
        <v>4111.2700000000004</v>
      </c>
      <c r="AX114" s="124">
        <f>'D5.5 - Zábradlia, rebríky...'!J35</f>
        <v>0</v>
      </c>
      <c r="AY114" s="124">
        <f>'D5.5 - Zábradlia, rebríky...'!J36</f>
        <v>0</v>
      </c>
      <c r="AZ114" s="124">
        <f>'D5.5 - Zábradlia, rebríky...'!F33</f>
        <v>0</v>
      </c>
      <c r="BA114" s="124">
        <f>'D5.5 - Zábradlia, rebríky...'!F34</f>
        <v>20556.360000000001</v>
      </c>
      <c r="BB114" s="124">
        <f>'D5.5 - Zábradlia, rebríky...'!F35</f>
        <v>0</v>
      </c>
      <c r="BC114" s="124">
        <f>'D5.5 - Zábradlia, rebríky...'!F36</f>
        <v>0</v>
      </c>
      <c r="BD114" s="126">
        <f>'D5.5 - Zábradlia, rebríky...'!F37</f>
        <v>0</v>
      </c>
      <c r="BE114" s="7"/>
      <c r="BT114" s="127" t="s">
        <v>81</v>
      </c>
      <c r="BV114" s="127" t="s">
        <v>75</v>
      </c>
      <c r="BW114" s="127" t="s">
        <v>139</v>
      </c>
      <c r="BX114" s="127" t="s">
        <v>5</v>
      </c>
      <c r="CL114" s="127" t="s">
        <v>1</v>
      </c>
      <c r="CM114" s="127" t="s">
        <v>73</v>
      </c>
    </row>
    <row r="115" s="7" customFormat="1" ht="24.75" customHeight="1">
      <c r="A115" s="115" t="s">
        <v>77</v>
      </c>
      <c r="B115" s="116"/>
      <c r="C115" s="117"/>
      <c r="D115" s="118" t="s">
        <v>140</v>
      </c>
      <c r="E115" s="118"/>
      <c r="F115" s="118"/>
      <c r="G115" s="118"/>
      <c r="H115" s="118"/>
      <c r="I115" s="119"/>
      <c r="J115" s="118" t="s">
        <v>141</v>
      </c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20">
        <f>'D5.6 SO 401 - KANALIZÁCIA...'!J30</f>
        <v>-16947.720000000001</v>
      </c>
      <c r="AH115" s="119"/>
      <c r="AI115" s="119"/>
      <c r="AJ115" s="119"/>
      <c r="AK115" s="119"/>
      <c r="AL115" s="119"/>
      <c r="AM115" s="119"/>
      <c r="AN115" s="120">
        <f>SUM(AG115,AT115)</f>
        <v>-20337.260000000002</v>
      </c>
      <c r="AO115" s="119"/>
      <c r="AP115" s="119"/>
      <c r="AQ115" s="121" t="s">
        <v>80</v>
      </c>
      <c r="AR115" s="122"/>
      <c r="AS115" s="128">
        <v>0</v>
      </c>
      <c r="AT115" s="129">
        <f>ROUND(SUM(AV115:AW115),2)</f>
        <v>-3389.54</v>
      </c>
      <c r="AU115" s="130">
        <f>'D5.6 SO 401 - KANALIZÁCIA...'!P120</f>
        <v>0</v>
      </c>
      <c r="AV115" s="129">
        <f>'D5.6 SO 401 - KANALIZÁCIA...'!J33</f>
        <v>0</v>
      </c>
      <c r="AW115" s="129">
        <f>'D5.6 SO 401 - KANALIZÁCIA...'!J34</f>
        <v>-3389.54</v>
      </c>
      <c r="AX115" s="129">
        <f>'D5.6 SO 401 - KANALIZÁCIA...'!J35</f>
        <v>0</v>
      </c>
      <c r="AY115" s="129">
        <f>'D5.6 SO 401 - KANALIZÁCIA...'!J36</f>
        <v>0</v>
      </c>
      <c r="AZ115" s="129">
        <f>'D5.6 SO 401 - KANALIZÁCIA...'!F33</f>
        <v>0</v>
      </c>
      <c r="BA115" s="129">
        <f>'D5.6 SO 401 - KANALIZÁCIA...'!F34</f>
        <v>-16947.720000000001</v>
      </c>
      <c r="BB115" s="129">
        <f>'D5.6 SO 401 - KANALIZÁCIA...'!F35</f>
        <v>0</v>
      </c>
      <c r="BC115" s="129">
        <f>'D5.6 SO 401 - KANALIZÁCIA...'!F36</f>
        <v>0</v>
      </c>
      <c r="BD115" s="131">
        <f>'D5.6 SO 401 - KANALIZÁCIA...'!F37</f>
        <v>0</v>
      </c>
      <c r="BE115" s="7"/>
      <c r="BT115" s="127" t="s">
        <v>81</v>
      </c>
      <c r="BV115" s="127" t="s">
        <v>75</v>
      </c>
      <c r="BW115" s="127" t="s">
        <v>142</v>
      </c>
      <c r="BX115" s="127" t="s">
        <v>5</v>
      </c>
      <c r="CL115" s="127" t="s">
        <v>1</v>
      </c>
      <c r="CM115" s="127" t="s">
        <v>73</v>
      </c>
    </row>
    <row r="116" s="2" customFormat="1" ht="30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5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</row>
    <row r="117" s="2" customFormat="1" ht="6.96" customHeight="1">
      <c r="A117" s="29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35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</row>
  </sheetData>
  <sheetProtection sheet="1" formatColumns="0" formatRows="0" objects="1" scenarios="1" spinCount="100000" saltValue="Hmx7tWQ+JS3vWgWUEbr7OX6RI8bWsUPfSLHNZRTeftq+O+V5lJIOf+Jd3CD/PGuur2M7xsXBhsJHHIL5Brvafg==" hashValue="rvtDrX9TECTAhUDUJFoOldxGfwj6wjrzfRN7T5YKFsTQdugYfv4w3jfFqQTWp1MXNUhR/dTCRmglIMymR/ebBg==" algorithmName="SHA-512" password="CC35"/>
  <mergeCells count="120">
    <mergeCell ref="C92:G92"/>
    <mergeCell ref="D98:H98"/>
    <mergeCell ref="D99:H99"/>
    <mergeCell ref="D95:H95"/>
    <mergeCell ref="D100:H100"/>
    <mergeCell ref="D97:H97"/>
    <mergeCell ref="D96:H96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D109:H109"/>
    <mergeCell ref="J109:AF109"/>
    <mergeCell ref="D110:H110"/>
    <mergeCell ref="J110:AF110"/>
    <mergeCell ref="D111:H111"/>
    <mergeCell ref="J111:AF111"/>
    <mergeCell ref="D112:H112"/>
    <mergeCell ref="J112:AF112"/>
    <mergeCell ref="D113:H113"/>
    <mergeCell ref="J113:AF113"/>
    <mergeCell ref="D114:H114"/>
    <mergeCell ref="J114:AF114"/>
    <mergeCell ref="D115:H115"/>
    <mergeCell ref="J115:AF115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G104:AM104"/>
    <mergeCell ref="AG98:AM98"/>
    <mergeCell ref="AM87:AN87"/>
    <mergeCell ref="AM89:AP89"/>
    <mergeCell ref="AM90:AP90"/>
    <mergeCell ref="AN104:AP104"/>
    <mergeCell ref="AN103:AP103"/>
    <mergeCell ref="AN96:AP96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G94:AM94"/>
    <mergeCell ref="AN94:AP94"/>
  </mergeCells>
  <hyperlinks>
    <hyperlink ref="A95" location="'SO 101 - PRIJÍMACIA HALA'!C2" display="/"/>
    <hyperlink ref="A96" location="'SO 102 - KOMPOSTOVACIE BOXY'!C2" display="/"/>
    <hyperlink ref="A97" location="'SO 103 - BIOFILTER'!C2" display="/"/>
    <hyperlink ref="A98" location="'SO 104 - KOMPOSTOVACIA PL...'!C2" display="/"/>
    <hyperlink ref="A99" location="'SO 105 - OPLOTENIE'!C2" display="/"/>
    <hyperlink ref="A100" location="'SO 106 - PREVÁDZKOVO-SOCI...'!C2" display="/"/>
    <hyperlink ref="A101" location="'SO 107 - CESTNÁ VÁHA'!C2" display="/"/>
    <hyperlink ref="A102" location="'SO 201 - SPEVNENÉ PLOCHY'!C2" display="/"/>
    <hyperlink ref="A103" location="'SO 301 - AREÁLOVÝ ROZVOD ...'!C2" display="/"/>
    <hyperlink ref="A104" location="'SO 401 - KANALIZÁCIA'!C2" display="/"/>
    <hyperlink ref="A105" location="'SO 601 - AREÁLOVÝ ROZVOD NN'!C2" display="/"/>
    <hyperlink ref="A106" location="'SO 602 - AREÁLOVÉ VONKAJŠ...'!C2" display="/"/>
    <hyperlink ref="A107" location="'PS 01 - PREVÁDZKOVÉ ROZVO...'!C2" display="/"/>
    <hyperlink ref="A108" location="'PS 02 - MERANIE A REGULÁCIA'!C2" display="/"/>
    <hyperlink ref="A109" location="'SO - PRÍPRAVA ÚZEMIA'!C2" display="/"/>
    <hyperlink ref="A110" location="'D5.1 - Výkop ryhy pre ele...'!C2" display="/"/>
    <hyperlink ref="A111" location="'D5.2 - Vysoká hladina spo...'!C2" display="/"/>
    <hyperlink ref="A112" location="'D5.3 - Doplnenie elektroi...'!C2" display="/"/>
    <hyperlink ref="A113" location="'D5.4 - Zvýšenie nadpražia...'!C2" display="/"/>
    <hyperlink ref="A114" location="'D5.5 - Zábradlia, rebríky...'!C2" display="/"/>
    <hyperlink ref="A115" location="'D5.6 SO 401 - KANALIZÁCI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1103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ROUND(J121, 2)</f>
        <v>39221.150000000001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ROUND((SUM(BE121:BE141)),  2)</f>
        <v>0</v>
      </c>
      <c r="G33" s="152"/>
      <c r="H33" s="152"/>
      <c r="I33" s="153">
        <v>0.20000000000000001</v>
      </c>
      <c r="J33" s="151">
        <f>ROUND(((SUM(BE121:BE141))*I33),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ROUND((SUM(BF121:BF141)),  2)</f>
        <v>39221.150000000001</v>
      </c>
      <c r="G34" s="29"/>
      <c r="H34" s="29"/>
      <c r="I34" s="155">
        <v>0.20000000000000001</v>
      </c>
      <c r="J34" s="154">
        <f>ROUND(((SUM(BF121:BF141))*I34),  2)</f>
        <v>7844.2299999999996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ROUND((SUM(BG121:BG141)),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ROUND((SUM(BH121:BH141)),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ROUND((SUM(BI121:BI141)),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47065.380000000005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 xml:space="preserve">SO 301 - AREÁLOVÝ ROZVOD A POŽIARNA NÁDRŽ 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J121</f>
        <v>39221.150000000009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1104</v>
      </c>
      <c r="E97" s="182"/>
      <c r="F97" s="182"/>
      <c r="G97" s="182"/>
      <c r="H97" s="182"/>
      <c r="I97" s="182"/>
      <c r="J97" s="183">
        <f>J122</f>
        <v>8571.6100000000006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1105</v>
      </c>
      <c r="E98" s="182"/>
      <c r="F98" s="182"/>
      <c r="G98" s="182"/>
      <c r="H98" s="182"/>
      <c r="I98" s="182"/>
      <c r="J98" s="183">
        <f>J126</f>
        <v>24689.800000000003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1106</v>
      </c>
      <c r="E99" s="182"/>
      <c r="F99" s="182"/>
      <c r="G99" s="182"/>
      <c r="H99" s="182"/>
      <c r="I99" s="182"/>
      <c r="J99" s="183">
        <f>J134</f>
        <v>5266.1199999999999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159</v>
      </c>
      <c r="E100" s="182"/>
      <c r="F100" s="182"/>
      <c r="G100" s="182"/>
      <c r="H100" s="182"/>
      <c r="I100" s="182"/>
      <c r="J100" s="183">
        <f>J138</f>
        <v>693.62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1107</v>
      </c>
      <c r="E101" s="188"/>
      <c r="F101" s="188"/>
      <c r="G101" s="188"/>
      <c r="H101" s="188"/>
      <c r="I101" s="188"/>
      <c r="J101" s="189">
        <f>J139</f>
        <v>693.62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167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6.25" customHeight="1">
      <c r="A111" s="29"/>
      <c r="B111" s="30"/>
      <c r="C111" s="31"/>
      <c r="D111" s="31"/>
      <c r="E111" s="174" t="str">
        <f>E7</f>
        <v>Dodatok č. 5 ku stavbe Kompostáreň na biologicky rozložiteľný komunálny odpad v meste Partizánske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144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 xml:space="preserve">SO 301 - AREÁLOVÝ ROZVOD A POŽIARNA NÁDRŽ 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>Partizánske parc.č.: 3958/171</v>
      </c>
      <c r="G115" s="31"/>
      <c r="H115" s="31"/>
      <c r="I115" s="26" t="s">
        <v>19</v>
      </c>
      <c r="J115" s="75" t="str">
        <f>IF(J12="","",J12)</f>
        <v>19. 6. 2023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21</v>
      </c>
      <c r="D117" s="31"/>
      <c r="E117" s="31"/>
      <c r="F117" s="23" t="str">
        <f>E15</f>
        <v>Mesto Partizánske</v>
      </c>
      <c r="G117" s="31"/>
      <c r="H117" s="31"/>
      <c r="I117" s="26" t="s">
        <v>27</v>
      </c>
      <c r="J117" s="27" t="str">
        <f>E21</f>
        <v>Hescon, s.r.o.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 xml:space="preserve"> </v>
      </c>
      <c r="G118" s="31"/>
      <c r="H118" s="31"/>
      <c r="I118" s="26" t="s">
        <v>30</v>
      </c>
      <c r="J118" s="27" t="str">
        <f>E24</f>
        <v>Hescon, s.r.o.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168</v>
      </c>
      <c r="D120" s="194" t="s">
        <v>58</v>
      </c>
      <c r="E120" s="194" t="s">
        <v>54</v>
      </c>
      <c r="F120" s="194" t="s">
        <v>55</v>
      </c>
      <c r="G120" s="194" t="s">
        <v>169</v>
      </c>
      <c r="H120" s="194" t="s">
        <v>170</v>
      </c>
      <c r="I120" s="194" t="s">
        <v>171</v>
      </c>
      <c r="J120" s="195" t="s">
        <v>150</v>
      </c>
      <c r="K120" s="196" t="s">
        <v>172</v>
      </c>
      <c r="L120" s="197"/>
      <c r="M120" s="96" t="s">
        <v>1</v>
      </c>
      <c r="N120" s="97" t="s">
        <v>37</v>
      </c>
      <c r="O120" s="97" t="s">
        <v>173</v>
      </c>
      <c r="P120" s="97" t="s">
        <v>174</v>
      </c>
      <c r="Q120" s="97" t="s">
        <v>175</v>
      </c>
      <c r="R120" s="97" t="s">
        <v>176</v>
      </c>
      <c r="S120" s="97" t="s">
        <v>177</v>
      </c>
      <c r="T120" s="98" t="s">
        <v>178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151</v>
      </c>
      <c r="D121" s="31"/>
      <c r="E121" s="31"/>
      <c r="F121" s="31"/>
      <c r="G121" s="31"/>
      <c r="H121" s="31"/>
      <c r="I121" s="31"/>
      <c r="J121" s="198">
        <f>BK121</f>
        <v>39221.150000000009</v>
      </c>
      <c r="K121" s="31"/>
      <c r="L121" s="35"/>
      <c r="M121" s="99"/>
      <c r="N121" s="199"/>
      <c r="O121" s="100"/>
      <c r="P121" s="200">
        <f>P122+P126+P134+P138</f>
        <v>0</v>
      </c>
      <c r="Q121" s="100"/>
      <c r="R121" s="200">
        <f>R122+R126+R134+R138</f>
        <v>0.041520000000000001</v>
      </c>
      <c r="S121" s="100"/>
      <c r="T121" s="201">
        <f>T122+T126+T134+T138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152</v>
      </c>
      <c r="BK121" s="202">
        <f>BK122+BK126+BK134+BK138</f>
        <v>39221.150000000009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1108</v>
      </c>
      <c r="F122" s="206" t="s">
        <v>1109</v>
      </c>
      <c r="G122" s="204"/>
      <c r="H122" s="204"/>
      <c r="I122" s="204"/>
      <c r="J122" s="207">
        <f>BK122</f>
        <v>8571.6100000000006</v>
      </c>
      <c r="K122" s="204"/>
      <c r="L122" s="208"/>
      <c r="M122" s="209"/>
      <c r="N122" s="210"/>
      <c r="O122" s="210"/>
      <c r="P122" s="211">
        <f>SUM(P123:P125)</f>
        <v>0</v>
      </c>
      <c r="Q122" s="210"/>
      <c r="R122" s="211">
        <f>SUM(R123:R125)</f>
        <v>0</v>
      </c>
      <c r="S122" s="210"/>
      <c r="T122" s="212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181</v>
      </c>
      <c r="BK122" s="215">
        <f>SUM(BK123:BK125)</f>
        <v>8571.6100000000006</v>
      </c>
    </row>
    <row r="123" s="2" customFormat="1" ht="24.15" customHeight="1">
      <c r="A123" s="29"/>
      <c r="B123" s="30"/>
      <c r="C123" s="218" t="s">
        <v>81</v>
      </c>
      <c r="D123" s="218" t="s">
        <v>184</v>
      </c>
      <c r="E123" s="219" t="s">
        <v>1110</v>
      </c>
      <c r="F123" s="220" t="s">
        <v>1111</v>
      </c>
      <c r="G123" s="221" t="s">
        <v>292</v>
      </c>
      <c r="H123" s="222">
        <v>171.5</v>
      </c>
      <c r="I123" s="223">
        <v>31.27</v>
      </c>
      <c r="J123" s="223">
        <f>ROUND(I123*H123,2)</f>
        <v>5362.8100000000004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188</v>
      </c>
      <c r="AT123" s="229" t="s">
        <v>184</v>
      </c>
      <c r="AU123" s="229" t="s">
        <v>81</v>
      </c>
      <c r="AY123" s="14" t="s">
        <v>181</v>
      </c>
      <c r="BE123" s="230">
        <f>IF(N123="základná",J123,0)</f>
        <v>0</v>
      </c>
      <c r="BF123" s="230">
        <f>IF(N123="znížená",J123,0)</f>
        <v>5362.8100000000004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183</v>
      </c>
      <c r="BK123" s="230">
        <f>ROUND(I123*H123,2)</f>
        <v>5362.8100000000004</v>
      </c>
      <c r="BL123" s="14" t="s">
        <v>188</v>
      </c>
      <c r="BM123" s="229" t="s">
        <v>1112</v>
      </c>
    </row>
    <row r="124" s="2" customFormat="1" ht="16.5" customHeight="1">
      <c r="A124" s="29"/>
      <c r="B124" s="30"/>
      <c r="C124" s="218" t="s">
        <v>183</v>
      </c>
      <c r="D124" s="218" t="s">
        <v>184</v>
      </c>
      <c r="E124" s="219" t="s">
        <v>1113</v>
      </c>
      <c r="F124" s="220" t="s">
        <v>1114</v>
      </c>
      <c r="G124" s="221" t="s">
        <v>292</v>
      </c>
      <c r="H124" s="222">
        <v>98</v>
      </c>
      <c r="I124" s="223">
        <v>26.800000000000001</v>
      </c>
      <c r="J124" s="223">
        <f>ROUND(I124*H124,2)</f>
        <v>2626.4000000000001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81</v>
      </c>
      <c r="AY124" s="14" t="s">
        <v>181</v>
      </c>
      <c r="BE124" s="230">
        <f>IF(N124="základná",J124,0)</f>
        <v>0</v>
      </c>
      <c r="BF124" s="230">
        <f>IF(N124="znížená",J124,0)</f>
        <v>2626.4000000000001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2626.4000000000001</v>
      </c>
      <c r="BL124" s="14" t="s">
        <v>188</v>
      </c>
      <c r="BM124" s="229" t="s">
        <v>1115</v>
      </c>
    </row>
    <row r="125" s="2" customFormat="1" ht="16.5" customHeight="1">
      <c r="A125" s="29"/>
      <c r="B125" s="30"/>
      <c r="C125" s="218" t="s">
        <v>190</v>
      </c>
      <c r="D125" s="218" t="s">
        <v>184</v>
      </c>
      <c r="E125" s="219" t="s">
        <v>1116</v>
      </c>
      <c r="F125" s="220" t="s">
        <v>1117</v>
      </c>
      <c r="G125" s="221" t="s">
        <v>292</v>
      </c>
      <c r="H125" s="222">
        <v>26</v>
      </c>
      <c r="I125" s="223">
        <v>22.399999999999999</v>
      </c>
      <c r="J125" s="223">
        <f>ROUND(I125*H125,2)</f>
        <v>582.39999999999998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81</v>
      </c>
      <c r="AY125" s="14" t="s">
        <v>181</v>
      </c>
      <c r="BE125" s="230">
        <f>IF(N125="základná",J125,0)</f>
        <v>0</v>
      </c>
      <c r="BF125" s="230">
        <f>IF(N125="znížená",J125,0)</f>
        <v>582.39999999999998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582.39999999999998</v>
      </c>
      <c r="BL125" s="14" t="s">
        <v>188</v>
      </c>
      <c r="BM125" s="229" t="s">
        <v>1118</v>
      </c>
    </row>
    <row r="126" s="12" customFormat="1" ht="25.92" customHeight="1">
      <c r="A126" s="12"/>
      <c r="B126" s="203"/>
      <c r="C126" s="204"/>
      <c r="D126" s="205" t="s">
        <v>72</v>
      </c>
      <c r="E126" s="206" t="s">
        <v>1119</v>
      </c>
      <c r="F126" s="206" t="s">
        <v>1120</v>
      </c>
      <c r="G126" s="204"/>
      <c r="H126" s="204"/>
      <c r="I126" s="204"/>
      <c r="J126" s="207">
        <f>BK126</f>
        <v>24689.800000000003</v>
      </c>
      <c r="K126" s="204"/>
      <c r="L126" s="208"/>
      <c r="M126" s="209"/>
      <c r="N126" s="210"/>
      <c r="O126" s="210"/>
      <c r="P126" s="211">
        <f>SUM(P127:P133)</f>
        <v>0</v>
      </c>
      <c r="Q126" s="210"/>
      <c r="R126" s="211">
        <f>SUM(R127:R133)</f>
        <v>0</v>
      </c>
      <c r="S126" s="210"/>
      <c r="T126" s="212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73</v>
      </c>
      <c r="AY126" s="213" t="s">
        <v>181</v>
      </c>
      <c r="BK126" s="215">
        <f>SUM(BK127:BK133)</f>
        <v>24689.800000000003</v>
      </c>
    </row>
    <row r="127" s="2" customFormat="1" ht="16.5" customHeight="1">
      <c r="A127" s="29"/>
      <c r="B127" s="30"/>
      <c r="C127" s="218" t="s">
        <v>251</v>
      </c>
      <c r="D127" s="218" t="s">
        <v>184</v>
      </c>
      <c r="E127" s="219" t="s">
        <v>1121</v>
      </c>
      <c r="F127" s="220" t="s">
        <v>1122</v>
      </c>
      <c r="G127" s="221" t="s">
        <v>310</v>
      </c>
      <c r="H127" s="222">
        <v>1</v>
      </c>
      <c r="I127" s="223">
        <v>19868.150000000001</v>
      </c>
      <c r="J127" s="223">
        <f>ROUND(I127*H127,2)</f>
        <v>19868.150000000001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81</v>
      </c>
      <c r="AY127" s="14" t="s">
        <v>181</v>
      </c>
      <c r="BE127" s="230">
        <f>IF(N127="základná",J127,0)</f>
        <v>0</v>
      </c>
      <c r="BF127" s="230">
        <f>IF(N127="znížená",J127,0)</f>
        <v>19868.150000000001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19868.150000000001</v>
      </c>
      <c r="BL127" s="14" t="s">
        <v>188</v>
      </c>
      <c r="BM127" s="229" t="s">
        <v>1123</v>
      </c>
    </row>
    <row r="128" s="2" customFormat="1" ht="16.5" customHeight="1">
      <c r="A128" s="29"/>
      <c r="B128" s="30"/>
      <c r="C128" s="218" t="s">
        <v>197</v>
      </c>
      <c r="D128" s="218" t="s">
        <v>184</v>
      </c>
      <c r="E128" s="219" t="s">
        <v>1124</v>
      </c>
      <c r="F128" s="220" t="s">
        <v>1125</v>
      </c>
      <c r="G128" s="221" t="s">
        <v>310</v>
      </c>
      <c r="H128" s="222">
        <v>1</v>
      </c>
      <c r="I128" s="223">
        <v>888.13999999999999</v>
      </c>
      <c r="J128" s="223">
        <f>ROUND(I128*H128,2)</f>
        <v>888.13999999999999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81</v>
      </c>
      <c r="AY128" s="14" t="s">
        <v>181</v>
      </c>
      <c r="BE128" s="230">
        <f>IF(N128="základná",J128,0)</f>
        <v>0</v>
      </c>
      <c r="BF128" s="230">
        <f>IF(N128="znížená",J128,0)</f>
        <v>888.13999999999999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888.13999999999999</v>
      </c>
      <c r="BL128" s="14" t="s">
        <v>188</v>
      </c>
      <c r="BM128" s="229" t="s">
        <v>1126</v>
      </c>
    </row>
    <row r="129" s="2" customFormat="1" ht="16.5" customHeight="1">
      <c r="A129" s="29"/>
      <c r="B129" s="30"/>
      <c r="C129" s="218" t="s">
        <v>201</v>
      </c>
      <c r="D129" s="218" t="s">
        <v>184</v>
      </c>
      <c r="E129" s="219" t="s">
        <v>1127</v>
      </c>
      <c r="F129" s="220" t="s">
        <v>1128</v>
      </c>
      <c r="G129" s="221" t="s">
        <v>310</v>
      </c>
      <c r="H129" s="222">
        <v>1</v>
      </c>
      <c r="I129" s="223">
        <v>1606.6500000000001</v>
      </c>
      <c r="J129" s="223">
        <f>ROUND(I129*H129,2)</f>
        <v>1606.6500000000001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81</v>
      </c>
      <c r="AY129" s="14" t="s">
        <v>181</v>
      </c>
      <c r="BE129" s="230">
        <f>IF(N129="základná",J129,0)</f>
        <v>0</v>
      </c>
      <c r="BF129" s="230">
        <f>IF(N129="znížená",J129,0)</f>
        <v>1606.6500000000001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1606.6500000000001</v>
      </c>
      <c r="BL129" s="14" t="s">
        <v>188</v>
      </c>
      <c r="BM129" s="229" t="s">
        <v>1129</v>
      </c>
    </row>
    <row r="130" s="2" customFormat="1" ht="16.5" customHeight="1">
      <c r="A130" s="29"/>
      <c r="B130" s="30"/>
      <c r="C130" s="218" t="s">
        <v>206</v>
      </c>
      <c r="D130" s="218" t="s">
        <v>184</v>
      </c>
      <c r="E130" s="219" t="s">
        <v>1130</v>
      </c>
      <c r="F130" s="220" t="s">
        <v>1131</v>
      </c>
      <c r="G130" s="221" t="s">
        <v>310</v>
      </c>
      <c r="H130" s="222">
        <v>6</v>
      </c>
      <c r="I130" s="223">
        <v>166.47</v>
      </c>
      <c r="J130" s="223">
        <f>ROUND(I130*H130,2)</f>
        <v>998.82000000000005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81</v>
      </c>
      <c r="AY130" s="14" t="s">
        <v>181</v>
      </c>
      <c r="BE130" s="230">
        <f>IF(N130="základná",J130,0)</f>
        <v>0</v>
      </c>
      <c r="BF130" s="230">
        <f>IF(N130="znížená",J130,0)</f>
        <v>998.82000000000005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998.82000000000005</v>
      </c>
      <c r="BL130" s="14" t="s">
        <v>188</v>
      </c>
      <c r="BM130" s="229" t="s">
        <v>1132</v>
      </c>
    </row>
    <row r="131" s="2" customFormat="1" ht="16.5" customHeight="1">
      <c r="A131" s="29"/>
      <c r="B131" s="30"/>
      <c r="C131" s="218" t="s">
        <v>188</v>
      </c>
      <c r="D131" s="218" t="s">
        <v>184</v>
      </c>
      <c r="E131" s="219" t="s">
        <v>1133</v>
      </c>
      <c r="F131" s="220" t="s">
        <v>1134</v>
      </c>
      <c r="G131" s="221" t="s">
        <v>310</v>
      </c>
      <c r="H131" s="222">
        <v>4</v>
      </c>
      <c r="I131" s="223">
        <v>162.81</v>
      </c>
      <c r="J131" s="223">
        <f>ROUND(I131*H131,2)</f>
        <v>651.24000000000001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81</v>
      </c>
      <c r="AY131" s="14" t="s">
        <v>181</v>
      </c>
      <c r="BE131" s="230">
        <f>IF(N131="základná",J131,0)</f>
        <v>0</v>
      </c>
      <c r="BF131" s="230">
        <f>IF(N131="znížená",J131,0)</f>
        <v>651.24000000000001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651.24000000000001</v>
      </c>
      <c r="BL131" s="14" t="s">
        <v>188</v>
      </c>
      <c r="BM131" s="229" t="s">
        <v>1135</v>
      </c>
    </row>
    <row r="132" s="2" customFormat="1" ht="16.5" customHeight="1">
      <c r="A132" s="29"/>
      <c r="B132" s="30"/>
      <c r="C132" s="218" t="s">
        <v>220</v>
      </c>
      <c r="D132" s="218" t="s">
        <v>184</v>
      </c>
      <c r="E132" s="219" t="s">
        <v>1136</v>
      </c>
      <c r="F132" s="220" t="s">
        <v>1137</v>
      </c>
      <c r="G132" s="221" t="s">
        <v>310</v>
      </c>
      <c r="H132" s="222">
        <v>1</v>
      </c>
      <c r="I132" s="223">
        <v>164.19999999999999</v>
      </c>
      <c r="J132" s="223">
        <f>ROUND(I132*H132,2)</f>
        <v>164.19999999999999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81</v>
      </c>
      <c r="AY132" s="14" t="s">
        <v>181</v>
      </c>
      <c r="BE132" s="230">
        <f>IF(N132="základná",J132,0)</f>
        <v>0</v>
      </c>
      <c r="BF132" s="230">
        <f>IF(N132="znížená",J132,0)</f>
        <v>164.19999999999999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164.19999999999999</v>
      </c>
      <c r="BL132" s="14" t="s">
        <v>188</v>
      </c>
      <c r="BM132" s="229" t="s">
        <v>1138</v>
      </c>
    </row>
    <row r="133" s="2" customFormat="1" ht="16.5" customHeight="1">
      <c r="A133" s="29"/>
      <c r="B133" s="30"/>
      <c r="C133" s="218" t="s">
        <v>225</v>
      </c>
      <c r="D133" s="218" t="s">
        <v>184</v>
      </c>
      <c r="E133" s="219" t="s">
        <v>1139</v>
      </c>
      <c r="F133" s="220" t="s">
        <v>1140</v>
      </c>
      <c r="G133" s="221" t="s">
        <v>310</v>
      </c>
      <c r="H133" s="222">
        <v>5</v>
      </c>
      <c r="I133" s="223">
        <v>102.52</v>
      </c>
      <c r="J133" s="223">
        <f>ROUND(I133*H133,2)</f>
        <v>512.60000000000002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81</v>
      </c>
      <c r="AY133" s="14" t="s">
        <v>181</v>
      </c>
      <c r="BE133" s="230">
        <f>IF(N133="základná",J133,0)</f>
        <v>0</v>
      </c>
      <c r="BF133" s="230">
        <f>IF(N133="znížená",J133,0)</f>
        <v>512.60000000000002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512.60000000000002</v>
      </c>
      <c r="BL133" s="14" t="s">
        <v>188</v>
      </c>
      <c r="BM133" s="229" t="s">
        <v>1141</v>
      </c>
    </row>
    <row r="134" s="12" customFormat="1" ht="25.92" customHeight="1">
      <c r="A134" s="12"/>
      <c r="B134" s="203"/>
      <c r="C134" s="204"/>
      <c r="D134" s="205" t="s">
        <v>72</v>
      </c>
      <c r="E134" s="206" t="s">
        <v>1142</v>
      </c>
      <c r="F134" s="206" t="s">
        <v>1143</v>
      </c>
      <c r="G134" s="204"/>
      <c r="H134" s="204"/>
      <c r="I134" s="204"/>
      <c r="J134" s="207">
        <f>BK134</f>
        <v>5266.1199999999999</v>
      </c>
      <c r="K134" s="204"/>
      <c r="L134" s="208"/>
      <c r="M134" s="209"/>
      <c r="N134" s="210"/>
      <c r="O134" s="210"/>
      <c r="P134" s="211">
        <f>SUM(P135:P137)</f>
        <v>0</v>
      </c>
      <c r="Q134" s="210"/>
      <c r="R134" s="211">
        <f>SUM(R135:R137)</f>
        <v>0</v>
      </c>
      <c r="S134" s="210"/>
      <c r="T134" s="21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73</v>
      </c>
      <c r="AY134" s="213" t="s">
        <v>181</v>
      </c>
      <c r="BK134" s="215">
        <f>SUM(BK135:BK137)</f>
        <v>5266.1199999999999</v>
      </c>
    </row>
    <row r="135" s="2" customFormat="1" ht="21.75" customHeight="1">
      <c r="A135" s="29"/>
      <c r="B135" s="30"/>
      <c r="C135" s="218" t="s">
        <v>230</v>
      </c>
      <c r="D135" s="218" t="s">
        <v>184</v>
      </c>
      <c r="E135" s="219" t="s">
        <v>1144</v>
      </c>
      <c r="F135" s="220" t="s">
        <v>1145</v>
      </c>
      <c r="G135" s="221" t="s">
        <v>310</v>
      </c>
      <c r="H135" s="222">
        <v>2</v>
      </c>
      <c r="I135" s="223">
        <v>1032.55</v>
      </c>
      <c r="J135" s="223">
        <f>ROUND(I135*H135,2)</f>
        <v>2065.0999999999999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81</v>
      </c>
      <c r="AY135" s="14" t="s">
        <v>181</v>
      </c>
      <c r="BE135" s="230">
        <f>IF(N135="základná",J135,0)</f>
        <v>0</v>
      </c>
      <c r="BF135" s="230">
        <f>IF(N135="znížená",J135,0)</f>
        <v>2065.0999999999999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2065.0999999999999</v>
      </c>
      <c r="BL135" s="14" t="s">
        <v>188</v>
      </c>
      <c r="BM135" s="229" t="s">
        <v>1146</v>
      </c>
    </row>
    <row r="136" s="2" customFormat="1" ht="24.15" customHeight="1">
      <c r="A136" s="29"/>
      <c r="B136" s="30"/>
      <c r="C136" s="218" t="s">
        <v>234</v>
      </c>
      <c r="D136" s="218" t="s">
        <v>184</v>
      </c>
      <c r="E136" s="219" t="s">
        <v>1147</v>
      </c>
      <c r="F136" s="220" t="s">
        <v>1148</v>
      </c>
      <c r="G136" s="221" t="s">
        <v>310</v>
      </c>
      <c r="H136" s="222">
        <v>1</v>
      </c>
      <c r="I136" s="223">
        <v>1035</v>
      </c>
      <c r="J136" s="223">
        <f>ROUND(I136*H136,2)</f>
        <v>1035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81</v>
      </c>
      <c r="AY136" s="14" t="s">
        <v>181</v>
      </c>
      <c r="BE136" s="230">
        <f>IF(N136="základná",J136,0)</f>
        <v>0</v>
      </c>
      <c r="BF136" s="230">
        <f>IF(N136="znížená",J136,0)</f>
        <v>1035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1035</v>
      </c>
      <c r="BL136" s="14" t="s">
        <v>188</v>
      </c>
      <c r="BM136" s="229" t="s">
        <v>1149</v>
      </c>
    </row>
    <row r="137" s="2" customFormat="1" ht="24.15" customHeight="1">
      <c r="A137" s="29"/>
      <c r="B137" s="30"/>
      <c r="C137" s="218" t="s">
        <v>242</v>
      </c>
      <c r="D137" s="218" t="s">
        <v>184</v>
      </c>
      <c r="E137" s="219" t="s">
        <v>1150</v>
      </c>
      <c r="F137" s="220" t="s">
        <v>1151</v>
      </c>
      <c r="G137" s="221" t="s">
        <v>292</v>
      </c>
      <c r="H137" s="222">
        <v>295.5</v>
      </c>
      <c r="I137" s="223">
        <v>7.3300000000000001</v>
      </c>
      <c r="J137" s="223">
        <f>ROUND(I137*H137,2)</f>
        <v>2166.02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81</v>
      </c>
      <c r="AY137" s="14" t="s">
        <v>181</v>
      </c>
      <c r="BE137" s="230">
        <f>IF(N137="základná",J137,0)</f>
        <v>0</v>
      </c>
      <c r="BF137" s="230">
        <f>IF(N137="znížená",J137,0)</f>
        <v>2166.02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2166.02</v>
      </c>
      <c r="BL137" s="14" t="s">
        <v>188</v>
      </c>
      <c r="BM137" s="229" t="s">
        <v>1152</v>
      </c>
    </row>
    <row r="138" s="12" customFormat="1" ht="25.92" customHeight="1">
      <c r="A138" s="12"/>
      <c r="B138" s="203"/>
      <c r="C138" s="204"/>
      <c r="D138" s="205" t="s">
        <v>72</v>
      </c>
      <c r="E138" s="206" t="s">
        <v>285</v>
      </c>
      <c r="F138" s="206" t="s">
        <v>286</v>
      </c>
      <c r="G138" s="204"/>
      <c r="H138" s="204"/>
      <c r="I138" s="204"/>
      <c r="J138" s="207">
        <f>BK138</f>
        <v>693.62</v>
      </c>
      <c r="K138" s="204"/>
      <c r="L138" s="208"/>
      <c r="M138" s="209"/>
      <c r="N138" s="210"/>
      <c r="O138" s="210"/>
      <c r="P138" s="211">
        <f>P139</f>
        <v>0</v>
      </c>
      <c r="Q138" s="210"/>
      <c r="R138" s="211">
        <f>R139</f>
        <v>0.041520000000000001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183</v>
      </c>
      <c r="AT138" s="214" t="s">
        <v>72</v>
      </c>
      <c r="AU138" s="214" t="s">
        <v>73</v>
      </c>
      <c r="AY138" s="213" t="s">
        <v>181</v>
      </c>
      <c r="BK138" s="215">
        <f>BK139</f>
        <v>693.62</v>
      </c>
    </row>
    <row r="139" s="12" customFormat="1" ht="22.8" customHeight="1">
      <c r="A139" s="12"/>
      <c r="B139" s="203"/>
      <c r="C139" s="204"/>
      <c r="D139" s="205" t="s">
        <v>72</v>
      </c>
      <c r="E139" s="216" t="s">
        <v>1153</v>
      </c>
      <c r="F139" s="216" t="s">
        <v>1154</v>
      </c>
      <c r="G139" s="204"/>
      <c r="H139" s="204"/>
      <c r="I139" s="204"/>
      <c r="J139" s="217">
        <f>BK139</f>
        <v>693.62</v>
      </c>
      <c r="K139" s="204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0.041520000000000001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183</v>
      </c>
      <c r="AT139" s="214" t="s">
        <v>72</v>
      </c>
      <c r="AU139" s="214" t="s">
        <v>81</v>
      </c>
      <c r="AY139" s="213" t="s">
        <v>181</v>
      </c>
      <c r="BK139" s="215">
        <f>SUM(BK140:BK141)</f>
        <v>693.62</v>
      </c>
    </row>
    <row r="140" s="2" customFormat="1" ht="24.15" customHeight="1">
      <c r="A140" s="29"/>
      <c r="B140" s="30"/>
      <c r="C140" s="218" t="s">
        <v>256</v>
      </c>
      <c r="D140" s="218" t="s">
        <v>184</v>
      </c>
      <c r="E140" s="219" t="s">
        <v>1155</v>
      </c>
      <c r="F140" s="220" t="s">
        <v>1156</v>
      </c>
      <c r="G140" s="221" t="s">
        <v>1157</v>
      </c>
      <c r="H140" s="222">
        <v>2</v>
      </c>
      <c r="I140" s="223">
        <v>177.28</v>
      </c>
      <c r="J140" s="223">
        <f>ROUND(I140*H140,2)</f>
        <v>354.56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0.00025999999999999998</v>
      </c>
      <c r="R140" s="227">
        <f>Q140*H140</f>
        <v>0.00051999999999999995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246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354.56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354.56</v>
      </c>
      <c r="BL140" s="14" t="s">
        <v>246</v>
      </c>
      <c r="BM140" s="229" t="s">
        <v>1158</v>
      </c>
    </row>
    <row r="141" s="2" customFormat="1" ht="37.8" customHeight="1">
      <c r="A141" s="29"/>
      <c r="B141" s="30"/>
      <c r="C141" s="231" t="s">
        <v>260</v>
      </c>
      <c r="D141" s="231" t="s">
        <v>221</v>
      </c>
      <c r="E141" s="232" t="s">
        <v>1159</v>
      </c>
      <c r="F141" s="233" t="s">
        <v>1160</v>
      </c>
      <c r="G141" s="234" t="s">
        <v>310</v>
      </c>
      <c r="H141" s="235">
        <v>2</v>
      </c>
      <c r="I141" s="236">
        <v>169.53</v>
      </c>
      <c r="J141" s="236">
        <f>ROUND(I141*H141,2)</f>
        <v>339.06</v>
      </c>
      <c r="K141" s="237"/>
      <c r="L141" s="238"/>
      <c r="M141" s="245" t="s">
        <v>1</v>
      </c>
      <c r="N141" s="246" t="s">
        <v>39</v>
      </c>
      <c r="O141" s="243">
        <v>0</v>
      </c>
      <c r="P141" s="243">
        <f>O141*H141</f>
        <v>0</v>
      </c>
      <c r="Q141" s="243">
        <v>0.020500000000000001</v>
      </c>
      <c r="R141" s="243">
        <f>Q141*H141</f>
        <v>0.041000000000000002</v>
      </c>
      <c r="S141" s="243">
        <v>0</v>
      </c>
      <c r="T141" s="24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301</v>
      </c>
      <c r="AT141" s="229" t="s">
        <v>221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339.06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339.06</v>
      </c>
      <c r="BL141" s="14" t="s">
        <v>246</v>
      </c>
      <c r="BM141" s="229" t="s">
        <v>1161</v>
      </c>
    </row>
    <row r="142" s="2" customFormat="1" ht="6.96" customHeight="1">
      <c r="A142" s="29"/>
      <c r="B142" s="62"/>
      <c r="C142" s="63"/>
      <c r="D142" s="63"/>
      <c r="E142" s="63"/>
      <c r="F142" s="63"/>
      <c r="G142" s="63"/>
      <c r="H142" s="63"/>
      <c r="I142" s="63"/>
      <c r="J142" s="63"/>
      <c r="K142" s="63"/>
      <c r="L142" s="35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sheetProtection sheet="1" autoFilter="0" formatColumns="0" formatRows="0" objects="1" scenarios="1" spinCount="100000" saltValue="3YkyKGGZYGFtB4XWLmIvVy+5oRJhWAOYkTQNP/Np1xRxBG5/UNdTp93QHIfoLGbmkWDnwdGFcQ3jMtrmxfH5Vw==" hashValue="LXKMSvcnZ/seDdPniK1f2VkzIfevF+ZGUWq0teHtSJ7UyhZUzk+n8omdVrMlYYBblaq5pa1ZHwIVeiYddBB8lg==" algorithmName="SHA-512" password="CC35"/>
  <autoFilter ref="C120:K141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1162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146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>Mesto Partizánske</v>
      </c>
      <c r="F15" s="29"/>
      <c r="G15" s="29"/>
      <c r="H15" s="29"/>
      <c r="I15" s="136" t="s">
        <v>24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tr">
        <f>'Rekapitulácia stavby'!AN13</f>
        <v/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ViOn, a.s., Zlaté Moravce</v>
      </c>
      <c r="F18" s="139"/>
      <c r="G18" s="139"/>
      <c r="H18" s="139"/>
      <c r="I18" s="136" t="s">
        <v>24</v>
      </c>
      <c r="J18" s="139" t="str">
        <f>'Rekapitulácia stavby'!AN14</f>
        <v/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>Hescon, s.r.o.</v>
      </c>
      <c r="F21" s="29"/>
      <c r="G21" s="29"/>
      <c r="H21" s="29"/>
      <c r="I21" s="136" t="s">
        <v>24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Hescon, s.r.o.</v>
      </c>
      <c r="F24" s="29"/>
      <c r="G24" s="29"/>
      <c r="H24" s="29"/>
      <c r="I24" s="136" t="s">
        <v>24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ROUND(J121, 2)</f>
        <v>202544.16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ROUND((SUM(BE121:BE177)),  2)</f>
        <v>0</v>
      </c>
      <c r="G33" s="152"/>
      <c r="H33" s="152"/>
      <c r="I33" s="153">
        <v>0.20000000000000001</v>
      </c>
      <c r="J33" s="151">
        <f>ROUND(((SUM(BE121:BE177))*I33),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ROUND((SUM(BF121:BF177)),  2)</f>
        <v>202544.16</v>
      </c>
      <c r="G34" s="29"/>
      <c r="H34" s="29"/>
      <c r="I34" s="155">
        <v>0.20000000000000001</v>
      </c>
      <c r="J34" s="154">
        <f>ROUND(((SUM(BF121:BF177))*I34),  2)</f>
        <v>40508.830000000002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ROUND((SUM(BG121:BG177)),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ROUND((SUM(BH121:BH177)),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ROUND((SUM(BI121:BI177)),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243052.98999999999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401 - KANALIZÁCIA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J121</f>
        <v>202544.15999999997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1163</v>
      </c>
      <c r="E97" s="182"/>
      <c r="F97" s="182"/>
      <c r="G97" s="182"/>
      <c r="H97" s="182"/>
      <c r="I97" s="182"/>
      <c r="J97" s="183">
        <f>J122</f>
        <v>202544.15999999997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1164</v>
      </c>
      <c r="E98" s="188"/>
      <c r="F98" s="188"/>
      <c r="G98" s="188"/>
      <c r="H98" s="188"/>
      <c r="I98" s="188"/>
      <c r="J98" s="189">
        <f>J123</f>
        <v>24132.549999999996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1165</v>
      </c>
      <c r="E99" s="188"/>
      <c r="F99" s="188"/>
      <c r="G99" s="188"/>
      <c r="H99" s="188"/>
      <c r="I99" s="188"/>
      <c r="J99" s="189">
        <f>J135</f>
        <v>107349.64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1166</v>
      </c>
      <c r="E100" s="188"/>
      <c r="F100" s="188"/>
      <c r="G100" s="188"/>
      <c r="H100" s="188"/>
      <c r="I100" s="188"/>
      <c r="J100" s="189">
        <f>J149</f>
        <v>37815.169999999991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1167</v>
      </c>
      <c r="E101" s="188"/>
      <c r="F101" s="188"/>
      <c r="G101" s="188"/>
      <c r="H101" s="188"/>
      <c r="I101" s="188"/>
      <c r="J101" s="189">
        <f>J172</f>
        <v>33246.800000000003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167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6.25" customHeight="1">
      <c r="A111" s="29"/>
      <c r="B111" s="30"/>
      <c r="C111" s="31"/>
      <c r="D111" s="31"/>
      <c r="E111" s="174" t="str">
        <f>E7</f>
        <v>Dodatok č. 5 ku stavbe Kompostáreň na biologicky rozložiteľný komunálny odpad v meste Partizánske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144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>SO 401 - KANALIZÁCIA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 xml:space="preserve"> </v>
      </c>
      <c r="G115" s="31"/>
      <c r="H115" s="31"/>
      <c r="I115" s="26" t="s">
        <v>19</v>
      </c>
      <c r="J115" s="75" t="str">
        <f>IF(J12="","",J12)</f>
        <v>19. 6. 2023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21</v>
      </c>
      <c r="D117" s="31"/>
      <c r="E117" s="31"/>
      <c r="F117" s="23" t="str">
        <f>E15</f>
        <v>Mesto Partizánske</v>
      </c>
      <c r="G117" s="31"/>
      <c r="H117" s="31"/>
      <c r="I117" s="26" t="s">
        <v>27</v>
      </c>
      <c r="J117" s="27" t="str">
        <f>E21</f>
        <v>Hescon, s.r.o.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>ViOn, a.s., Zlaté Moravce</v>
      </c>
      <c r="G118" s="31"/>
      <c r="H118" s="31"/>
      <c r="I118" s="26" t="s">
        <v>30</v>
      </c>
      <c r="J118" s="27" t="str">
        <f>E24</f>
        <v>Hescon, s.r.o.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168</v>
      </c>
      <c r="D120" s="194" t="s">
        <v>58</v>
      </c>
      <c r="E120" s="194" t="s">
        <v>54</v>
      </c>
      <c r="F120" s="194" t="s">
        <v>55</v>
      </c>
      <c r="G120" s="194" t="s">
        <v>169</v>
      </c>
      <c r="H120" s="194" t="s">
        <v>170</v>
      </c>
      <c r="I120" s="194" t="s">
        <v>171</v>
      </c>
      <c r="J120" s="195" t="s">
        <v>150</v>
      </c>
      <c r="K120" s="196" t="s">
        <v>172</v>
      </c>
      <c r="L120" s="197"/>
      <c r="M120" s="96" t="s">
        <v>1</v>
      </c>
      <c r="N120" s="97" t="s">
        <v>37</v>
      </c>
      <c r="O120" s="97" t="s">
        <v>173</v>
      </c>
      <c r="P120" s="97" t="s">
        <v>174</v>
      </c>
      <c r="Q120" s="97" t="s">
        <v>175</v>
      </c>
      <c r="R120" s="97" t="s">
        <v>176</v>
      </c>
      <c r="S120" s="97" t="s">
        <v>177</v>
      </c>
      <c r="T120" s="98" t="s">
        <v>178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151</v>
      </c>
      <c r="D121" s="31"/>
      <c r="E121" s="31"/>
      <c r="F121" s="31"/>
      <c r="G121" s="31"/>
      <c r="H121" s="31"/>
      <c r="I121" s="31"/>
      <c r="J121" s="198">
        <f>BK121</f>
        <v>202544.15999999997</v>
      </c>
      <c r="K121" s="31"/>
      <c r="L121" s="35"/>
      <c r="M121" s="99"/>
      <c r="N121" s="199"/>
      <c r="O121" s="100"/>
      <c r="P121" s="200">
        <f>P122</f>
        <v>0</v>
      </c>
      <c r="Q121" s="100"/>
      <c r="R121" s="200">
        <f>R122</f>
        <v>0</v>
      </c>
      <c r="S121" s="100"/>
      <c r="T121" s="201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152</v>
      </c>
      <c r="BK121" s="202">
        <f>BK122</f>
        <v>202544.15999999997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1168</v>
      </c>
      <c r="F122" s="206" t="s">
        <v>1</v>
      </c>
      <c r="G122" s="204"/>
      <c r="H122" s="204"/>
      <c r="I122" s="204"/>
      <c r="J122" s="207">
        <f>BK122</f>
        <v>202544.15999999997</v>
      </c>
      <c r="K122" s="204"/>
      <c r="L122" s="208"/>
      <c r="M122" s="209"/>
      <c r="N122" s="210"/>
      <c r="O122" s="210"/>
      <c r="P122" s="211">
        <f>P123+P135+P149+P172</f>
        <v>0</v>
      </c>
      <c r="Q122" s="210"/>
      <c r="R122" s="211">
        <f>R123+R135+R149+R172</f>
        <v>0</v>
      </c>
      <c r="S122" s="210"/>
      <c r="T122" s="212">
        <f>T123+T135+T149+T172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181</v>
      </c>
      <c r="BK122" s="215">
        <f>BK123+BK135+BK149+BK172</f>
        <v>202544.15999999997</v>
      </c>
    </row>
    <row r="123" s="12" customFormat="1" ht="22.8" customHeight="1">
      <c r="A123" s="12"/>
      <c r="B123" s="203"/>
      <c r="C123" s="204"/>
      <c r="D123" s="205" t="s">
        <v>72</v>
      </c>
      <c r="E123" s="216" t="s">
        <v>1108</v>
      </c>
      <c r="F123" s="216" t="s">
        <v>1109</v>
      </c>
      <c r="G123" s="204"/>
      <c r="H123" s="204"/>
      <c r="I123" s="204"/>
      <c r="J123" s="217">
        <f>BK123</f>
        <v>24132.549999999996</v>
      </c>
      <c r="K123" s="204"/>
      <c r="L123" s="208"/>
      <c r="M123" s="209"/>
      <c r="N123" s="210"/>
      <c r="O123" s="210"/>
      <c r="P123" s="211">
        <f>SUM(P124:P134)</f>
        <v>0</v>
      </c>
      <c r="Q123" s="210"/>
      <c r="R123" s="211">
        <f>SUM(R124:R134)</f>
        <v>0</v>
      </c>
      <c r="S123" s="210"/>
      <c r="T123" s="212">
        <f>SUM(T124:T134)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81</v>
      </c>
      <c r="AY123" s="213" t="s">
        <v>181</v>
      </c>
      <c r="BK123" s="215">
        <f>SUM(BK124:BK134)</f>
        <v>24132.549999999996</v>
      </c>
    </row>
    <row r="124" s="2" customFormat="1" ht="24.15" customHeight="1">
      <c r="A124" s="29"/>
      <c r="B124" s="30"/>
      <c r="C124" s="218" t="s">
        <v>81</v>
      </c>
      <c r="D124" s="218" t="s">
        <v>184</v>
      </c>
      <c r="E124" s="219" t="s">
        <v>1169</v>
      </c>
      <c r="F124" s="220" t="s">
        <v>1170</v>
      </c>
      <c r="G124" s="221" t="s">
        <v>292</v>
      </c>
      <c r="H124" s="222">
        <v>4</v>
      </c>
      <c r="I124" s="223">
        <v>26.809999999999999</v>
      </c>
      <c r="J124" s="223">
        <f>ROUND(I124*H124,2)</f>
        <v>107.24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183</v>
      </c>
      <c r="AY124" s="14" t="s">
        <v>181</v>
      </c>
      <c r="BE124" s="230">
        <f>IF(N124="základná",J124,0)</f>
        <v>0</v>
      </c>
      <c r="BF124" s="230">
        <f>IF(N124="znížená",J124,0)</f>
        <v>107.24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107.24</v>
      </c>
      <c r="BL124" s="14" t="s">
        <v>188</v>
      </c>
      <c r="BM124" s="229" t="s">
        <v>183</v>
      </c>
    </row>
    <row r="125" s="2" customFormat="1" ht="24.15" customHeight="1">
      <c r="A125" s="29"/>
      <c r="B125" s="30"/>
      <c r="C125" s="218" t="s">
        <v>73</v>
      </c>
      <c r="D125" s="218" t="s">
        <v>184</v>
      </c>
      <c r="E125" s="219" t="s">
        <v>1169</v>
      </c>
      <c r="F125" s="220" t="s">
        <v>1170</v>
      </c>
      <c r="G125" s="221" t="s">
        <v>292</v>
      </c>
      <c r="H125" s="222">
        <v>86.829999999999998</v>
      </c>
      <c r="I125" s="223">
        <v>15</v>
      </c>
      <c r="J125" s="223">
        <f>ROUND(I125*H125,2)</f>
        <v>1302.4500000000001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183</v>
      </c>
      <c r="AY125" s="14" t="s">
        <v>181</v>
      </c>
      <c r="BE125" s="230">
        <f>IF(N125="základná",J125,0)</f>
        <v>0</v>
      </c>
      <c r="BF125" s="230">
        <f>IF(N125="znížená",J125,0)</f>
        <v>1302.4500000000001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1302.4500000000001</v>
      </c>
      <c r="BL125" s="14" t="s">
        <v>188</v>
      </c>
      <c r="BM125" s="229" t="s">
        <v>188</v>
      </c>
    </row>
    <row r="126" s="2" customFormat="1" ht="24.15" customHeight="1">
      <c r="A126" s="29"/>
      <c r="B126" s="30"/>
      <c r="C126" s="218" t="s">
        <v>190</v>
      </c>
      <c r="D126" s="218" t="s">
        <v>184</v>
      </c>
      <c r="E126" s="219" t="s">
        <v>1171</v>
      </c>
      <c r="F126" s="220" t="s">
        <v>1172</v>
      </c>
      <c r="G126" s="221" t="s">
        <v>292</v>
      </c>
      <c r="H126" s="222">
        <v>45</v>
      </c>
      <c r="I126" s="223">
        <v>24.59</v>
      </c>
      <c r="J126" s="223">
        <f>ROUND(I126*H126,2)</f>
        <v>1106.55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183</v>
      </c>
      <c r="AY126" s="14" t="s">
        <v>181</v>
      </c>
      <c r="BE126" s="230">
        <f>IF(N126="základná",J126,0)</f>
        <v>0</v>
      </c>
      <c r="BF126" s="230">
        <f>IF(N126="znížená",J126,0)</f>
        <v>1106.55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1106.55</v>
      </c>
      <c r="BL126" s="14" t="s">
        <v>188</v>
      </c>
      <c r="BM126" s="229" t="s">
        <v>201</v>
      </c>
    </row>
    <row r="127" s="2" customFormat="1" ht="24.15" customHeight="1">
      <c r="A127" s="29"/>
      <c r="B127" s="30"/>
      <c r="C127" s="218" t="s">
        <v>73</v>
      </c>
      <c r="D127" s="218" t="s">
        <v>184</v>
      </c>
      <c r="E127" s="219" t="s">
        <v>1171</v>
      </c>
      <c r="F127" s="220" t="s">
        <v>1172</v>
      </c>
      <c r="G127" s="221" t="s">
        <v>292</v>
      </c>
      <c r="H127" s="222">
        <v>-41.82</v>
      </c>
      <c r="I127" s="223">
        <v>24.59</v>
      </c>
      <c r="J127" s="223">
        <f>ROUND(I127*H127,2)</f>
        <v>-1028.3499999999999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183</v>
      </c>
      <c r="AY127" s="14" t="s">
        <v>181</v>
      </c>
      <c r="BE127" s="230">
        <f>IF(N127="základná",J127,0)</f>
        <v>0</v>
      </c>
      <c r="BF127" s="230">
        <f>IF(N127="znížená",J127,0)</f>
        <v>-1028.3499999999999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-1028.3499999999999</v>
      </c>
      <c r="BL127" s="14" t="s">
        <v>188</v>
      </c>
      <c r="BM127" s="229" t="s">
        <v>210</v>
      </c>
    </row>
    <row r="128" s="2" customFormat="1" ht="24.15" customHeight="1">
      <c r="A128" s="29"/>
      <c r="B128" s="30"/>
      <c r="C128" s="218" t="s">
        <v>197</v>
      </c>
      <c r="D128" s="218" t="s">
        <v>184</v>
      </c>
      <c r="E128" s="219" t="s">
        <v>1173</v>
      </c>
      <c r="F128" s="220" t="s">
        <v>1174</v>
      </c>
      <c r="G128" s="221" t="s">
        <v>292</v>
      </c>
      <c r="H128" s="222">
        <v>200</v>
      </c>
      <c r="I128" s="223">
        <v>36.270000000000003</v>
      </c>
      <c r="J128" s="223">
        <f>ROUND(I128*H128,2)</f>
        <v>7254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183</v>
      </c>
      <c r="AY128" s="14" t="s">
        <v>181</v>
      </c>
      <c r="BE128" s="230">
        <f>IF(N128="základná",J128,0)</f>
        <v>0</v>
      </c>
      <c r="BF128" s="230">
        <f>IF(N128="znížená",J128,0)</f>
        <v>7254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7254</v>
      </c>
      <c r="BL128" s="14" t="s">
        <v>188</v>
      </c>
      <c r="BM128" s="229" t="s">
        <v>220</v>
      </c>
    </row>
    <row r="129" s="2" customFormat="1" ht="24.15" customHeight="1">
      <c r="A129" s="29"/>
      <c r="B129" s="30"/>
      <c r="C129" s="218" t="s">
        <v>73</v>
      </c>
      <c r="D129" s="218" t="s">
        <v>184</v>
      </c>
      <c r="E129" s="219" t="s">
        <v>1173</v>
      </c>
      <c r="F129" s="220" t="s">
        <v>1174</v>
      </c>
      <c r="G129" s="221" t="s">
        <v>292</v>
      </c>
      <c r="H129" s="222">
        <v>359.02100000000002</v>
      </c>
      <c r="I129" s="223">
        <v>30</v>
      </c>
      <c r="J129" s="223">
        <f>ROUND(I129*H129,2)</f>
        <v>10770.629999999999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183</v>
      </c>
      <c r="AY129" s="14" t="s">
        <v>181</v>
      </c>
      <c r="BE129" s="230">
        <f>IF(N129="základná",J129,0)</f>
        <v>0</v>
      </c>
      <c r="BF129" s="230">
        <f>IF(N129="znížená",J129,0)</f>
        <v>10770.629999999999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10770.629999999999</v>
      </c>
      <c r="BL129" s="14" t="s">
        <v>188</v>
      </c>
      <c r="BM129" s="229" t="s">
        <v>230</v>
      </c>
    </row>
    <row r="130" s="2" customFormat="1" ht="24.15" customHeight="1">
      <c r="A130" s="29"/>
      <c r="B130" s="30"/>
      <c r="C130" s="218" t="s">
        <v>206</v>
      </c>
      <c r="D130" s="218" t="s">
        <v>184</v>
      </c>
      <c r="E130" s="219" t="s">
        <v>1175</v>
      </c>
      <c r="F130" s="220" t="s">
        <v>1176</v>
      </c>
      <c r="G130" s="221" t="s">
        <v>292</v>
      </c>
      <c r="H130" s="222">
        <v>140</v>
      </c>
      <c r="I130" s="223">
        <v>38.710000000000001</v>
      </c>
      <c r="J130" s="223">
        <f>ROUND(I130*H130,2)</f>
        <v>5419.3999999999996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183</v>
      </c>
      <c r="AY130" s="14" t="s">
        <v>181</v>
      </c>
      <c r="BE130" s="230">
        <f>IF(N130="základná",J130,0)</f>
        <v>0</v>
      </c>
      <c r="BF130" s="230">
        <f>IF(N130="znížená",J130,0)</f>
        <v>5419.3999999999996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5419.3999999999996</v>
      </c>
      <c r="BL130" s="14" t="s">
        <v>188</v>
      </c>
      <c r="BM130" s="229" t="s">
        <v>238</v>
      </c>
    </row>
    <row r="131" s="2" customFormat="1" ht="24.15" customHeight="1">
      <c r="A131" s="29"/>
      <c r="B131" s="30"/>
      <c r="C131" s="218" t="s">
        <v>73</v>
      </c>
      <c r="D131" s="218" t="s">
        <v>184</v>
      </c>
      <c r="E131" s="219" t="s">
        <v>1175</v>
      </c>
      <c r="F131" s="220" t="s">
        <v>1176</v>
      </c>
      <c r="G131" s="221" t="s">
        <v>292</v>
      </c>
      <c r="H131" s="222">
        <v>-140</v>
      </c>
      <c r="I131" s="223">
        <v>38.710000000000001</v>
      </c>
      <c r="J131" s="223">
        <f>ROUND(I131*H131,2)</f>
        <v>-5419.3999999999996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-5419.3999999999996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-5419.3999999999996</v>
      </c>
      <c r="BL131" s="14" t="s">
        <v>188</v>
      </c>
      <c r="BM131" s="229" t="s">
        <v>246</v>
      </c>
    </row>
    <row r="132" s="2" customFormat="1" ht="24.15" customHeight="1">
      <c r="A132" s="29"/>
      <c r="B132" s="30"/>
      <c r="C132" s="218" t="s">
        <v>215</v>
      </c>
      <c r="D132" s="218" t="s">
        <v>184</v>
      </c>
      <c r="E132" s="219" t="s">
        <v>1177</v>
      </c>
      <c r="F132" s="220" t="s">
        <v>1178</v>
      </c>
      <c r="G132" s="221" t="s">
        <v>292</v>
      </c>
      <c r="H132" s="222">
        <v>30</v>
      </c>
      <c r="I132" s="223">
        <v>63.490000000000002</v>
      </c>
      <c r="J132" s="223">
        <f>ROUND(I132*H132,2)</f>
        <v>1904.7000000000001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1904.7000000000001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1904.7000000000001</v>
      </c>
      <c r="BL132" s="14" t="s">
        <v>188</v>
      </c>
      <c r="BM132" s="229" t="s">
        <v>256</v>
      </c>
    </row>
    <row r="133" s="2" customFormat="1" ht="21.75" customHeight="1">
      <c r="A133" s="29"/>
      <c r="B133" s="30"/>
      <c r="C133" s="218" t="s">
        <v>225</v>
      </c>
      <c r="D133" s="218" t="s">
        <v>184</v>
      </c>
      <c r="E133" s="219" t="s">
        <v>1179</v>
      </c>
      <c r="F133" s="220" t="s">
        <v>1180</v>
      </c>
      <c r="G133" s="221" t="s">
        <v>292</v>
      </c>
      <c r="H133" s="222">
        <v>79</v>
      </c>
      <c r="I133" s="223">
        <v>28.149999999999999</v>
      </c>
      <c r="J133" s="223">
        <f>ROUND(I133*H133,2)</f>
        <v>2223.8499999999999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2223.8499999999999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2223.8499999999999</v>
      </c>
      <c r="BL133" s="14" t="s">
        <v>188</v>
      </c>
      <c r="BM133" s="229" t="s">
        <v>7</v>
      </c>
    </row>
    <row r="134" s="2" customFormat="1" ht="21.75" customHeight="1">
      <c r="A134" s="29"/>
      <c r="B134" s="30"/>
      <c r="C134" s="218" t="s">
        <v>234</v>
      </c>
      <c r="D134" s="218" t="s">
        <v>184</v>
      </c>
      <c r="E134" s="219" t="s">
        <v>1181</v>
      </c>
      <c r="F134" s="220" t="s">
        <v>1182</v>
      </c>
      <c r="G134" s="221" t="s">
        <v>292</v>
      </c>
      <c r="H134" s="222">
        <v>22</v>
      </c>
      <c r="I134" s="223">
        <v>22.34</v>
      </c>
      <c r="J134" s="223">
        <f>ROUND(I134*H134,2)</f>
        <v>491.48000000000002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183</v>
      </c>
      <c r="AY134" s="14" t="s">
        <v>181</v>
      </c>
      <c r="BE134" s="230">
        <f>IF(N134="základná",J134,0)</f>
        <v>0</v>
      </c>
      <c r="BF134" s="230">
        <f>IF(N134="znížená",J134,0)</f>
        <v>491.48000000000002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491.48000000000002</v>
      </c>
      <c r="BL134" s="14" t="s">
        <v>188</v>
      </c>
      <c r="BM134" s="229" t="s">
        <v>271</v>
      </c>
    </row>
    <row r="135" s="12" customFormat="1" ht="22.8" customHeight="1">
      <c r="A135" s="12"/>
      <c r="B135" s="203"/>
      <c r="C135" s="204"/>
      <c r="D135" s="205" t="s">
        <v>72</v>
      </c>
      <c r="E135" s="216" t="s">
        <v>1119</v>
      </c>
      <c r="F135" s="216" t="s">
        <v>1183</v>
      </c>
      <c r="G135" s="204"/>
      <c r="H135" s="204"/>
      <c r="I135" s="204"/>
      <c r="J135" s="217">
        <f>BK135</f>
        <v>107349.64</v>
      </c>
      <c r="K135" s="204"/>
      <c r="L135" s="208"/>
      <c r="M135" s="209"/>
      <c r="N135" s="210"/>
      <c r="O135" s="210"/>
      <c r="P135" s="211">
        <f>SUM(P136:P148)</f>
        <v>0</v>
      </c>
      <c r="Q135" s="210"/>
      <c r="R135" s="211">
        <f>SUM(R136:R148)</f>
        <v>0</v>
      </c>
      <c r="S135" s="210"/>
      <c r="T135" s="212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81</v>
      </c>
      <c r="AT135" s="214" t="s">
        <v>72</v>
      </c>
      <c r="AU135" s="214" t="s">
        <v>81</v>
      </c>
      <c r="AY135" s="213" t="s">
        <v>181</v>
      </c>
      <c r="BK135" s="215">
        <f>SUM(BK136:BK148)</f>
        <v>107349.64</v>
      </c>
    </row>
    <row r="136" s="2" customFormat="1" ht="16.5" customHeight="1">
      <c r="A136" s="29"/>
      <c r="B136" s="30"/>
      <c r="C136" s="218" t="s">
        <v>242</v>
      </c>
      <c r="D136" s="218" t="s">
        <v>184</v>
      </c>
      <c r="E136" s="219" t="s">
        <v>1184</v>
      </c>
      <c r="F136" s="220" t="s">
        <v>1185</v>
      </c>
      <c r="G136" s="221" t="s">
        <v>310</v>
      </c>
      <c r="H136" s="222">
        <v>4</v>
      </c>
      <c r="I136" s="223">
        <v>824.41999999999996</v>
      </c>
      <c r="J136" s="223">
        <f>ROUND(I136*H136,2)</f>
        <v>3297.6799999999998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3297.6799999999998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3297.6799999999998</v>
      </c>
      <c r="BL136" s="14" t="s">
        <v>188</v>
      </c>
      <c r="BM136" s="229" t="s">
        <v>281</v>
      </c>
    </row>
    <row r="137" s="2" customFormat="1" ht="21.75" customHeight="1">
      <c r="A137" s="29"/>
      <c r="B137" s="30"/>
      <c r="C137" s="218" t="s">
        <v>246</v>
      </c>
      <c r="D137" s="218" t="s">
        <v>184</v>
      </c>
      <c r="E137" s="219" t="s">
        <v>1186</v>
      </c>
      <c r="F137" s="220" t="s">
        <v>1187</v>
      </c>
      <c r="G137" s="221" t="s">
        <v>310</v>
      </c>
      <c r="H137" s="222">
        <v>6</v>
      </c>
      <c r="I137" s="223">
        <v>852.02999999999997</v>
      </c>
      <c r="J137" s="223">
        <f>ROUND(I137*H137,2)</f>
        <v>5112.1800000000003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5112.1800000000003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5112.1800000000003</v>
      </c>
      <c r="BL137" s="14" t="s">
        <v>188</v>
      </c>
      <c r="BM137" s="229" t="s">
        <v>294</v>
      </c>
    </row>
    <row r="138" s="2" customFormat="1" ht="21.75" customHeight="1">
      <c r="A138" s="29"/>
      <c r="B138" s="30"/>
      <c r="C138" s="218" t="s">
        <v>73</v>
      </c>
      <c r="D138" s="218" t="s">
        <v>184</v>
      </c>
      <c r="E138" s="219" t="s">
        <v>1186</v>
      </c>
      <c r="F138" s="220" t="s">
        <v>1187</v>
      </c>
      <c r="G138" s="221" t="s">
        <v>310</v>
      </c>
      <c r="H138" s="222">
        <v>-2</v>
      </c>
      <c r="I138" s="223">
        <v>852.02999999999997</v>
      </c>
      <c r="J138" s="223">
        <f>ROUND(I138*H138,2)</f>
        <v>-1704.06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-1704.06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-1704.06</v>
      </c>
      <c r="BL138" s="14" t="s">
        <v>188</v>
      </c>
      <c r="BM138" s="229" t="s">
        <v>303</v>
      </c>
    </row>
    <row r="139" s="2" customFormat="1" ht="16.5" customHeight="1">
      <c r="A139" s="29"/>
      <c r="B139" s="30"/>
      <c r="C139" s="218" t="s">
        <v>251</v>
      </c>
      <c r="D139" s="218" t="s">
        <v>184</v>
      </c>
      <c r="E139" s="219" t="s">
        <v>1188</v>
      </c>
      <c r="F139" s="220" t="s">
        <v>1189</v>
      </c>
      <c r="G139" s="221" t="s">
        <v>310</v>
      </c>
      <c r="H139" s="222">
        <v>3</v>
      </c>
      <c r="I139" s="223">
        <v>9994.9599999999991</v>
      </c>
      <c r="J139" s="223">
        <f>ROUND(I139*H139,2)</f>
        <v>29984.880000000001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29984.880000000001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29984.880000000001</v>
      </c>
      <c r="BL139" s="14" t="s">
        <v>188</v>
      </c>
      <c r="BM139" s="229" t="s">
        <v>312</v>
      </c>
    </row>
    <row r="140" s="2" customFormat="1" ht="16.5" customHeight="1">
      <c r="A140" s="29"/>
      <c r="B140" s="30"/>
      <c r="C140" s="218" t="s">
        <v>73</v>
      </c>
      <c r="D140" s="218" t="s">
        <v>184</v>
      </c>
      <c r="E140" s="219" t="s">
        <v>1188</v>
      </c>
      <c r="F140" s="220" t="s">
        <v>1189</v>
      </c>
      <c r="G140" s="221" t="s">
        <v>310</v>
      </c>
      <c r="H140" s="222">
        <v>-2</v>
      </c>
      <c r="I140" s="223">
        <v>9994.9599999999991</v>
      </c>
      <c r="J140" s="223">
        <f>ROUND(I140*H140,2)</f>
        <v>-19989.919999999998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-19989.919999999998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-19989.919999999998</v>
      </c>
      <c r="BL140" s="14" t="s">
        <v>188</v>
      </c>
      <c r="BM140" s="229" t="s">
        <v>301</v>
      </c>
    </row>
    <row r="141" s="2" customFormat="1" ht="24.15" customHeight="1">
      <c r="A141" s="29"/>
      <c r="B141" s="30"/>
      <c r="C141" s="218" t="s">
        <v>256</v>
      </c>
      <c r="D141" s="218" t="s">
        <v>184</v>
      </c>
      <c r="E141" s="219" t="s">
        <v>1190</v>
      </c>
      <c r="F141" s="220" t="s">
        <v>1191</v>
      </c>
      <c r="G141" s="221" t="s">
        <v>310</v>
      </c>
      <c r="H141" s="222">
        <v>1</v>
      </c>
      <c r="I141" s="223">
        <v>21195.66</v>
      </c>
      <c r="J141" s="223">
        <f>ROUND(I141*H141,2)</f>
        <v>21195.66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21195.66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21195.66</v>
      </c>
      <c r="BL141" s="14" t="s">
        <v>188</v>
      </c>
      <c r="BM141" s="229" t="s">
        <v>329</v>
      </c>
    </row>
    <row r="142" s="2" customFormat="1" ht="24.15" customHeight="1">
      <c r="A142" s="29"/>
      <c r="B142" s="30"/>
      <c r="C142" s="218" t="s">
        <v>260</v>
      </c>
      <c r="D142" s="218" t="s">
        <v>184</v>
      </c>
      <c r="E142" s="219" t="s">
        <v>1192</v>
      </c>
      <c r="F142" s="220" t="s">
        <v>1193</v>
      </c>
      <c r="G142" s="221" t="s">
        <v>310</v>
      </c>
      <c r="H142" s="222">
        <v>1</v>
      </c>
      <c r="I142" s="223">
        <v>43753.949999999997</v>
      </c>
      <c r="J142" s="223">
        <f>ROUND(I142*H142,2)</f>
        <v>43753.949999999997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188</v>
      </c>
      <c r="AT142" s="229" t="s">
        <v>184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43753.949999999997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43753.949999999997</v>
      </c>
      <c r="BL142" s="14" t="s">
        <v>188</v>
      </c>
      <c r="BM142" s="229" t="s">
        <v>337</v>
      </c>
    </row>
    <row r="143" s="2" customFormat="1" ht="24.15" customHeight="1">
      <c r="A143" s="29"/>
      <c r="B143" s="30"/>
      <c r="C143" s="218" t="s">
        <v>7</v>
      </c>
      <c r="D143" s="218" t="s">
        <v>184</v>
      </c>
      <c r="E143" s="219" t="s">
        <v>1194</v>
      </c>
      <c r="F143" s="220" t="s">
        <v>1195</v>
      </c>
      <c r="G143" s="221" t="s">
        <v>310</v>
      </c>
      <c r="H143" s="222">
        <v>1</v>
      </c>
      <c r="I143" s="223">
        <v>2197.3299999999999</v>
      </c>
      <c r="J143" s="223">
        <f>ROUND(I143*H143,2)</f>
        <v>2197.3299999999999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2197.3299999999999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2197.3299999999999</v>
      </c>
      <c r="BL143" s="14" t="s">
        <v>188</v>
      </c>
      <c r="BM143" s="229" t="s">
        <v>346</v>
      </c>
    </row>
    <row r="144" s="2" customFormat="1" ht="24.15" customHeight="1">
      <c r="A144" s="29"/>
      <c r="B144" s="30"/>
      <c r="C144" s="218" t="s">
        <v>267</v>
      </c>
      <c r="D144" s="218" t="s">
        <v>184</v>
      </c>
      <c r="E144" s="219" t="s">
        <v>1196</v>
      </c>
      <c r="F144" s="220" t="s">
        <v>1197</v>
      </c>
      <c r="G144" s="221" t="s">
        <v>310</v>
      </c>
      <c r="H144" s="222">
        <v>1</v>
      </c>
      <c r="I144" s="223">
        <v>5130.7399999999998</v>
      </c>
      <c r="J144" s="223">
        <f>ROUND(I144*H144,2)</f>
        <v>5130.7399999999998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5130.7399999999998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5130.7399999999998</v>
      </c>
      <c r="BL144" s="14" t="s">
        <v>188</v>
      </c>
      <c r="BM144" s="229" t="s">
        <v>356</v>
      </c>
    </row>
    <row r="145" s="2" customFormat="1" ht="16.5" customHeight="1">
      <c r="A145" s="29"/>
      <c r="B145" s="30"/>
      <c r="C145" s="218" t="s">
        <v>271</v>
      </c>
      <c r="D145" s="218" t="s">
        <v>184</v>
      </c>
      <c r="E145" s="219" t="s">
        <v>1198</v>
      </c>
      <c r="F145" s="220" t="s">
        <v>1199</v>
      </c>
      <c r="G145" s="221" t="s">
        <v>310</v>
      </c>
      <c r="H145" s="222">
        <v>1</v>
      </c>
      <c r="I145" s="223">
        <v>6242.6899999999996</v>
      </c>
      <c r="J145" s="223">
        <f>ROUND(I145*H145,2)</f>
        <v>6242.6899999999996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6242.6899999999996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6242.6899999999996</v>
      </c>
      <c r="BL145" s="14" t="s">
        <v>188</v>
      </c>
      <c r="BM145" s="229" t="s">
        <v>883</v>
      </c>
    </row>
    <row r="146" s="2" customFormat="1" ht="16.5" customHeight="1">
      <c r="A146" s="29"/>
      <c r="B146" s="30"/>
      <c r="C146" s="218" t="s">
        <v>275</v>
      </c>
      <c r="D146" s="218" t="s">
        <v>184</v>
      </c>
      <c r="E146" s="219" t="s">
        <v>1200</v>
      </c>
      <c r="F146" s="220" t="s">
        <v>1201</v>
      </c>
      <c r="G146" s="221" t="s">
        <v>310</v>
      </c>
      <c r="H146" s="222">
        <v>1</v>
      </c>
      <c r="I146" s="223">
        <v>5485.8699999999999</v>
      </c>
      <c r="J146" s="223">
        <f>ROUND(I146*H146,2)</f>
        <v>5485.8699999999999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5485.8699999999999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5485.8699999999999</v>
      </c>
      <c r="BL146" s="14" t="s">
        <v>188</v>
      </c>
      <c r="BM146" s="229" t="s">
        <v>888</v>
      </c>
    </row>
    <row r="147" s="2" customFormat="1" ht="16.5" customHeight="1">
      <c r="A147" s="29"/>
      <c r="B147" s="30"/>
      <c r="C147" s="218" t="s">
        <v>281</v>
      </c>
      <c r="D147" s="218" t="s">
        <v>184</v>
      </c>
      <c r="E147" s="219" t="s">
        <v>1202</v>
      </c>
      <c r="F147" s="220" t="s">
        <v>1203</v>
      </c>
      <c r="G147" s="221" t="s">
        <v>310</v>
      </c>
      <c r="H147" s="222">
        <v>16</v>
      </c>
      <c r="I147" s="223">
        <v>393.29000000000002</v>
      </c>
      <c r="J147" s="223">
        <f>ROUND(I147*H147,2)</f>
        <v>6292.6400000000003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6292.6400000000003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6292.6400000000003</v>
      </c>
      <c r="BL147" s="14" t="s">
        <v>188</v>
      </c>
      <c r="BM147" s="229" t="s">
        <v>1204</v>
      </c>
    </row>
    <row r="148" s="2" customFormat="1" ht="16.5" customHeight="1">
      <c r="A148" s="29"/>
      <c r="B148" s="30"/>
      <c r="C148" s="218" t="s">
        <v>73</v>
      </c>
      <c r="D148" s="218" t="s">
        <v>184</v>
      </c>
      <c r="E148" s="219" t="s">
        <v>1202</v>
      </c>
      <c r="F148" s="220" t="s">
        <v>1203</v>
      </c>
      <c r="G148" s="221" t="s">
        <v>310</v>
      </c>
      <c r="H148" s="222">
        <v>1</v>
      </c>
      <c r="I148" s="223">
        <v>350</v>
      </c>
      <c r="J148" s="223">
        <f>ROUND(I148*H148,2)</f>
        <v>350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350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350</v>
      </c>
      <c r="BL148" s="14" t="s">
        <v>188</v>
      </c>
      <c r="BM148" s="229" t="s">
        <v>1205</v>
      </c>
    </row>
    <row r="149" s="12" customFormat="1" ht="22.8" customHeight="1">
      <c r="A149" s="12"/>
      <c r="B149" s="203"/>
      <c r="C149" s="204"/>
      <c r="D149" s="205" t="s">
        <v>72</v>
      </c>
      <c r="E149" s="216" t="s">
        <v>1142</v>
      </c>
      <c r="F149" s="216" t="s">
        <v>1143</v>
      </c>
      <c r="G149" s="204"/>
      <c r="H149" s="204"/>
      <c r="I149" s="204"/>
      <c r="J149" s="217">
        <f>BK149</f>
        <v>37815.169999999991</v>
      </c>
      <c r="K149" s="204"/>
      <c r="L149" s="208"/>
      <c r="M149" s="209"/>
      <c r="N149" s="210"/>
      <c r="O149" s="210"/>
      <c r="P149" s="211">
        <f>SUM(P150:P171)</f>
        <v>0</v>
      </c>
      <c r="Q149" s="210"/>
      <c r="R149" s="211">
        <f>SUM(R150:R171)</f>
        <v>0</v>
      </c>
      <c r="S149" s="210"/>
      <c r="T149" s="212">
        <f>SUM(T150:T171)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81</v>
      </c>
      <c r="AT149" s="214" t="s">
        <v>72</v>
      </c>
      <c r="AU149" s="214" t="s">
        <v>81</v>
      </c>
      <c r="AY149" s="213" t="s">
        <v>181</v>
      </c>
      <c r="BK149" s="215">
        <f>SUM(BK150:BK171)</f>
        <v>37815.169999999991</v>
      </c>
    </row>
    <row r="150" s="2" customFormat="1" ht="24.15" customHeight="1">
      <c r="A150" s="29"/>
      <c r="B150" s="30"/>
      <c r="C150" s="218" t="s">
        <v>294</v>
      </c>
      <c r="D150" s="218" t="s">
        <v>184</v>
      </c>
      <c r="E150" s="219" t="s">
        <v>1206</v>
      </c>
      <c r="F150" s="220" t="s">
        <v>1207</v>
      </c>
      <c r="G150" s="221" t="s">
        <v>310</v>
      </c>
      <c r="H150" s="222">
        <v>4</v>
      </c>
      <c r="I150" s="223">
        <v>373.36000000000001</v>
      </c>
      <c r="J150" s="223">
        <f>ROUND(I150*H150,2)</f>
        <v>1493.4400000000001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1493.4400000000001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1493.4400000000001</v>
      </c>
      <c r="BL150" s="14" t="s">
        <v>188</v>
      </c>
      <c r="BM150" s="229" t="s">
        <v>1208</v>
      </c>
    </row>
    <row r="151" s="2" customFormat="1" ht="24.15" customHeight="1">
      <c r="A151" s="29"/>
      <c r="B151" s="30"/>
      <c r="C151" s="218" t="s">
        <v>298</v>
      </c>
      <c r="D151" s="218" t="s">
        <v>184</v>
      </c>
      <c r="E151" s="219" t="s">
        <v>1209</v>
      </c>
      <c r="F151" s="220" t="s">
        <v>1210</v>
      </c>
      <c r="G151" s="221" t="s">
        <v>310</v>
      </c>
      <c r="H151" s="222">
        <v>6</v>
      </c>
      <c r="I151" s="223">
        <v>373.36000000000001</v>
      </c>
      <c r="J151" s="223">
        <f>ROUND(I151*H151,2)</f>
        <v>2240.1599999999999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183</v>
      </c>
      <c r="AY151" s="14" t="s">
        <v>181</v>
      </c>
      <c r="BE151" s="230">
        <f>IF(N151="základná",J151,0)</f>
        <v>0</v>
      </c>
      <c r="BF151" s="230">
        <f>IF(N151="znížená",J151,0)</f>
        <v>2240.1599999999999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2240.1599999999999</v>
      </c>
      <c r="BL151" s="14" t="s">
        <v>188</v>
      </c>
      <c r="BM151" s="229" t="s">
        <v>820</v>
      </c>
    </row>
    <row r="152" s="2" customFormat="1" ht="24.15" customHeight="1">
      <c r="A152" s="29"/>
      <c r="B152" s="30"/>
      <c r="C152" s="218" t="s">
        <v>73</v>
      </c>
      <c r="D152" s="218" t="s">
        <v>184</v>
      </c>
      <c r="E152" s="219" t="s">
        <v>1209</v>
      </c>
      <c r="F152" s="220" t="s">
        <v>1210</v>
      </c>
      <c r="G152" s="221" t="s">
        <v>310</v>
      </c>
      <c r="H152" s="222">
        <v>-2</v>
      </c>
      <c r="I152" s="223">
        <v>373.36000000000001</v>
      </c>
      <c r="J152" s="223">
        <f>ROUND(I152*H152,2)</f>
        <v>-746.72000000000003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-746.72000000000003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-746.72000000000003</v>
      </c>
      <c r="BL152" s="14" t="s">
        <v>188</v>
      </c>
      <c r="BM152" s="229" t="s">
        <v>828</v>
      </c>
    </row>
    <row r="153" s="2" customFormat="1" ht="24.15" customHeight="1">
      <c r="A153" s="29"/>
      <c r="B153" s="30"/>
      <c r="C153" s="218" t="s">
        <v>303</v>
      </c>
      <c r="D153" s="218" t="s">
        <v>184</v>
      </c>
      <c r="E153" s="219" t="s">
        <v>1211</v>
      </c>
      <c r="F153" s="220" t="s">
        <v>1212</v>
      </c>
      <c r="G153" s="221" t="s">
        <v>310</v>
      </c>
      <c r="H153" s="222">
        <v>3</v>
      </c>
      <c r="I153" s="223">
        <v>1080.31</v>
      </c>
      <c r="J153" s="223">
        <f>ROUND(I153*H153,2)</f>
        <v>3240.9299999999998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3240.9299999999998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3240.9299999999998</v>
      </c>
      <c r="BL153" s="14" t="s">
        <v>188</v>
      </c>
      <c r="BM153" s="229" t="s">
        <v>796</v>
      </c>
    </row>
    <row r="154" s="2" customFormat="1" ht="24.15" customHeight="1">
      <c r="A154" s="29"/>
      <c r="B154" s="30"/>
      <c r="C154" s="218" t="s">
        <v>73</v>
      </c>
      <c r="D154" s="218" t="s">
        <v>184</v>
      </c>
      <c r="E154" s="219" t="s">
        <v>1211</v>
      </c>
      <c r="F154" s="220" t="s">
        <v>1212</v>
      </c>
      <c r="G154" s="221" t="s">
        <v>310</v>
      </c>
      <c r="H154" s="222">
        <v>-2</v>
      </c>
      <c r="I154" s="223">
        <v>1080.31</v>
      </c>
      <c r="J154" s="223">
        <f>ROUND(I154*H154,2)</f>
        <v>-2160.6199999999999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-2160.6199999999999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-2160.6199999999999</v>
      </c>
      <c r="BL154" s="14" t="s">
        <v>188</v>
      </c>
      <c r="BM154" s="229" t="s">
        <v>811</v>
      </c>
    </row>
    <row r="155" s="2" customFormat="1" ht="24.15" customHeight="1">
      <c r="A155" s="29"/>
      <c r="B155" s="30"/>
      <c r="C155" s="218" t="s">
        <v>307</v>
      </c>
      <c r="D155" s="218" t="s">
        <v>184</v>
      </c>
      <c r="E155" s="219" t="s">
        <v>1213</v>
      </c>
      <c r="F155" s="220" t="s">
        <v>1214</v>
      </c>
      <c r="G155" s="221" t="s">
        <v>310</v>
      </c>
      <c r="H155" s="222">
        <v>1</v>
      </c>
      <c r="I155" s="223">
        <v>1696</v>
      </c>
      <c r="J155" s="223">
        <f>ROUND(I155*H155,2)</f>
        <v>1696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188</v>
      </c>
      <c r="AT155" s="229" t="s">
        <v>184</v>
      </c>
      <c r="AU155" s="229" t="s">
        <v>183</v>
      </c>
      <c r="AY155" s="14" t="s">
        <v>181</v>
      </c>
      <c r="BE155" s="230">
        <f>IF(N155="základná",J155,0)</f>
        <v>0</v>
      </c>
      <c r="BF155" s="230">
        <f>IF(N155="znížená",J155,0)</f>
        <v>1696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1696</v>
      </c>
      <c r="BL155" s="14" t="s">
        <v>188</v>
      </c>
      <c r="BM155" s="229" t="s">
        <v>729</v>
      </c>
    </row>
    <row r="156" s="2" customFormat="1" ht="24.15" customHeight="1">
      <c r="A156" s="29"/>
      <c r="B156" s="30"/>
      <c r="C156" s="218" t="s">
        <v>73</v>
      </c>
      <c r="D156" s="218" t="s">
        <v>184</v>
      </c>
      <c r="E156" s="219" t="s">
        <v>1213</v>
      </c>
      <c r="F156" s="220" t="s">
        <v>1214</v>
      </c>
      <c r="G156" s="221" t="s">
        <v>310</v>
      </c>
      <c r="H156" s="222">
        <v>1</v>
      </c>
      <c r="I156" s="223">
        <v>1600</v>
      </c>
      <c r="J156" s="223">
        <f>ROUND(I156*H156,2)</f>
        <v>1600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1600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1600</v>
      </c>
      <c r="BL156" s="14" t="s">
        <v>188</v>
      </c>
      <c r="BM156" s="229" t="s">
        <v>733</v>
      </c>
    </row>
    <row r="157" s="2" customFormat="1" ht="24.15" customHeight="1">
      <c r="A157" s="29"/>
      <c r="B157" s="30"/>
      <c r="C157" s="218" t="s">
        <v>312</v>
      </c>
      <c r="D157" s="218" t="s">
        <v>184</v>
      </c>
      <c r="E157" s="219" t="s">
        <v>1215</v>
      </c>
      <c r="F157" s="220" t="s">
        <v>1216</v>
      </c>
      <c r="G157" s="221" t="s">
        <v>310</v>
      </c>
      <c r="H157" s="222">
        <v>1</v>
      </c>
      <c r="I157" s="223">
        <v>8420.9300000000003</v>
      </c>
      <c r="J157" s="223">
        <f>ROUND(I157*H157,2)</f>
        <v>8420.9300000000003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188</v>
      </c>
      <c r="AT157" s="229" t="s">
        <v>184</v>
      </c>
      <c r="AU157" s="229" t="s">
        <v>183</v>
      </c>
      <c r="AY157" s="14" t="s">
        <v>181</v>
      </c>
      <c r="BE157" s="230">
        <f>IF(N157="základná",J157,0)</f>
        <v>0</v>
      </c>
      <c r="BF157" s="230">
        <f>IF(N157="znížená",J157,0)</f>
        <v>8420.9300000000003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8420.9300000000003</v>
      </c>
      <c r="BL157" s="14" t="s">
        <v>188</v>
      </c>
      <c r="BM157" s="229" t="s">
        <v>493</v>
      </c>
    </row>
    <row r="158" s="2" customFormat="1" ht="24.15" customHeight="1">
      <c r="A158" s="29"/>
      <c r="B158" s="30"/>
      <c r="C158" s="218" t="s">
        <v>316</v>
      </c>
      <c r="D158" s="218" t="s">
        <v>184</v>
      </c>
      <c r="E158" s="219" t="s">
        <v>1217</v>
      </c>
      <c r="F158" s="220" t="s">
        <v>1218</v>
      </c>
      <c r="G158" s="221" t="s">
        <v>310</v>
      </c>
      <c r="H158" s="222">
        <v>1</v>
      </c>
      <c r="I158" s="223">
        <v>5445.1800000000003</v>
      </c>
      <c r="J158" s="223">
        <f>ROUND(I158*H158,2)</f>
        <v>5445.1800000000003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188</v>
      </c>
      <c r="AT158" s="229" t="s">
        <v>184</v>
      </c>
      <c r="AU158" s="229" t="s">
        <v>183</v>
      </c>
      <c r="AY158" s="14" t="s">
        <v>181</v>
      </c>
      <c r="BE158" s="230">
        <f>IF(N158="základná",J158,0)</f>
        <v>0</v>
      </c>
      <c r="BF158" s="230">
        <f>IF(N158="znížená",J158,0)</f>
        <v>5445.1800000000003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183</v>
      </c>
      <c r="BK158" s="230">
        <f>ROUND(I158*H158,2)</f>
        <v>5445.1800000000003</v>
      </c>
      <c r="BL158" s="14" t="s">
        <v>188</v>
      </c>
      <c r="BM158" s="229" t="s">
        <v>740</v>
      </c>
    </row>
    <row r="159" s="2" customFormat="1" ht="24.15" customHeight="1">
      <c r="A159" s="29"/>
      <c r="B159" s="30"/>
      <c r="C159" s="218" t="s">
        <v>301</v>
      </c>
      <c r="D159" s="218" t="s">
        <v>184</v>
      </c>
      <c r="E159" s="219" t="s">
        <v>1219</v>
      </c>
      <c r="F159" s="220" t="s">
        <v>1220</v>
      </c>
      <c r="G159" s="221" t="s">
        <v>310</v>
      </c>
      <c r="H159" s="222">
        <v>1</v>
      </c>
      <c r="I159" s="223">
        <v>1052.6400000000001</v>
      </c>
      <c r="J159" s="223">
        <f>ROUND(I159*H159,2)</f>
        <v>1052.6400000000001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183</v>
      </c>
      <c r="AY159" s="14" t="s">
        <v>181</v>
      </c>
      <c r="BE159" s="230">
        <f>IF(N159="základná",J159,0)</f>
        <v>0</v>
      </c>
      <c r="BF159" s="230">
        <f>IF(N159="znížená",J159,0)</f>
        <v>1052.6400000000001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1052.6400000000001</v>
      </c>
      <c r="BL159" s="14" t="s">
        <v>188</v>
      </c>
      <c r="BM159" s="229" t="s">
        <v>662</v>
      </c>
    </row>
    <row r="160" s="2" customFormat="1" ht="24.15" customHeight="1">
      <c r="A160" s="29"/>
      <c r="B160" s="30"/>
      <c r="C160" s="218" t="s">
        <v>325</v>
      </c>
      <c r="D160" s="218" t="s">
        <v>184</v>
      </c>
      <c r="E160" s="219" t="s">
        <v>1221</v>
      </c>
      <c r="F160" s="220" t="s">
        <v>1222</v>
      </c>
      <c r="G160" s="221" t="s">
        <v>310</v>
      </c>
      <c r="H160" s="222">
        <v>1</v>
      </c>
      <c r="I160" s="223">
        <v>3345.25</v>
      </c>
      <c r="J160" s="223">
        <f>ROUND(I160*H160,2)</f>
        <v>3345.25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188</v>
      </c>
      <c r="AT160" s="229" t="s">
        <v>184</v>
      </c>
      <c r="AU160" s="229" t="s">
        <v>183</v>
      </c>
      <c r="AY160" s="14" t="s">
        <v>181</v>
      </c>
      <c r="BE160" s="230">
        <f>IF(N160="základná",J160,0)</f>
        <v>0</v>
      </c>
      <c r="BF160" s="230">
        <f>IF(N160="znížená",J160,0)</f>
        <v>3345.25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183</v>
      </c>
      <c r="BK160" s="230">
        <f>ROUND(I160*H160,2)</f>
        <v>3345.25</v>
      </c>
      <c r="BL160" s="14" t="s">
        <v>188</v>
      </c>
      <c r="BM160" s="229" t="s">
        <v>669</v>
      </c>
    </row>
    <row r="161" s="2" customFormat="1" ht="24.15" customHeight="1">
      <c r="A161" s="29"/>
      <c r="B161" s="30"/>
      <c r="C161" s="218" t="s">
        <v>329</v>
      </c>
      <c r="D161" s="218" t="s">
        <v>184</v>
      </c>
      <c r="E161" s="219" t="s">
        <v>1223</v>
      </c>
      <c r="F161" s="220" t="s">
        <v>1224</v>
      </c>
      <c r="G161" s="221" t="s">
        <v>292</v>
      </c>
      <c r="H161" s="222">
        <v>4</v>
      </c>
      <c r="I161" s="223">
        <v>16.620000000000001</v>
      </c>
      <c r="J161" s="223">
        <f>ROUND(I161*H161,2)</f>
        <v>66.480000000000004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188</v>
      </c>
      <c r="AT161" s="229" t="s">
        <v>184</v>
      </c>
      <c r="AU161" s="229" t="s">
        <v>183</v>
      </c>
      <c r="AY161" s="14" t="s">
        <v>181</v>
      </c>
      <c r="BE161" s="230">
        <f>IF(N161="základná",J161,0)</f>
        <v>0</v>
      </c>
      <c r="BF161" s="230">
        <f>IF(N161="znížená",J161,0)</f>
        <v>66.480000000000004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183</v>
      </c>
      <c r="BK161" s="230">
        <f>ROUND(I161*H161,2)</f>
        <v>66.480000000000004</v>
      </c>
      <c r="BL161" s="14" t="s">
        <v>188</v>
      </c>
      <c r="BM161" s="229" t="s">
        <v>675</v>
      </c>
    </row>
    <row r="162" s="2" customFormat="1" ht="24.15" customHeight="1">
      <c r="A162" s="29"/>
      <c r="B162" s="30"/>
      <c r="C162" s="218" t="s">
        <v>73</v>
      </c>
      <c r="D162" s="218" t="s">
        <v>184</v>
      </c>
      <c r="E162" s="219" t="s">
        <v>1223</v>
      </c>
      <c r="F162" s="220" t="s">
        <v>1224</v>
      </c>
      <c r="G162" s="221" t="s">
        <v>292</v>
      </c>
      <c r="H162" s="222">
        <v>82.5</v>
      </c>
      <c r="I162" s="223">
        <v>15</v>
      </c>
      <c r="J162" s="223">
        <f>ROUND(I162*H162,2)</f>
        <v>1237.5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188</v>
      </c>
      <c r="AT162" s="229" t="s">
        <v>184</v>
      </c>
      <c r="AU162" s="229" t="s">
        <v>183</v>
      </c>
      <c r="AY162" s="14" t="s">
        <v>181</v>
      </c>
      <c r="BE162" s="230">
        <f>IF(N162="základná",J162,0)</f>
        <v>0</v>
      </c>
      <c r="BF162" s="230">
        <f>IF(N162="znížená",J162,0)</f>
        <v>1237.5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1237.5</v>
      </c>
      <c r="BL162" s="14" t="s">
        <v>188</v>
      </c>
      <c r="BM162" s="229" t="s">
        <v>490</v>
      </c>
    </row>
    <row r="163" s="2" customFormat="1" ht="24.15" customHeight="1">
      <c r="A163" s="29"/>
      <c r="B163" s="30"/>
      <c r="C163" s="218" t="s">
        <v>333</v>
      </c>
      <c r="D163" s="218" t="s">
        <v>184</v>
      </c>
      <c r="E163" s="219" t="s">
        <v>1225</v>
      </c>
      <c r="F163" s="220" t="s">
        <v>1226</v>
      </c>
      <c r="G163" s="221" t="s">
        <v>292</v>
      </c>
      <c r="H163" s="222">
        <v>45</v>
      </c>
      <c r="I163" s="223">
        <v>16.620000000000001</v>
      </c>
      <c r="J163" s="223">
        <f>ROUND(I163*H163,2)</f>
        <v>747.89999999999998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188</v>
      </c>
      <c r="AT163" s="229" t="s">
        <v>184</v>
      </c>
      <c r="AU163" s="229" t="s">
        <v>183</v>
      </c>
      <c r="AY163" s="14" t="s">
        <v>181</v>
      </c>
      <c r="BE163" s="230">
        <f>IF(N163="základná",J163,0)</f>
        <v>0</v>
      </c>
      <c r="BF163" s="230">
        <f>IF(N163="znížená",J163,0)</f>
        <v>747.89999999999998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183</v>
      </c>
      <c r="BK163" s="230">
        <f>ROUND(I163*H163,2)</f>
        <v>747.89999999999998</v>
      </c>
      <c r="BL163" s="14" t="s">
        <v>188</v>
      </c>
      <c r="BM163" s="229" t="s">
        <v>502</v>
      </c>
    </row>
    <row r="164" s="2" customFormat="1" ht="24.15" customHeight="1">
      <c r="A164" s="29"/>
      <c r="B164" s="30"/>
      <c r="C164" s="218" t="s">
        <v>73</v>
      </c>
      <c r="D164" s="218" t="s">
        <v>184</v>
      </c>
      <c r="E164" s="219" t="s">
        <v>1225</v>
      </c>
      <c r="F164" s="220" t="s">
        <v>1226</v>
      </c>
      <c r="G164" s="221" t="s">
        <v>292</v>
      </c>
      <c r="H164" s="222">
        <v>-41.82</v>
      </c>
      <c r="I164" s="223">
        <v>16.620000000000001</v>
      </c>
      <c r="J164" s="223">
        <f>ROUND(I164*H164,2)</f>
        <v>-695.04999999999995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188</v>
      </c>
      <c r="AT164" s="229" t="s">
        <v>184</v>
      </c>
      <c r="AU164" s="229" t="s">
        <v>183</v>
      </c>
      <c r="AY164" s="14" t="s">
        <v>181</v>
      </c>
      <c r="BE164" s="230">
        <f>IF(N164="základná",J164,0)</f>
        <v>0</v>
      </c>
      <c r="BF164" s="230">
        <f>IF(N164="znížená",J164,0)</f>
        <v>-695.04999999999995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-695.04999999999995</v>
      </c>
      <c r="BL164" s="14" t="s">
        <v>188</v>
      </c>
      <c r="BM164" s="229" t="s">
        <v>512</v>
      </c>
    </row>
    <row r="165" s="2" customFormat="1" ht="24.15" customHeight="1">
      <c r="A165" s="29"/>
      <c r="B165" s="30"/>
      <c r="C165" s="218" t="s">
        <v>337</v>
      </c>
      <c r="D165" s="218" t="s">
        <v>184</v>
      </c>
      <c r="E165" s="219" t="s">
        <v>1227</v>
      </c>
      <c r="F165" s="220" t="s">
        <v>1228</v>
      </c>
      <c r="G165" s="221" t="s">
        <v>292</v>
      </c>
      <c r="H165" s="222">
        <v>200</v>
      </c>
      <c r="I165" s="223">
        <v>16.620000000000001</v>
      </c>
      <c r="J165" s="223">
        <f>ROUND(I165*H165,2)</f>
        <v>3324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188</v>
      </c>
      <c r="AT165" s="229" t="s">
        <v>184</v>
      </c>
      <c r="AU165" s="229" t="s">
        <v>183</v>
      </c>
      <c r="AY165" s="14" t="s">
        <v>181</v>
      </c>
      <c r="BE165" s="230">
        <f>IF(N165="základná",J165,0)</f>
        <v>0</v>
      </c>
      <c r="BF165" s="230">
        <f>IF(N165="znížená",J165,0)</f>
        <v>3324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183</v>
      </c>
      <c r="BK165" s="230">
        <f>ROUND(I165*H165,2)</f>
        <v>3324</v>
      </c>
      <c r="BL165" s="14" t="s">
        <v>188</v>
      </c>
      <c r="BM165" s="229" t="s">
        <v>520</v>
      </c>
    </row>
    <row r="166" s="2" customFormat="1" ht="24.15" customHeight="1">
      <c r="A166" s="29"/>
      <c r="B166" s="30"/>
      <c r="C166" s="218" t="s">
        <v>73</v>
      </c>
      <c r="D166" s="218" t="s">
        <v>184</v>
      </c>
      <c r="E166" s="219" t="s">
        <v>1227</v>
      </c>
      <c r="F166" s="220" t="s">
        <v>1228</v>
      </c>
      <c r="G166" s="221" t="s">
        <v>292</v>
      </c>
      <c r="H166" s="222">
        <v>332.39999999999998</v>
      </c>
      <c r="I166" s="223">
        <v>15</v>
      </c>
      <c r="J166" s="223">
        <f>ROUND(I166*H166,2)</f>
        <v>4986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188</v>
      </c>
      <c r="AT166" s="229" t="s">
        <v>184</v>
      </c>
      <c r="AU166" s="229" t="s">
        <v>183</v>
      </c>
      <c r="AY166" s="14" t="s">
        <v>181</v>
      </c>
      <c r="BE166" s="230">
        <f>IF(N166="základná",J166,0)</f>
        <v>0</v>
      </c>
      <c r="BF166" s="230">
        <f>IF(N166="znížená",J166,0)</f>
        <v>4986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183</v>
      </c>
      <c r="BK166" s="230">
        <f>ROUND(I166*H166,2)</f>
        <v>4986</v>
      </c>
      <c r="BL166" s="14" t="s">
        <v>188</v>
      </c>
      <c r="BM166" s="229" t="s">
        <v>528</v>
      </c>
    </row>
    <row r="167" s="2" customFormat="1" ht="24.15" customHeight="1">
      <c r="A167" s="29"/>
      <c r="B167" s="30"/>
      <c r="C167" s="218" t="s">
        <v>342</v>
      </c>
      <c r="D167" s="218" t="s">
        <v>184</v>
      </c>
      <c r="E167" s="219" t="s">
        <v>1229</v>
      </c>
      <c r="F167" s="220" t="s">
        <v>1230</v>
      </c>
      <c r="G167" s="221" t="s">
        <v>292</v>
      </c>
      <c r="H167" s="222">
        <v>140</v>
      </c>
      <c r="I167" s="223">
        <v>16.629999999999999</v>
      </c>
      <c r="J167" s="223">
        <f>ROUND(I167*H167,2)</f>
        <v>2328.1999999999998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188</v>
      </c>
      <c r="AT167" s="229" t="s">
        <v>184</v>
      </c>
      <c r="AU167" s="229" t="s">
        <v>183</v>
      </c>
      <c r="AY167" s="14" t="s">
        <v>181</v>
      </c>
      <c r="BE167" s="230">
        <f>IF(N167="základná",J167,0)</f>
        <v>0</v>
      </c>
      <c r="BF167" s="230">
        <f>IF(N167="znížená",J167,0)</f>
        <v>2328.1999999999998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183</v>
      </c>
      <c r="BK167" s="230">
        <f>ROUND(I167*H167,2)</f>
        <v>2328.1999999999998</v>
      </c>
      <c r="BL167" s="14" t="s">
        <v>188</v>
      </c>
      <c r="BM167" s="229" t="s">
        <v>536</v>
      </c>
    </row>
    <row r="168" s="2" customFormat="1" ht="24.15" customHeight="1">
      <c r="A168" s="29"/>
      <c r="B168" s="30"/>
      <c r="C168" s="218" t="s">
        <v>73</v>
      </c>
      <c r="D168" s="218" t="s">
        <v>184</v>
      </c>
      <c r="E168" s="219" t="s">
        <v>1229</v>
      </c>
      <c r="F168" s="220" t="s">
        <v>1230</v>
      </c>
      <c r="G168" s="221" t="s">
        <v>292</v>
      </c>
      <c r="H168" s="222">
        <v>-140</v>
      </c>
      <c r="I168" s="223">
        <v>16.629999999999999</v>
      </c>
      <c r="J168" s="223">
        <f>ROUND(I168*H168,2)</f>
        <v>-2328.1999999999998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188</v>
      </c>
      <c r="AT168" s="229" t="s">
        <v>184</v>
      </c>
      <c r="AU168" s="229" t="s">
        <v>183</v>
      </c>
      <c r="AY168" s="14" t="s">
        <v>181</v>
      </c>
      <c r="BE168" s="230">
        <f>IF(N168="základná",J168,0)</f>
        <v>0</v>
      </c>
      <c r="BF168" s="230">
        <f>IF(N168="znížená",J168,0)</f>
        <v>-2328.1999999999998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183</v>
      </c>
      <c r="BK168" s="230">
        <f>ROUND(I168*H168,2)</f>
        <v>-2328.1999999999998</v>
      </c>
      <c r="BL168" s="14" t="s">
        <v>188</v>
      </c>
      <c r="BM168" s="229" t="s">
        <v>412</v>
      </c>
    </row>
    <row r="169" s="2" customFormat="1" ht="24.15" customHeight="1">
      <c r="A169" s="29"/>
      <c r="B169" s="30"/>
      <c r="C169" s="218" t="s">
        <v>346</v>
      </c>
      <c r="D169" s="218" t="s">
        <v>184</v>
      </c>
      <c r="E169" s="219" t="s">
        <v>1231</v>
      </c>
      <c r="F169" s="220" t="s">
        <v>1232</v>
      </c>
      <c r="G169" s="221" t="s">
        <v>292</v>
      </c>
      <c r="H169" s="222">
        <v>30</v>
      </c>
      <c r="I169" s="223">
        <v>16.629999999999999</v>
      </c>
      <c r="J169" s="223">
        <f>ROUND(I169*H169,2)</f>
        <v>498.89999999999998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188</v>
      </c>
      <c r="AT169" s="229" t="s">
        <v>184</v>
      </c>
      <c r="AU169" s="229" t="s">
        <v>183</v>
      </c>
      <c r="AY169" s="14" t="s">
        <v>181</v>
      </c>
      <c r="BE169" s="230">
        <f>IF(N169="základná",J169,0)</f>
        <v>0</v>
      </c>
      <c r="BF169" s="230">
        <f>IF(N169="znížená",J169,0)</f>
        <v>498.89999999999998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183</v>
      </c>
      <c r="BK169" s="230">
        <f>ROUND(I169*H169,2)</f>
        <v>498.89999999999998</v>
      </c>
      <c r="BL169" s="14" t="s">
        <v>188</v>
      </c>
      <c r="BM169" s="229" t="s">
        <v>464</v>
      </c>
    </row>
    <row r="170" s="2" customFormat="1" ht="24.15" customHeight="1">
      <c r="A170" s="29"/>
      <c r="B170" s="30"/>
      <c r="C170" s="218" t="s">
        <v>352</v>
      </c>
      <c r="D170" s="218" t="s">
        <v>184</v>
      </c>
      <c r="E170" s="219" t="s">
        <v>1233</v>
      </c>
      <c r="F170" s="220" t="s">
        <v>1234</v>
      </c>
      <c r="G170" s="221" t="s">
        <v>292</v>
      </c>
      <c r="H170" s="222">
        <v>79</v>
      </c>
      <c r="I170" s="223">
        <v>19.75</v>
      </c>
      <c r="J170" s="223">
        <f>ROUND(I170*H170,2)</f>
        <v>1560.25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188</v>
      </c>
      <c r="AT170" s="229" t="s">
        <v>184</v>
      </c>
      <c r="AU170" s="229" t="s">
        <v>183</v>
      </c>
      <c r="AY170" s="14" t="s">
        <v>181</v>
      </c>
      <c r="BE170" s="230">
        <f>IF(N170="základná",J170,0)</f>
        <v>0</v>
      </c>
      <c r="BF170" s="230">
        <f>IF(N170="znížená",J170,0)</f>
        <v>1560.25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183</v>
      </c>
      <c r="BK170" s="230">
        <f>ROUND(I170*H170,2)</f>
        <v>1560.25</v>
      </c>
      <c r="BL170" s="14" t="s">
        <v>188</v>
      </c>
      <c r="BM170" s="229" t="s">
        <v>472</v>
      </c>
    </row>
    <row r="171" s="2" customFormat="1" ht="24.15" customHeight="1">
      <c r="A171" s="29"/>
      <c r="B171" s="30"/>
      <c r="C171" s="218" t="s">
        <v>356</v>
      </c>
      <c r="D171" s="218" t="s">
        <v>184</v>
      </c>
      <c r="E171" s="219" t="s">
        <v>1235</v>
      </c>
      <c r="F171" s="220" t="s">
        <v>1236</v>
      </c>
      <c r="G171" s="221" t="s">
        <v>292</v>
      </c>
      <c r="H171" s="222">
        <v>22</v>
      </c>
      <c r="I171" s="223">
        <v>21</v>
      </c>
      <c r="J171" s="223">
        <f>ROUND(I171*H171,2)</f>
        <v>462</v>
      </c>
      <c r="K171" s="224"/>
      <c r="L171" s="35"/>
      <c r="M171" s="225" t="s">
        <v>1</v>
      </c>
      <c r="N171" s="226" t="s">
        <v>39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188</v>
      </c>
      <c r="AT171" s="229" t="s">
        <v>184</v>
      </c>
      <c r="AU171" s="229" t="s">
        <v>183</v>
      </c>
      <c r="AY171" s="14" t="s">
        <v>181</v>
      </c>
      <c r="BE171" s="230">
        <f>IF(N171="základná",J171,0)</f>
        <v>0</v>
      </c>
      <c r="BF171" s="230">
        <f>IF(N171="znížená",J171,0)</f>
        <v>462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183</v>
      </c>
      <c r="BK171" s="230">
        <f>ROUND(I171*H171,2)</f>
        <v>462</v>
      </c>
      <c r="BL171" s="14" t="s">
        <v>188</v>
      </c>
      <c r="BM171" s="229" t="s">
        <v>480</v>
      </c>
    </row>
    <row r="172" s="12" customFormat="1" ht="22.8" customHeight="1">
      <c r="A172" s="12"/>
      <c r="B172" s="203"/>
      <c r="C172" s="204"/>
      <c r="D172" s="205" t="s">
        <v>72</v>
      </c>
      <c r="E172" s="216" t="s">
        <v>12</v>
      </c>
      <c r="F172" s="216" t="s">
        <v>1237</v>
      </c>
      <c r="G172" s="204"/>
      <c r="H172" s="204"/>
      <c r="I172" s="204"/>
      <c r="J172" s="217">
        <f>BK172</f>
        <v>33246.800000000003</v>
      </c>
      <c r="K172" s="204"/>
      <c r="L172" s="208"/>
      <c r="M172" s="209"/>
      <c r="N172" s="210"/>
      <c r="O172" s="210"/>
      <c r="P172" s="211">
        <f>SUM(P173:P177)</f>
        <v>0</v>
      </c>
      <c r="Q172" s="210"/>
      <c r="R172" s="211">
        <f>SUM(R173:R177)</f>
        <v>0</v>
      </c>
      <c r="S172" s="210"/>
      <c r="T172" s="212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81</v>
      </c>
      <c r="AT172" s="214" t="s">
        <v>72</v>
      </c>
      <c r="AU172" s="214" t="s">
        <v>81</v>
      </c>
      <c r="AY172" s="213" t="s">
        <v>181</v>
      </c>
      <c r="BK172" s="215">
        <f>SUM(BK173:BK177)</f>
        <v>33246.800000000003</v>
      </c>
    </row>
    <row r="173" s="2" customFormat="1" ht="24.15" customHeight="1">
      <c r="A173" s="29"/>
      <c r="B173" s="30"/>
      <c r="C173" s="218" t="s">
        <v>73</v>
      </c>
      <c r="D173" s="218" t="s">
        <v>184</v>
      </c>
      <c r="E173" s="219" t="s">
        <v>1238</v>
      </c>
      <c r="F173" s="220" t="s">
        <v>1239</v>
      </c>
      <c r="G173" s="221" t="s">
        <v>310</v>
      </c>
      <c r="H173" s="222">
        <v>1</v>
      </c>
      <c r="I173" s="223">
        <v>12252</v>
      </c>
      <c r="J173" s="223">
        <f>ROUND(I173*H173,2)</f>
        <v>12252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188</v>
      </c>
      <c r="AT173" s="229" t="s">
        <v>184</v>
      </c>
      <c r="AU173" s="229" t="s">
        <v>183</v>
      </c>
      <c r="AY173" s="14" t="s">
        <v>181</v>
      </c>
      <c r="BE173" s="230">
        <f>IF(N173="základná",J173,0)</f>
        <v>0</v>
      </c>
      <c r="BF173" s="230">
        <f>IF(N173="znížená",J173,0)</f>
        <v>12252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183</v>
      </c>
      <c r="BK173" s="230">
        <f>ROUND(I173*H173,2)</f>
        <v>12252</v>
      </c>
      <c r="BL173" s="14" t="s">
        <v>188</v>
      </c>
      <c r="BM173" s="229" t="s">
        <v>371</v>
      </c>
    </row>
    <row r="174" s="2" customFormat="1" ht="24.15" customHeight="1">
      <c r="A174" s="29"/>
      <c r="B174" s="30"/>
      <c r="C174" s="218" t="s">
        <v>73</v>
      </c>
      <c r="D174" s="218" t="s">
        <v>184</v>
      </c>
      <c r="E174" s="219" t="s">
        <v>1240</v>
      </c>
      <c r="F174" s="220" t="s">
        <v>1241</v>
      </c>
      <c r="G174" s="221" t="s">
        <v>310</v>
      </c>
      <c r="H174" s="222">
        <v>1</v>
      </c>
      <c r="I174" s="223">
        <v>2844</v>
      </c>
      <c r="J174" s="223">
        <f>ROUND(I174*H174,2)</f>
        <v>2844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188</v>
      </c>
      <c r="AT174" s="229" t="s">
        <v>184</v>
      </c>
      <c r="AU174" s="229" t="s">
        <v>183</v>
      </c>
      <c r="AY174" s="14" t="s">
        <v>181</v>
      </c>
      <c r="BE174" s="230">
        <f>IF(N174="základná",J174,0)</f>
        <v>0</v>
      </c>
      <c r="BF174" s="230">
        <f>IF(N174="znížená",J174,0)</f>
        <v>2844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183</v>
      </c>
      <c r="BK174" s="230">
        <f>ROUND(I174*H174,2)</f>
        <v>2844</v>
      </c>
      <c r="BL174" s="14" t="s">
        <v>188</v>
      </c>
      <c r="BM174" s="229" t="s">
        <v>379</v>
      </c>
    </row>
    <row r="175" s="2" customFormat="1" ht="33" customHeight="1">
      <c r="A175" s="29"/>
      <c r="B175" s="30"/>
      <c r="C175" s="218" t="s">
        <v>73</v>
      </c>
      <c r="D175" s="218" t="s">
        <v>184</v>
      </c>
      <c r="E175" s="219" t="s">
        <v>1242</v>
      </c>
      <c r="F175" s="220" t="s">
        <v>1243</v>
      </c>
      <c r="G175" s="221" t="s">
        <v>310</v>
      </c>
      <c r="H175" s="222">
        <v>5</v>
      </c>
      <c r="I175" s="223">
        <v>16.52</v>
      </c>
      <c r="J175" s="223">
        <f>ROUND(I175*H175,2)</f>
        <v>82.599999999999994</v>
      </c>
      <c r="K175" s="224"/>
      <c r="L175" s="35"/>
      <c r="M175" s="225" t="s">
        <v>1</v>
      </c>
      <c r="N175" s="226" t="s">
        <v>39</v>
      </c>
      <c r="O175" s="227">
        <v>0</v>
      </c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188</v>
      </c>
      <c r="AT175" s="229" t="s">
        <v>184</v>
      </c>
      <c r="AU175" s="229" t="s">
        <v>183</v>
      </c>
      <c r="AY175" s="14" t="s">
        <v>181</v>
      </c>
      <c r="BE175" s="230">
        <f>IF(N175="základná",J175,0)</f>
        <v>0</v>
      </c>
      <c r="BF175" s="230">
        <f>IF(N175="znížená",J175,0)</f>
        <v>82.599999999999994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183</v>
      </c>
      <c r="BK175" s="230">
        <f>ROUND(I175*H175,2)</f>
        <v>82.599999999999994</v>
      </c>
      <c r="BL175" s="14" t="s">
        <v>188</v>
      </c>
      <c r="BM175" s="229" t="s">
        <v>388</v>
      </c>
    </row>
    <row r="176" s="2" customFormat="1" ht="24.15" customHeight="1">
      <c r="A176" s="29"/>
      <c r="B176" s="30"/>
      <c r="C176" s="218" t="s">
        <v>73</v>
      </c>
      <c r="D176" s="218" t="s">
        <v>184</v>
      </c>
      <c r="E176" s="219" t="s">
        <v>1244</v>
      </c>
      <c r="F176" s="220" t="s">
        <v>1245</v>
      </c>
      <c r="G176" s="221" t="s">
        <v>310</v>
      </c>
      <c r="H176" s="222">
        <v>5</v>
      </c>
      <c r="I176" s="223">
        <v>113.64</v>
      </c>
      <c r="J176" s="223">
        <f>ROUND(I176*H176,2)</f>
        <v>568.20000000000005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188</v>
      </c>
      <c r="AT176" s="229" t="s">
        <v>184</v>
      </c>
      <c r="AU176" s="229" t="s">
        <v>183</v>
      </c>
      <c r="AY176" s="14" t="s">
        <v>181</v>
      </c>
      <c r="BE176" s="230">
        <f>IF(N176="základná",J176,0)</f>
        <v>0</v>
      </c>
      <c r="BF176" s="230">
        <f>IF(N176="znížená",J176,0)</f>
        <v>568.20000000000005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183</v>
      </c>
      <c r="BK176" s="230">
        <f>ROUND(I176*H176,2)</f>
        <v>568.20000000000005</v>
      </c>
      <c r="BL176" s="14" t="s">
        <v>188</v>
      </c>
      <c r="BM176" s="229" t="s">
        <v>396</v>
      </c>
    </row>
    <row r="177" s="2" customFormat="1" ht="37.8" customHeight="1">
      <c r="A177" s="29"/>
      <c r="B177" s="30"/>
      <c r="C177" s="218" t="s">
        <v>73</v>
      </c>
      <c r="D177" s="218" t="s">
        <v>184</v>
      </c>
      <c r="E177" s="219" t="s">
        <v>1246</v>
      </c>
      <c r="F177" s="220" t="s">
        <v>1247</v>
      </c>
      <c r="G177" s="221" t="s">
        <v>310</v>
      </c>
      <c r="H177" s="222">
        <v>2</v>
      </c>
      <c r="I177" s="223">
        <v>8750</v>
      </c>
      <c r="J177" s="223">
        <f>ROUND(I177*H177,2)</f>
        <v>17500</v>
      </c>
      <c r="K177" s="224"/>
      <c r="L177" s="35"/>
      <c r="M177" s="241" t="s">
        <v>1</v>
      </c>
      <c r="N177" s="242" t="s">
        <v>39</v>
      </c>
      <c r="O177" s="243">
        <v>0</v>
      </c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188</v>
      </c>
      <c r="AT177" s="229" t="s">
        <v>184</v>
      </c>
      <c r="AU177" s="229" t="s">
        <v>183</v>
      </c>
      <c r="AY177" s="14" t="s">
        <v>181</v>
      </c>
      <c r="BE177" s="230">
        <f>IF(N177="základná",J177,0)</f>
        <v>0</v>
      </c>
      <c r="BF177" s="230">
        <f>IF(N177="znížená",J177,0)</f>
        <v>17500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183</v>
      </c>
      <c r="BK177" s="230">
        <f>ROUND(I177*H177,2)</f>
        <v>17500</v>
      </c>
      <c r="BL177" s="14" t="s">
        <v>188</v>
      </c>
      <c r="BM177" s="229" t="s">
        <v>404</v>
      </c>
    </row>
    <row r="178" s="2" customFormat="1" ht="6.96" customHeight="1">
      <c r="A178" s="29"/>
      <c r="B178" s="62"/>
      <c r="C178" s="63"/>
      <c r="D178" s="63"/>
      <c r="E178" s="63"/>
      <c r="F178" s="63"/>
      <c r="G178" s="63"/>
      <c r="H178" s="63"/>
      <c r="I178" s="63"/>
      <c r="J178" s="63"/>
      <c r="K178" s="63"/>
      <c r="L178" s="35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sheetProtection sheet="1" autoFilter="0" formatColumns="0" formatRows="0" objects="1" scenarios="1" spinCount="100000" saltValue="0r2fHzkVO6JbN/UnTF/VUBIeSF8f2fwys/+4BWYCATo3CryASO3gzy0OazP87Dn0dQa+ajNzAg9Ww8ByrzBMuQ==" hashValue="z0YY0CJSSP81VRuicf3H1quHekBCTqmGLLTuF8WYKMnwhvlSXWOzJgaGSuFD+eDJe9VS5Vr56anFsOlCua5aEw==" algorithmName="SHA-512" password="CC35"/>
  <autoFilter ref="C120:K17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1248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ROUND(J118, 2)</f>
        <v>12718.25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ROUND((SUM(BE118:BE145)),  2)</f>
        <v>0</v>
      </c>
      <c r="G33" s="152"/>
      <c r="H33" s="152"/>
      <c r="I33" s="153">
        <v>0.20000000000000001</v>
      </c>
      <c r="J33" s="151">
        <f>ROUND(((SUM(BE118:BE145))*I33),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ROUND((SUM(BF118:BF145)),  2)</f>
        <v>12718.25</v>
      </c>
      <c r="G34" s="29"/>
      <c r="H34" s="29"/>
      <c r="I34" s="155">
        <v>0.20000000000000001</v>
      </c>
      <c r="J34" s="154">
        <f>ROUND(((SUM(BF118:BF145))*I34),  2)</f>
        <v>2543.6500000000001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ROUND((SUM(BG118:BG145)),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ROUND((SUM(BH118:BH145)),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ROUND((SUM(BI118:BI145)),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15261.9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601 - AREÁLOVÝ ROZVOD NN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J118</f>
        <v>12718.249999999998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163</v>
      </c>
      <c r="E97" s="182"/>
      <c r="F97" s="182"/>
      <c r="G97" s="182"/>
      <c r="H97" s="182"/>
      <c r="I97" s="182"/>
      <c r="J97" s="183">
        <f>J119</f>
        <v>12718.249999999998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164</v>
      </c>
      <c r="E98" s="188"/>
      <c r="F98" s="188"/>
      <c r="G98" s="188"/>
      <c r="H98" s="188"/>
      <c r="I98" s="188"/>
      <c r="J98" s="189">
        <f>J120</f>
        <v>12718.249999999998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167</v>
      </c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13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6.25" customHeight="1">
      <c r="A108" s="29"/>
      <c r="B108" s="30"/>
      <c r="C108" s="31"/>
      <c r="D108" s="31"/>
      <c r="E108" s="174" t="str">
        <f>E7</f>
        <v>Dodatok č. 5 ku stavbe Kompostáreň na biologicky rozložiteľný komunálny odpad v meste Partizánske</v>
      </c>
      <c r="F108" s="26"/>
      <c r="G108" s="26"/>
      <c r="H108" s="26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144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72" t="str">
        <f>E9</f>
        <v>SO 601 - AREÁLOVÝ ROZVOD NN</v>
      </c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17</v>
      </c>
      <c r="D112" s="31"/>
      <c r="E112" s="31"/>
      <c r="F112" s="23" t="str">
        <f>F12</f>
        <v>Partizánske parc.č.: 3958/171</v>
      </c>
      <c r="G112" s="31"/>
      <c r="H112" s="31"/>
      <c r="I112" s="26" t="s">
        <v>19</v>
      </c>
      <c r="J112" s="75" t="str">
        <f>IF(J12="","",J12)</f>
        <v>19. 6. 2023</v>
      </c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21</v>
      </c>
      <c r="D114" s="31"/>
      <c r="E114" s="31"/>
      <c r="F114" s="23" t="str">
        <f>E15</f>
        <v>Mesto Partizánske</v>
      </c>
      <c r="G114" s="31"/>
      <c r="H114" s="31"/>
      <c r="I114" s="26" t="s">
        <v>27</v>
      </c>
      <c r="J114" s="27" t="str">
        <f>E21</f>
        <v>Hescon, s.r.o.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30</v>
      </c>
      <c r="J115" s="27" t="str">
        <f>E24</f>
        <v>Hescon, s.r.o.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91"/>
      <c r="B117" s="192"/>
      <c r="C117" s="193" t="s">
        <v>168</v>
      </c>
      <c r="D117" s="194" t="s">
        <v>58</v>
      </c>
      <c r="E117" s="194" t="s">
        <v>54</v>
      </c>
      <c r="F117" s="194" t="s">
        <v>55</v>
      </c>
      <c r="G117" s="194" t="s">
        <v>169</v>
      </c>
      <c r="H117" s="194" t="s">
        <v>170</v>
      </c>
      <c r="I117" s="194" t="s">
        <v>171</v>
      </c>
      <c r="J117" s="195" t="s">
        <v>150</v>
      </c>
      <c r="K117" s="196" t="s">
        <v>172</v>
      </c>
      <c r="L117" s="197"/>
      <c r="M117" s="96" t="s">
        <v>1</v>
      </c>
      <c r="N117" s="97" t="s">
        <v>37</v>
      </c>
      <c r="O117" s="97" t="s">
        <v>173</v>
      </c>
      <c r="P117" s="97" t="s">
        <v>174</v>
      </c>
      <c r="Q117" s="97" t="s">
        <v>175</v>
      </c>
      <c r="R117" s="97" t="s">
        <v>176</v>
      </c>
      <c r="S117" s="97" t="s">
        <v>177</v>
      </c>
      <c r="T117" s="98" t="s">
        <v>178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29"/>
      <c r="B118" s="30"/>
      <c r="C118" s="103" t="s">
        <v>151</v>
      </c>
      <c r="D118" s="31"/>
      <c r="E118" s="31"/>
      <c r="F118" s="31"/>
      <c r="G118" s="31"/>
      <c r="H118" s="31"/>
      <c r="I118" s="31"/>
      <c r="J118" s="198">
        <f>BK118</f>
        <v>12718.249999999998</v>
      </c>
      <c r="K118" s="31"/>
      <c r="L118" s="35"/>
      <c r="M118" s="99"/>
      <c r="N118" s="199"/>
      <c r="O118" s="100"/>
      <c r="P118" s="200">
        <f>P119</f>
        <v>0</v>
      </c>
      <c r="Q118" s="100"/>
      <c r="R118" s="200">
        <f>R119</f>
        <v>0</v>
      </c>
      <c r="S118" s="100"/>
      <c r="T118" s="20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152</v>
      </c>
      <c r="BK118" s="202">
        <f>BK119</f>
        <v>12718.249999999998</v>
      </c>
    </row>
    <row r="119" s="12" customFormat="1" ht="25.92" customHeight="1">
      <c r="A119" s="12"/>
      <c r="B119" s="203"/>
      <c r="C119" s="204"/>
      <c r="D119" s="205" t="s">
        <v>72</v>
      </c>
      <c r="E119" s="206" t="s">
        <v>221</v>
      </c>
      <c r="F119" s="206" t="s">
        <v>364</v>
      </c>
      <c r="G119" s="204"/>
      <c r="H119" s="204"/>
      <c r="I119" s="204"/>
      <c r="J119" s="207">
        <f>BK119</f>
        <v>12718.249999999998</v>
      </c>
      <c r="K119" s="204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190</v>
      </c>
      <c r="AT119" s="214" t="s">
        <v>72</v>
      </c>
      <c r="AU119" s="214" t="s">
        <v>73</v>
      </c>
      <c r="AY119" s="213" t="s">
        <v>181</v>
      </c>
      <c r="BK119" s="215">
        <f>BK120</f>
        <v>12718.249999999998</v>
      </c>
    </row>
    <row r="120" s="12" customFormat="1" ht="22.8" customHeight="1">
      <c r="A120" s="12"/>
      <c r="B120" s="203"/>
      <c r="C120" s="204"/>
      <c r="D120" s="205" t="s">
        <v>72</v>
      </c>
      <c r="E120" s="216" t="s">
        <v>365</v>
      </c>
      <c r="F120" s="216" t="s">
        <v>366</v>
      </c>
      <c r="G120" s="204"/>
      <c r="H120" s="204"/>
      <c r="I120" s="204"/>
      <c r="J120" s="217">
        <f>BK120</f>
        <v>12718.249999999998</v>
      </c>
      <c r="K120" s="204"/>
      <c r="L120" s="208"/>
      <c r="M120" s="209"/>
      <c r="N120" s="210"/>
      <c r="O120" s="210"/>
      <c r="P120" s="211">
        <f>SUM(P121:P145)</f>
        <v>0</v>
      </c>
      <c r="Q120" s="210"/>
      <c r="R120" s="211">
        <f>SUM(R121:R145)</f>
        <v>0</v>
      </c>
      <c r="S120" s="210"/>
      <c r="T120" s="212">
        <f>SUM(T121:T145)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190</v>
      </c>
      <c r="AT120" s="214" t="s">
        <v>72</v>
      </c>
      <c r="AU120" s="214" t="s">
        <v>81</v>
      </c>
      <c r="AY120" s="213" t="s">
        <v>181</v>
      </c>
      <c r="BK120" s="215">
        <f>SUM(BK121:BK145)</f>
        <v>12718.249999999998</v>
      </c>
    </row>
    <row r="121" s="2" customFormat="1" ht="16.5" customHeight="1">
      <c r="A121" s="29"/>
      <c r="B121" s="30"/>
      <c r="C121" s="218" t="s">
        <v>81</v>
      </c>
      <c r="D121" s="218" t="s">
        <v>184</v>
      </c>
      <c r="E121" s="219" t="s">
        <v>1249</v>
      </c>
      <c r="F121" s="220" t="s">
        <v>1250</v>
      </c>
      <c r="G121" s="221" t="s">
        <v>310</v>
      </c>
      <c r="H121" s="222">
        <v>1</v>
      </c>
      <c r="I121" s="223">
        <v>300.38</v>
      </c>
      <c r="J121" s="223">
        <f>ROUND(I121*H121,2)</f>
        <v>300.38</v>
      </c>
      <c r="K121" s="224"/>
      <c r="L121" s="35"/>
      <c r="M121" s="225" t="s">
        <v>1</v>
      </c>
      <c r="N121" s="226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188</v>
      </c>
      <c r="AT121" s="229" t="s">
        <v>184</v>
      </c>
      <c r="AU121" s="229" t="s">
        <v>183</v>
      </c>
      <c r="AY121" s="14" t="s">
        <v>181</v>
      </c>
      <c r="BE121" s="230">
        <f>IF(N121="základná",J121,0)</f>
        <v>0</v>
      </c>
      <c r="BF121" s="230">
        <f>IF(N121="znížená",J121,0)</f>
        <v>300.38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183</v>
      </c>
      <c r="BK121" s="230">
        <f>ROUND(I121*H121,2)</f>
        <v>300.38</v>
      </c>
      <c r="BL121" s="14" t="s">
        <v>188</v>
      </c>
      <c r="BM121" s="229" t="s">
        <v>1251</v>
      </c>
    </row>
    <row r="122" s="2" customFormat="1" ht="24.15" customHeight="1">
      <c r="A122" s="29"/>
      <c r="B122" s="30"/>
      <c r="C122" s="218" t="s">
        <v>183</v>
      </c>
      <c r="D122" s="218" t="s">
        <v>184</v>
      </c>
      <c r="E122" s="219" t="s">
        <v>1252</v>
      </c>
      <c r="F122" s="220" t="s">
        <v>1253</v>
      </c>
      <c r="G122" s="221" t="s">
        <v>310</v>
      </c>
      <c r="H122" s="222">
        <v>1</v>
      </c>
      <c r="I122" s="223">
        <v>175.18000000000001</v>
      </c>
      <c r="J122" s="223">
        <f>ROUND(I122*H122,2)</f>
        <v>175.18000000000001</v>
      </c>
      <c r="K122" s="224"/>
      <c r="L122" s="35"/>
      <c r="M122" s="225" t="s">
        <v>1</v>
      </c>
      <c r="N122" s="226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188</v>
      </c>
      <c r="AT122" s="229" t="s">
        <v>184</v>
      </c>
      <c r="AU122" s="229" t="s">
        <v>183</v>
      </c>
      <c r="AY122" s="14" t="s">
        <v>181</v>
      </c>
      <c r="BE122" s="230">
        <f>IF(N122="základná",J122,0)</f>
        <v>0</v>
      </c>
      <c r="BF122" s="230">
        <f>IF(N122="znížená",J122,0)</f>
        <v>175.18000000000001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183</v>
      </c>
      <c r="BK122" s="230">
        <f>ROUND(I122*H122,2)</f>
        <v>175.18000000000001</v>
      </c>
      <c r="BL122" s="14" t="s">
        <v>188</v>
      </c>
      <c r="BM122" s="229" t="s">
        <v>1254</v>
      </c>
    </row>
    <row r="123" s="2" customFormat="1" ht="49.05" customHeight="1">
      <c r="A123" s="29"/>
      <c r="B123" s="30"/>
      <c r="C123" s="218" t="s">
        <v>215</v>
      </c>
      <c r="D123" s="218" t="s">
        <v>184</v>
      </c>
      <c r="E123" s="219" t="s">
        <v>1255</v>
      </c>
      <c r="F123" s="220" t="s">
        <v>1256</v>
      </c>
      <c r="G123" s="221" t="s">
        <v>310</v>
      </c>
      <c r="H123" s="222">
        <v>1</v>
      </c>
      <c r="I123" s="223">
        <v>500.93000000000001</v>
      </c>
      <c r="J123" s="223">
        <f>ROUND(I123*H123,2)</f>
        <v>500.93000000000001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188</v>
      </c>
      <c r="AT123" s="229" t="s">
        <v>184</v>
      </c>
      <c r="AU123" s="229" t="s">
        <v>183</v>
      </c>
      <c r="AY123" s="14" t="s">
        <v>181</v>
      </c>
      <c r="BE123" s="230">
        <f>IF(N123="základná",J123,0)</f>
        <v>0</v>
      </c>
      <c r="BF123" s="230">
        <f>IF(N123="znížená",J123,0)</f>
        <v>500.93000000000001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183</v>
      </c>
      <c r="BK123" s="230">
        <f>ROUND(I123*H123,2)</f>
        <v>500.93000000000001</v>
      </c>
      <c r="BL123" s="14" t="s">
        <v>188</v>
      </c>
      <c r="BM123" s="229" t="s">
        <v>1257</v>
      </c>
    </row>
    <row r="124" s="2" customFormat="1" ht="16.5" customHeight="1">
      <c r="A124" s="29"/>
      <c r="B124" s="30"/>
      <c r="C124" s="218" t="s">
        <v>220</v>
      </c>
      <c r="D124" s="218" t="s">
        <v>184</v>
      </c>
      <c r="E124" s="219" t="s">
        <v>724</v>
      </c>
      <c r="F124" s="220" t="s">
        <v>482</v>
      </c>
      <c r="G124" s="221" t="s">
        <v>292</v>
      </c>
      <c r="H124" s="222">
        <v>18</v>
      </c>
      <c r="I124" s="223">
        <v>1.1799999999999999</v>
      </c>
      <c r="J124" s="223">
        <f>ROUND(I124*H124,2)</f>
        <v>21.239999999999998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183</v>
      </c>
      <c r="AY124" s="14" t="s">
        <v>181</v>
      </c>
      <c r="BE124" s="230">
        <f>IF(N124="základná",J124,0)</f>
        <v>0</v>
      </c>
      <c r="BF124" s="230">
        <f>IF(N124="znížená",J124,0)</f>
        <v>21.239999999999998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21.239999999999998</v>
      </c>
      <c r="BL124" s="14" t="s">
        <v>188</v>
      </c>
      <c r="BM124" s="229" t="s">
        <v>1258</v>
      </c>
    </row>
    <row r="125" s="2" customFormat="1" ht="16.5" customHeight="1">
      <c r="A125" s="29"/>
      <c r="B125" s="30"/>
      <c r="C125" s="218" t="s">
        <v>225</v>
      </c>
      <c r="D125" s="218" t="s">
        <v>184</v>
      </c>
      <c r="E125" s="219" t="s">
        <v>380</v>
      </c>
      <c r="F125" s="220" t="s">
        <v>381</v>
      </c>
      <c r="G125" s="221" t="s">
        <v>340</v>
      </c>
      <c r="H125" s="222">
        <v>22</v>
      </c>
      <c r="I125" s="223">
        <v>4.9000000000000004</v>
      </c>
      <c r="J125" s="223">
        <f>ROUND(I125*H125,2)</f>
        <v>107.8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183</v>
      </c>
      <c r="AY125" s="14" t="s">
        <v>181</v>
      </c>
      <c r="BE125" s="230">
        <f>IF(N125="základná",J125,0)</f>
        <v>0</v>
      </c>
      <c r="BF125" s="230">
        <f>IF(N125="znížená",J125,0)</f>
        <v>107.8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107.8</v>
      </c>
      <c r="BL125" s="14" t="s">
        <v>188</v>
      </c>
      <c r="BM125" s="229" t="s">
        <v>1259</v>
      </c>
    </row>
    <row r="126" s="2" customFormat="1" ht="16.5" customHeight="1">
      <c r="A126" s="29"/>
      <c r="B126" s="30"/>
      <c r="C126" s="218" t="s">
        <v>230</v>
      </c>
      <c r="D126" s="218" t="s">
        <v>184</v>
      </c>
      <c r="E126" s="219" t="s">
        <v>384</v>
      </c>
      <c r="F126" s="220" t="s">
        <v>385</v>
      </c>
      <c r="G126" s="221" t="s">
        <v>386</v>
      </c>
      <c r="H126" s="222">
        <v>10</v>
      </c>
      <c r="I126" s="223">
        <v>4.9100000000000001</v>
      </c>
      <c r="J126" s="223">
        <f>ROUND(I126*H126,2)</f>
        <v>49.100000000000001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183</v>
      </c>
      <c r="AY126" s="14" t="s">
        <v>181</v>
      </c>
      <c r="BE126" s="230">
        <f>IF(N126="základná",J126,0)</f>
        <v>0</v>
      </c>
      <c r="BF126" s="230">
        <f>IF(N126="znížená",J126,0)</f>
        <v>49.100000000000001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49.100000000000001</v>
      </c>
      <c r="BL126" s="14" t="s">
        <v>188</v>
      </c>
      <c r="BM126" s="229" t="s">
        <v>1260</v>
      </c>
    </row>
    <row r="127" s="2" customFormat="1" ht="16.5" customHeight="1">
      <c r="A127" s="29"/>
      <c r="B127" s="30"/>
      <c r="C127" s="218" t="s">
        <v>234</v>
      </c>
      <c r="D127" s="218" t="s">
        <v>184</v>
      </c>
      <c r="E127" s="219" t="s">
        <v>401</v>
      </c>
      <c r="F127" s="220" t="s">
        <v>402</v>
      </c>
      <c r="G127" s="221" t="s">
        <v>292</v>
      </c>
      <c r="H127" s="222">
        <v>285</v>
      </c>
      <c r="I127" s="223">
        <v>2.5</v>
      </c>
      <c r="J127" s="223">
        <f>ROUND(I127*H127,2)</f>
        <v>712.5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183</v>
      </c>
      <c r="AY127" s="14" t="s">
        <v>181</v>
      </c>
      <c r="BE127" s="230">
        <f>IF(N127="základná",J127,0)</f>
        <v>0</v>
      </c>
      <c r="BF127" s="230">
        <f>IF(N127="znížená",J127,0)</f>
        <v>712.5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712.5</v>
      </c>
      <c r="BL127" s="14" t="s">
        <v>188</v>
      </c>
      <c r="BM127" s="229" t="s">
        <v>1261</v>
      </c>
    </row>
    <row r="128" s="2" customFormat="1" ht="16.5" customHeight="1">
      <c r="A128" s="29"/>
      <c r="B128" s="30"/>
      <c r="C128" s="218" t="s">
        <v>238</v>
      </c>
      <c r="D128" s="218" t="s">
        <v>184</v>
      </c>
      <c r="E128" s="219" t="s">
        <v>1262</v>
      </c>
      <c r="F128" s="220" t="s">
        <v>667</v>
      </c>
      <c r="G128" s="221" t="s">
        <v>394</v>
      </c>
      <c r="H128" s="222">
        <v>1</v>
      </c>
      <c r="I128" s="223">
        <v>169.77000000000001</v>
      </c>
      <c r="J128" s="223">
        <f>ROUND(I128*H128,2)</f>
        <v>169.77000000000001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183</v>
      </c>
      <c r="AY128" s="14" t="s">
        <v>181</v>
      </c>
      <c r="BE128" s="230">
        <f>IF(N128="základná",J128,0)</f>
        <v>0</v>
      </c>
      <c r="BF128" s="230">
        <f>IF(N128="znížená",J128,0)</f>
        <v>169.77000000000001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169.77000000000001</v>
      </c>
      <c r="BL128" s="14" t="s">
        <v>188</v>
      </c>
      <c r="BM128" s="229" t="s">
        <v>1263</v>
      </c>
    </row>
    <row r="129" s="2" customFormat="1" ht="16.5" customHeight="1">
      <c r="A129" s="29"/>
      <c r="B129" s="30"/>
      <c r="C129" s="218" t="s">
        <v>242</v>
      </c>
      <c r="D129" s="218" t="s">
        <v>184</v>
      </c>
      <c r="E129" s="219" t="s">
        <v>417</v>
      </c>
      <c r="F129" s="220" t="s">
        <v>418</v>
      </c>
      <c r="G129" s="221" t="s">
        <v>310</v>
      </c>
      <c r="H129" s="222">
        <v>2</v>
      </c>
      <c r="I129" s="223">
        <v>39.299999999999997</v>
      </c>
      <c r="J129" s="223">
        <f>ROUND(I129*H129,2)</f>
        <v>78.599999999999994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183</v>
      </c>
      <c r="AY129" s="14" t="s">
        <v>181</v>
      </c>
      <c r="BE129" s="230">
        <f>IF(N129="základná",J129,0)</f>
        <v>0</v>
      </c>
      <c r="BF129" s="230">
        <f>IF(N129="znížená",J129,0)</f>
        <v>78.599999999999994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78.599999999999994</v>
      </c>
      <c r="BL129" s="14" t="s">
        <v>188</v>
      </c>
      <c r="BM129" s="229" t="s">
        <v>1264</v>
      </c>
    </row>
    <row r="130" s="2" customFormat="1" ht="24.15" customHeight="1">
      <c r="A130" s="29"/>
      <c r="B130" s="30"/>
      <c r="C130" s="218" t="s">
        <v>246</v>
      </c>
      <c r="D130" s="218" t="s">
        <v>184</v>
      </c>
      <c r="E130" s="219" t="s">
        <v>457</v>
      </c>
      <c r="F130" s="220" t="s">
        <v>458</v>
      </c>
      <c r="G130" s="221" t="s">
        <v>292</v>
      </c>
      <c r="H130" s="222">
        <v>65</v>
      </c>
      <c r="I130" s="223">
        <v>14.449999999999999</v>
      </c>
      <c r="J130" s="223">
        <f>ROUND(I130*H130,2)</f>
        <v>939.25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183</v>
      </c>
      <c r="AY130" s="14" t="s">
        <v>181</v>
      </c>
      <c r="BE130" s="230">
        <f>IF(N130="základná",J130,0)</f>
        <v>0</v>
      </c>
      <c r="BF130" s="230">
        <f>IF(N130="znížená",J130,0)</f>
        <v>939.25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939.25</v>
      </c>
      <c r="BL130" s="14" t="s">
        <v>188</v>
      </c>
      <c r="BM130" s="229" t="s">
        <v>1265</v>
      </c>
    </row>
    <row r="131" s="2" customFormat="1" ht="55.5" customHeight="1">
      <c r="A131" s="29"/>
      <c r="B131" s="30"/>
      <c r="C131" s="218" t="s">
        <v>251</v>
      </c>
      <c r="D131" s="218" t="s">
        <v>184</v>
      </c>
      <c r="E131" s="219" t="s">
        <v>1266</v>
      </c>
      <c r="F131" s="220" t="s">
        <v>1267</v>
      </c>
      <c r="G131" s="221" t="s">
        <v>292</v>
      </c>
      <c r="H131" s="222">
        <v>270</v>
      </c>
      <c r="I131" s="223">
        <v>16.859999999999999</v>
      </c>
      <c r="J131" s="223">
        <f>ROUND(I131*H131,2)</f>
        <v>4552.1999999999998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4552.1999999999998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4552.1999999999998</v>
      </c>
      <c r="BL131" s="14" t="s">
        <v>188</v>
      </c>
      <c r="BM131" s="229" t="s">
        <v>1268</v>
      </c>
    </row>
    <row r="132" s="2" customFormat="1" ht="16.5" customHeight="1">
      <c r="A132" s="29"/>
      <c r="B132" s="30"/>
      <c r="C132" s="218" t="s">
        <v>256</v>
      </c>
      <c r="D132" s="218" t="s">
        <v>184</v>
      </c>
      <c r="E132" s="219" t="s">
        <v>1269</v>
      </c>
      <c r="F132" s="220" t="s">
        <v>1270</v>
      </c>
      <c r="G132" s="221" t="s">
        <v>292</v>
      </c>
      <c r="H132" s="222">
        <v>185</v>
      </c>
      <c r="I132" s="223">
        <v>17.559999999999999</v>
      </c>
      <c r="J132" s="223">
        <f>ROUND(I132*H132,2)</f>
        <v>3248.5999999999999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3248.5999999999999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3248.5999999999999</v>
      </c>
      <c r="BL132" s="14" t="s">
        <v>188</v>
      </c>
      <c r="BM132" s="229" t="s">
        <v>1271</v>
      </c>
    </row>
    <row r="133" s="2" customFormat="1" ht="16.5" customHeight="1">
      <c r="A133" s="29"/>
      <c r="B133" s="30"/>
      <c r="C133" s="218" t="s">
        <v>260</v>
      </c>
      <c r="D133" s="218" t="s">
        <v>184</v>
      </c>
      <c r="E133" s="219" t="s">
        <v>1272</v>
      </c>
      <c r="F133" s="220" t="s">
        <v>1273</v>
      </c>
      <c r="G133" s="221" t="s">
        <v>292</v>
      </c>
      <c r="H133" s="222">
        <v>2</v>
      </c>
      <c r="I133" s="223">
        <v>18.710000000000001</v>
      </c>
      <c r="J133" s="223">
        <f>ROUND(I133*H133,2)</f>
        <v>37.420000000000002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37.420000000000002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37.420000000000002</v>
      </c>
      <c r="BL133" s="14" t="s">
        <v>188</v>
      </c>
      <c r="BM133" s="229" t="s">
        <v>1274</v>
      </c>
    </row>
    <row r="134" s="2" customFormat="1" ht="16.5" customHeight="1">
      <c r="A134" s="29"/>
      <c r="B134" s="30"/>
      <c r="C134" s="218" t="s">
        <v>7</v>
      </c>
      <c r="D134" s="218" t="s">
        <v>184</v>
      </c>
      <c r="E134" s="219" t="s">
        <v>1275</v>
      </c>
      <c r="F134" s="220" t="s">
        <v>1276</v>
      </c>
      <c r="G134" s="221" t="s">
        <v>292</v>
      </c>
      <c r="H134" s="222">
        <v>92</v>
      </c>
      <c r="I134" s="223">
        <v>3.29</v>
      </c>
      <c r="J134" s="223">
        <f>ROUND(I134*H134,2)</f>
        <v>302.68000000000001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183</v>
      </c>
      <c r="AY134" s="14" t="s">
        <v>181</v>
      </c>
      <c r="BE134" s="230">
        <f>IF(N134="základná",J134,0)</f>
        <v>0</v>
      </c>
      <c r="BF134" s="230">
        <f>IF(N134="znížená",J134,0)</f>
        <v>302.68000000000001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302.68000000000001</v>
      </c>
      <c r="BL134" s="14" t="s">
        <v>188</v>
      </c>
      <c r="BM134" s="229" t="s">
        <v>1277</v>
      </c>
    </row>
    <row r="135" s="2" customFormat="1" ht="16.5" customHeight="1">
      <c r="A135" s="29"/>
      <c r="B135" s="30"/>
      <c r="C135" s="218" t="s">
        <v>267</v>
      </c>
      <c r="D135" s="218" t="s">
        <v>184</v>
      </c>
      <c r="E135" s="219" t="s">
        <v>1278</v>
      </c>
      <c r="F135" s="220" t="s">
        <v>470</v>
      </c>
      <c r="G135" s="221" t="s">
        <v>292</v>
      </c>
      <c r="H135" s="222">
        <v>95</v>
      </c>
      <c r="I135" s="223">
        <v>1.8300000000000001</v>
      </c>
      <c r="J135" s="223">
        <f>ROUND(I135*H135,2)</f>
        <v>173.84999999999999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173.84999999999999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173.84999999999999</v>
      </c>
      <c r="BL135" s="14" t="s">
        <v>188</v>
      </c>
      <c r="BM135" s="229" t="s">
        <v>1279</v>
      </c>
    </row>
    <row r="136" s="2" customFormat="1" ht="16.5" customHeight="1">
      <c r="A136" s="29"/>
      <c r="B136" s="30"/>
      <c r="C136" s="218" t="s">
        <v>271</v>
      </c>
      <c r="D136" s="218" t="s">
        <v>184</v>
      </c>
      <c r="E136" s="219" t="s">
        <v>1280</v>
      </c>
      <c r="F136" s="220" t="s">
        <v>422</v>
      </c>
      <c r="G136" s="221" t="s">
        <v>394</v>
      </c>
      <c r="H136" s="222">
        <v>1</v>
      </c>
      <c r="I136" s="223">
        <v>215.22</v>
      </c>
      <c r="J136" s="223">
        <f>ROUND(I136*H136,2)</f>
        <v>215.22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215.22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215.22</v>
      </c>
      <c r="BL136" s="14" t="s">
        <v>188</v>
      </c>
      <c r="BM136" s="229" t="s">
        <v>1281</v>
      </c>
    </row>
    <row r="137" s="2" customFormat="1" ht="16.5" customHeight="1">
      <c r="A137" s="29"/>
      <c r="B137" s="30"/>
      <c r="C137" s="218" t="s">
        <v>275</v>
      </c>
      <c r="D137" s="218" t="s">
        <v>184</v>
      </c>
      <c r="E137" s="219" t="s">
        <v>1282</v>
      </c>
      <c r="F137" s="220" t="s">
        <v>426</v>
      </c>
      <c r="G137" s="221" t="s">
        <v>394</v>
      </c>
      <c r="H137" s="222">
        <v>1</v>
      </c>
      <c r="I137" s="223">
        <v>95.049999999999997</v>
      </c>
      <c r="J137" s="223">
        <f>ROUND(I137*H137,2)</f>
        <v>95.049999999999997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95.049999999999997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95.049999999999997</v>
      </c>
      <c r="BL137" s="14" t="s">
        <v>188</v>
      </c>
      <c r="BM137" s="229" t="s">
        <v>1283</v>
      </c>
    </row>
    <row r="138" s="2" customFormat="1" ht="44.25" customHeight="1">
      <c r="A138" s="29"/>
      <c r="B138" s="30"/>
      <c r="C138" s="218" t="s">
        <v>281</v>
      </c>
      <c r="D138" s="218" t="s">
        <v>184</v>
      </c>
      <c r="E138" s="219" t="s">
        <v>1284</v>
      </c>
      <c r="F138" s="220" t="s">
        <v>430</v>
      </c>
      <c r="G138" s="221" t="s">
        <v>394</v>
      </c>
      <c r="H138" s="222">
        <v>1</v>
      </c>
      <c r="I138" s="223">
        <v>302.12</v>
      </c>
      <c r="J138" s="223">
        <f>ROUND(I138*H138,2)</f>
        <v>302.12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302.12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302.12</v>
      </c>
      <c r="BL138" s="14" t="s">
        <v>188</v>
      </c>
      <c r="BM138" s="229" t="s">
        <v>1285</v>
      </c>
    </row>
    <row r="139" s="2" customFormat="1" ht="21.75" customHeight="1">
      <c r="A139" s="29"/>
      <c r="B139" s="30"/>
      <c r="C139" s="218" t="s">
        <v>289</v>
      </c>
      <c r="D139" s="218" t="s">
        <v>184</v>
      </c>
      <c r="E139" s="219" t="s">
        <v>1286</v>
      </c>
      <c r="F139" s="220" t="s">
        <v>434</v>
      </c>
      <c r="G139" s="221" t="s">
        <v>394</v>
      </c>
      <c r="H139" s="222">
        <v>1</v>
      </c>
      <c r="I139" s="223">
        <v>115.06</v>
      </c>
      <c r="J139" s="223">
        <f>ROUND(I139*H139,2)</f>
        <v>115.06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115.06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115.06</v>
      </c>
      <c r="BL139" s="14" t="s">
        <v>188</v>
      </c>
      <c r="BM139" s="229" t="s">
        <v>1287</v>
      </c>
    </row>
    <row r="140" s="2" customFormat="1" ht="37.8" customHeight="1">
      <c r="A140" s="29"/>
      <c r="B140" s="30"/>
      <c r="C140" s="218" t="s">
        <v>294</v>
      </c>
      <c r="D140" s="218" t="s">
        <v>184</v>
      </c>
      <c r="E140" s="219" t="s">
        <v>1288</v>
      </c>
      <c r="F140" s="220" t="s">
        <v>438</v>
      </c>
      <c r="G140" s="221" t="s">
        <v>394</v>
      </c>
      <c r="H140" s="222">
        <v>1</v>
      </c>
      <c r="I140" s="223">
        <v>94.450000000000003</v>
      </c>
      <c r="J140" s="223">
        <f>ROUND(I140*H140,2)</f>
        <v>94.450000000000003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94.450000000000003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94.450000000000003</v>
      </c>
      <c r="BL140" s="14" t="s">
        <v>188</v>
      </c>
      <c r="BM140" s="229" t="s">
        <v>1289</v>
      </c>
    </row>
    <row r="141" s="2" customFormat="1" ht="16.5" customHeight="1">
      <c r="A141" s="29"/>
      <c r="B141" s="30"/>
      <c r="C141" s="218" t="s">
        <v>298</v>
      </c>
      <c r="D141" s="218" t="s">
        <v>184</v>
      </c>
      <c r="E141" s="219" t="s">
        <v>1290</v>
      </c>
      <c r="F141" s="220" t="s">
        <v>442</v>
      </c>
      <c r="G141" s="221" t="s">
        <v>394</v>
      </c>
      <c r="H141" s="222">
        <v>1</v>
      </c>
      <c r="I141" s="223">
        <v>49.109999999999999</v>
      </c>
      <c r="J141" s="223">
        <f>ROUND(I141*H141,2)</f>
        <v>49.109999999999999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49.109999999999999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49.109999999999999</v>
      </c>
      <c r="BL141" s="14" t="s">
        <v>188</v>
      </c>
      <c r="BM141" s="229" t="s">
        <v>1291</v>
      </c>
    </row>
    <row r="142" s="2" customFormat="1" ht="44.25" customHeight="1">
      <c r="A142" s="29"/>
      <c r="B142" s="30"/>
      <c r="C142" s="218" t="s">
        <v>303</v>
      </c>
      <c r="D142" s="218" t="s">
        <v>184</v>
      </c>
      <c r="E142" s="219" t="s">
        <v>1046</v>
      </c>
      <c r="F142" s="220" t="s">
        <v>446</v>
      </c>
      <c r="G142" s="221" t="s">
        <v>394</v>
      </c>
      <c r="H142" s="222">
        <v>1</v>
      </c>
      <c r="I142" s="223">
        <v>95.060000000000002</v>
      </c>
      <c r="J142" s="223">
        <f>ROUND(I142*H142,2)</f>
        <v>95.060000000000002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188</v>
      </c>
      <c r="AT142" s="229" t="s">
        <v>184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95.060000000000002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95.060000000000002</v>
      </c>
      <c r="BL142" s="14" t="s">
        <v>188</v>
      </c>
      <c r="BM142" s="229" t="s">
        <v>1292</v>
      </c>
    </row>
    <row r="143" s="2" customFormat="1" ht="33" customHeight="1">
      <c r="A143" s="29"/>
      <c r="B143" s="30"/>
      <c r="C143" s="218" t="s">
        <v>307</v>
      </c>
      <c r="D143" s="218" t="s">
        <v>184</v>
      </c>
      <c r="E143" s="219" t="s">
        <v>1293</v>
      </c>
      <c r="F143" s="220" t="s">
        <v>450</v>
      </c>
      <c r="G143" s="221" t="s">
        <v>394</v>
      </c>
      <c r="H143" s="222">
        <v>1</v>
      </c>
      <c r="I143" s="223">
        <v>143.81</v>
      </c>
      <c r="J143" s="223">
        <f>ROUND(I143*H143,2)</f>
        <v>143.81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143.81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143.81</v>
      </c>
      <c r="BL143" s="14" t="s">
        <v>188</v>
      </c>
      <c r="BM143" s="229" t="s">
        <v>1294</v>
      </c>
    </row>
    <row r="144" s="2" customFormat="1" ht="66.75" customHeight="1">
      <c r="A144" s="29"/>
      <c r="B144" s="30"/>
      <c r="C144" s="218" t="s">
        <v>312</v>
      </c>
      <c r="D144" s="218" t="s">
        <v>184</v>
      </c>
      <c r="E144" s="219" t="s">
        <v>1295</v>
      </c>
      <c r="F144" s="220" t="s">
        <v>454</v>
      </c>
      <c r="G144" s="221" t="s">
        <v>394</v>
      </c>
      <c r="H144" s="222">
        <v>1</v>
      </c>
      <c r="I144" s="223">
        <v>143.81</v>
      </c>
      <c r="J144" s="223">
        <f>ROUND(I144*H144,2)</f>
        <v>143.81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143.81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143.81</v>
      </c>
      <c r="BL144" s="14" t="s">
        <v>188</v>
      </c>
      <c r="BM144" s="229" t="s">
        <v>1296</v>
      </c>
    </row>
    <row r="145" s="2" customFormat="1" ht="24.15" customHeight="1">
      <c r="A145" s="29"/>
      <c r="B145" s="30"/>
      <c r="C145" s="218" t="s">
        <v>316</v>
      </c>
      <c r="D145" s="218" t="s">
        <v>184</v>
      </c>
      <c r="E145" s="219" t="s">
        <v>1297</v>
      </c>
      <c r="F145" s="220" t="s">
        <v>462</v>
      </c>
      <c r="G145" s="221" t="s">
        <v>394</v>
      </c>
      <c r="H145" s="222">
        <v>1</v>
      </c>
      <c r="I145" s="223">
        <v>95.060000000000002</v>
      </c>
      <c r="J145" s="223">
        <f>ROUND(I145*H145,2)</f>
        <v>95.060000000000002</v>
      </c>
      <c r="K145" s="224"/>
      <c r="L145" s="35"/>
      <c r="M145" s="241" t="s">
        <v>1</v>
      </c>
      <c r="N145" s="242" t="s">
        <v>39</v>
      </c>
      <c r="O145" s="243">
        <v>0</v>
      </c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95.060000000000002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95.060000000000002</v>
      </c>
      <c r="BL145" s="14" t="s">
        <v>188</v>
      </c>
      <c r="BM145" s="229" t="s">
        <v>1298</v>
      </c>
    </row>
    <row r="146" s="2" customFormat="1" ht="6.96" customHeight="1">
      <c r="A146" s="29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35"/>
      <c r="M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</sheetData>
  <sheetProtection sheet="1" autoFilter="0" formatColumns="0" formatRows="0" objects="1" scenarios="1" spinCount="100000" saltValue="EDTkSNN6lBJtPDUouUuYiOlQtcfL6EjUROzZNWK3TJCWbxCX0Pcjdz1e3ZA25HYwjoWItXoF0rkwY9bZT2gQHA==" hashValue="OKEpSOkVWw4MVWWEIiT3f5J5y8CHyP/f3izacqBEBJgmDbNlNDdtld7unGrkTOjMsI7W/6uDSGVtFmDM0mAbRw==" algorithmName="SHA-512" password="CC35"/>
  <autoFilter ref="C117:K145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1299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ROUND(J118, 2)</f>
        <v>6182.0699999999997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ROUND((SUM(BE118:BE141)),  2)</f>
        <v>0</v>
      </c>
      <c r="G33" s="152"/>
      <c r="H33" s="152"/>
      <c r="I33" s="153">
        <v>0.20000000000000001</v>
      </c>
      <c r="J33" s="151">
        <f>ROUND(((SUM(BE118:BE141))*I33),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ROUND((SUM(BF118:BF141)),  2)</f>
        <v>6182.0699999999997</v>
      </c>
      <c r="G34" s="29"/>
      <c r="H34" s="29"/>
      <c r="I34" s="155">
        <v>0.20000000000000001</v>
      </c>
      <c r="J34" s="154">
        <f>ROUND(((SUM(BF118:BF141))*I34),  2)</f>
        <v>1236.4100000000001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ROUND((SUM(BG118:BG141)),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ROUND((SUM(BH118:BH141)),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ROUND((SUM(BI118:BI141)),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7418.4799999999996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602 - AREÁLOVÉ VONKAJŠIE OSVETLENIE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J118</f>
        <v>6182.0699999999988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163</v>
      </c>
      <c r="E97" s="182"/>
      <c r="F97" s="182"/>
      <c r="G97" s="182"/>
      <c r="H97" s="182"/>
      <c r="I97" s="182"/>
      <c r="J97" s="183">
        <f>J119</f>
        <v>6182.0699999999988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164</v>
      </c>
      <c r="E98" s="188"/>
      <c r="F98" s="188"/>
      <c r="G98" s="188"/>
      <c r="H98" s="188"/>
      <c r="I98" s="188"/>
      <c r="J98" s="189">
        <f>J120</f>
        <v>6182.0699999999988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167</v>
      </c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13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6.25" customHeight="1">
      <c r="A108" s="29"/>
      <c r="B108" s="30"/>
      <c r="C108" s="31"/>
      <c r="D108" s="31"/>
      <c r="E108" s="174" t="str">
        <f>E7</f>
        <v>Dodatok č. 5 ku stavbe Kompostáreň na biologicky rozložiteľný komunálny odpad v meste Partizánske</v>
      </c>
      <c r="F108" s="26"/>
      <c r="G108" s="26"/>
      <c r="H108" s="26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144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72" t="str">
        <f>E9</f>
        <v>SO 602 - AREÁLOVÉ VONKAJŠIE OSVETLENIE</v>
      </c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17</v>
      </c>
      <c r="D112" s="31"/>
      <c r="E112" s="31"/>
      <c r="F112" s="23" t="str">
        <f>F12</f>
        <v>Partizánske parc.č.: 3958/171</v>
      </c>
      <c r="G112" s="31"/>
      <c r="H112" s="31"/>
      <c r="I112" s="26" t="s">
        <v>19</v>
      </c>
      <c r="J112" s="75" t="str">
        <f>IF(J12="","",J12)</f>
        <v>19. 6. 2023</v>
      </c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21</v>
      </c>
      <c r="D114" s="31"/>
      <c r="E114" s="31"/>
      <c r="F114" s="23" t="str">
        <f>E15</f>
        <v>Mesto Partizánske</v>
      </c>
      <c r="G114" s="31"/>
      <c r="H114" s="31"/>
      <c r="I114" s="26" t="s">
        <v>27</v>
      </c>
      <c r="J114" s="27" t="str">
        <f>E21</f>
        <v>Hescon, s.r.o.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 xml:space="preserve"> </v>
      </c>
      <c r="G115" s="31"/>
      <c r="H115" s="31"/>
      <c r="I115" s="26" t="s">
        <v>30</v>
      </c>
      <c r="J115" s="27" t="str">
        <f>E24</f>
        <v>Hescon, s.r.o.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91"/>
      <c r="B117" s="192"/>
      <c r="C117" s="193" t="s">
        <v>168</v>
      </c>
      <c r="D117" s="194" t="s">
        <v>58</v>
      </c>
      <c r="E117" s="194" t="s">
        <v>54</v>
      </c>
      <c r="F117" s="194" t="s">
        <v>55</v>
      </c>
      <c r="G117" s="194" t="s">
        <v>169</v>
      </c>
      <c r="H117" s="194" t="s">
        <v>170</v>
      </c>
      <c r="I117" s="194" t="s">
        <v>171</v>
      </c>
      <c r="J117" s="195" t="s">
        <v>150</v>
      </c>
      <c r="K117" s="196" t="s">
        <v>172</v>
      </c>
      <c r="L117" s="197"/>
      <c r="M117" s="96" t="s">
        <v>1</v>
      </c>
      <c r="N117" s="97" t="s">
        <v>37</v>
      </c>
      <c r="O117" s="97" t="s">
        <v>173</v>
      </c>
      <c r="P117" s="97" t="s">
        <v>174</v>
      </c>
      <c r="Q117" s="97" t="s">
        <v>175</v>
      </c>
      <c r="R117" s="97" t="s">
        <v>176</v>
      </c>
      <c r="S117" s="97" t="s">
        <v>177</v>
      </c>
      <c r="T117" s="98" t="s">
        <v>178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29"/>
      <c r="B118" s="30"/>
      <c r="C118" s="103" t="s">
        <v>151</v>
      </c>
      <c r="D118" s="31"/>
      <c r="E118" s="31"/>
      <c r="F118" s="31"/>
      <c r="G118" s="31"/>
      <c r="H118" s="31"/>
      <c r="I118" s="31"/>
      <c r="J118" s="198">
        <f>BK118</f>
        <v>6182.0699999999988</v>
      </c>
      <c r="K118" s="31"/>
      <c r="L118" s="35"/>
      <c r="M118" s="99"/>
      <c r="N118" s="199"/>
      <c r="O118" s="100"/>
      <c r="P118" s="200">
        <f>P119</f>
        <v>0</v>
      </c>
      <c r="Q118" s="100"/>
      <c r="R118" s="200">
        <f>R119</f>
        <v>0</v>
      </c>
      <c r="S118" s="100"/>
      <c r="T118" s="20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152</v>
      </c>
      <c r="BK118" s="202">
        <f>BK119</f>
        <v>6182.0699999999988</v>
      </c>
    </row>
    <row r="119" s="12" customFormat="1" ht="25.92" customHeight="1">
      <c r="A119" s="12"/>
      <c r="B119" s="203"/>
      <c r="C119" s="204"/>
      <c r="D119" s="205" t="s">
        <v>72</v>
      </c>
      <c r="E119" s="206" t="s">
        <v>221</v>
      </c>
      <c r="F119" s="206" t="s">
        <v>364</v>
      </c>
      <c r="G119" s="204"/>
      <c r="H119" s="204"/>
      <c r="I119" s="204"/>
      <c r="J119" s="207">
        <f>BK119</f>
        <v>6182.0699999999988</v>
      </c>
      <c r="K119" s="204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190</v>
      </c>
      <c r="AT119" s="214" t="s">
        <v>72</v>
      </c>
      <c r="AU119" s="214" t="s">
        <v>73</v>
      </c>
      <c r="AY119" s="213" t="s">
        <v>181</v>
      </c>
      <c r="BK119" s="215">
        <f>BK120</f>
        <v>6182.0699999999988</v>
      </c>
    </row>
    <row r="120" s="12" customFormat="1" ht="22.8" customHeight="1">
      <c r="A120" s="12"/>
      <c r="B120" s="203"/>
      <c r="C120" s="204"/>
      <c r="D120" s="205" t="s">
        <v>72</v>
      </c>
      <c r="E120" s="216" t="s">
        <v>365</v>
      </c>
      <c r="F120" s="216" t="s">
        <v>366</v>
      </c>
      <c r="G120" s="204"/>
      <c r="H120" s="204"/>
      <c r="I120" s="204"/>
      <c r="J120" s="217">
        <f>BK120</f>
        <v>6182.0699999999988</v>
      </c>
      <c r="K120" s="204"/>
      <c r="L120" s="208"/>
      <c r="M120" s="209"/>
      <c r="N120" s="210"/>
      <c r="O120" s="210"/>
      <c r="P120" s="211">
        <f>SUM(P121:P141)</f>
        <v>0</v>
      </c>
      <c r="Q120" s="210"/>
      <c r="R120" s="211">
        <f>SUM(R121:R141)</f>
        <v>0</v>
      </c>
      <c r="S120" s="210"/>
      <c r="T120" s="212">
        <f>SUM(T121:T141)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190</v>
      </c>
      <c r="AT120" s="214" t="s">
        <v>72</v>
      </c>
      <c r="AU120" s="214" t="s">
        <v>81</v>
      </c>
      <c r="AY120" s="213" t="s">
        <v>181</v>
      </c>
      <c r="BK120" s="215">
        <f>SUM(BK121:BK141)</f>
        <v>6182.0699999999988</v>
      </c>
    </row>
    <row r="121" s="2" customFormat="1" ht="16.5" customHeight="1">
      <c r="A121" s="29"/>
      <c r="B121" s="30"/>
      <c r="C121" s="218" t="s">
        <v>81</v>
      </c>
      <c r="D121" s="218" t="s">
        <v>184</v>
      </c>
      <c r="E121" s="219" t="s">
        <v>1300</v>
      </c>
      <c r="F121" s="220" t="s">
        <v>1301</v>
      </c>
      <c r="G121" s="221" t="s">
        <v>310</v>
      </c>
      <c r="H121" s="222">
        <v>7</v>
      </c>
      <c r="I121" s="223">
        <v>311.38999999999999</v>
      </c>
      <c r="J121" s="223">
        <f>ROUND(I121*H121,2)</f>
        <v>2179.73</v>
      </c>
      <c r="K121" s="224"/>
      <c r="L121" s="35"/>
      <c r="M121" s="225" t="s">
        <v>1</v>
      </c>
      <c r="N121" s="226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188</v>
      </c>
      <c r="AT121" s="229" t="s">
        <v>184</v>
      </c>
      <c r="AU121" s="229" t="s">
        <v>183</v>
      </c>
      <c r="AY121" s="14" t="s">
        <v>181</v>
      </c>
      <c r="BE121" s="230">
        <f>IF(N121="základná",J121,0)</f>
        <v>0</v>
      </c>
      <c r="BF121" s="230">
        <f>IF(N121="znížená",J121,0)</f>
        <v>2179.73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183</v>
      </c>
      <c r="BK121" s="230">
        <f>ROUND(I121*H121,2)</f>
        <v>2179.73</v>
      </c>
      <c r="BL121" s="14" t="s">
        <v>188</v>
      </c>
      <c r="BM121" s="229" t="s">
        <v>1302</v>
      </c>
    </row>
    <row r="122" s="2" customFormat="1" ht="16.5" customHeight="1">
      <c r="A122" s="29"/>
      <c r="B122" s="30"/>
      <c r="C122" s="218" t="s">
        <v>183</v>
      </c>
      <c r="D122" s="218" t="s">
        <v>184</v>
      </c>
      <c r="E122" s="219" t="s">
        <v>1303</v>
      </c>
      <c r="F122" s="220" t="s">
        <v>1304</v>
      </c>
      <c r="G122" s="221" t="s">
        <v>310</v>
      </c>
      <c r="H122" s="222">
        <v>6</v>
      </c>
      <c r="I122" s="223">
        <v>55.57</v>
      </c>
      <c r="J122" s="223">
        <f>ROUND(I122*H122,2)</f>
        <v>333.42000000000002</v>
      </c>
      <c r="K122" s="224"/>
      <c r="L122" s="35"/>
      <c r="M122" s="225" t="s">
        <v>1</v>
      </c>
      <c r="N122" s="226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188</v>
      </c>
      <c r="AT122" s="229" t="s">
        <v>184</v>
      </c>
      <c r="AU122" s="229" t="s">
        <v>183</v>
      </c>
      <c r="AY122" s="14" t="s">
        <v>181</v>
      </c>
      <c r="BE122" s="230">
        <f>IF(N122="základná",J122,0)</f>
        <v>0</v>
      </c>
      <c r="BF122" s="230">
        <f>IF(N122="znížená",J122,0)</f>
        <v>333.42000000000002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183</v>
      </c>
      <c r="BK122" s="230">
        <f>ROUND(I122*H122,2)</f>
        <v>333.42000000000002</v>
      </c>
      <c r="BL122" s="14" t="s">
        <v>188</v>
      </c>
      <c r="BM122" s="229" t="s">
        <v>1305</v>
      </c>
    </row>
    <row r="123" s="2" customFormat="1" ht="16.5" customHeight="1">
      <c r="A123" s="29"/>
      <c r="B123" s="30"/>
      <c r="C123" s="218" t="s">
        <v>190</v>
      </c>
      <c r="D123" s="218" t="s">
        <v>184</v>
      </c>
      <c r="E123" s="219" t="s">
        <v>1306</v>
      </c>
      <c r="F123" s="220" t="s">
        <v>1307</v>
      </c>
      <c r="G123" s="221" t="s">
        <v>310</v>
      </c>
      <c r="H123" s="222">
        <v>1</v>
      </c>
      <c r="I123" s="223">
        <v>55.57</v>
      </c>
      <c r="J123" s="223">
        <f>ROUND(I123*H123,2)</f>
        <v>55.57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188</v>
      </c>
      <c r="AT123" s="229" t="s">
        <v>184</v>
      </c>
      <c r="AU123" s="229" t="s">
        <v>183</v>
      </c>
      <c r="AY123" s="14" t="s">
        <v>181</v>
      </c>
      <c r="BE123" s="230">
        <f>IF(N123="základná",J123,0)</f>
        <v>0</v>
      </c>
      <c r="BF123" s="230">
        <f>IF(N123="znížená",J123,0)</f>
        <v>55.57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183</v>
      </c>
      <c r="BK123" s="230">
        <f>ROUND(I123*H123,2)</f>
        <v>55.57</v>
      </c>
      <c r="BL123" s="14" t="s">
        <v>188</v>
      </c>
      <c r="BM123" s="229" t="s">
        <v>1308</v>
      </c>
    </row>
    <row r="124" s="2" customFormat="1" ht="16.5" customHeight="1">
      <c r="A124" s="29"/>
      <c r="B124" s="30"/>
      <c r="C124" s="218" t="s">
        <v>188</v>
      </c>
      <c r="D124" s="218" t="s">
        <v>184</v>
      </c>
      <c r="E124" s="219" t="s">
        <v>1309</v>
      </c>
      <c r="F124" s="220" t="s">
        <v>1310</v>
      </c>
      <c r="G124" s="221" t="s">
        <v>310</v>
      </c>
      <c r="H124" s="222">
        <v>1</v>
      </c>
      <c r="I124" s="223">
        <v>500.51999999999998</v>
      </c>
      <c r="J124" s="223">
        <f>ROUND(I124*H124,2)</f>
        <v>500.51999999999998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183</v>
      </c>
      <c r="AY124" s="14" t="s">
        <v>181</v>
      </c>
      <c r="BE124" s="230">
        <f>IF(N124="základná",J124,0)</f>
        <v>0</v>
      </c>
      <c r="BF124" s="230">
        <f>IF(N124="znížená",J124,0)</f>
        <v>500.51999999999998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500.51999999999998</v>
      </c>
      <c r="BL124" s="14" t="s">
        <v>188</v>
      </c>
      <c r="BM124" s="229" t="s">
        <v>1311</v>
      </c>
    </row>
    <row r="125" s="2" customFormat="1" ht="16.5" customHeight="1">
      <c r="A125" s="29"/>
      <c r="B125" s="30"/>
      <c r="C125" s="218" t="s">
        <v>197</v>
      </c>
      <c r="D125" s="218" t="s">
        <v>184</v>
      </c>
      <c r="E125" s="219" t="s">
        <v>1312</v>
      </c>
      <c r="F125" s="220" t="s">
        <v>1313</v>
      </c>
      <c r="G125" s="221" t="s">
        <v>310</v>
      </c>
      <c r="H125" s="222">
        <v>1</v>
      </c>
      <c r="I125" s="223">
        <v>555.88</v>
      </c>
      <c r="J125" s="223">
        <f>ROUND(I125*H125,2)</f>
        <v>555.88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183</v>
      </c>
      <c r="AY125" s="14" t="s">
        <v>181</v>
      </c>
      <c r="BE125" s="230">
        <f>IF(N125="základná",J125,0)</f>
        <v>0</v>
      </c>
      <c r="BF125" s="230">
        <f>IF(N125="znížená",J125,0)</f>
        <v>555.88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555.88</v>
      </c>
      <c r="BL125" s="14" t="s">
        <v>188</v>
      </c>
      <c r="BM125" s="229" t="s">
        <v>1314</v>
      </c>
    </row>
    <row r="126" s="2" customFormat="1" ht="16.5" customHeight="1">
      <c r="A126" s="29"/>
      <c r="B126" s="30"/>
      <c r="C126" s="218" t="s">
        <v>201</v>
      </c>
      <c r="D126" s="218" t="s">
        <v>184</v>
      </c>
      <c r="E126" s="219" t="s">
        <v>1315</v>
      </c>
      <c r="F126" s="220" t="s">
        <v>1316</v>
      </c>
      <c r="G126" s="221" t="s">
        <v>292</v>
      </c>
      <c r="H126" s="222">
        <v>210</v>
      </c>
      <c r="I126" s="223">
        <v>2.1200000000000001</v>
      </c>
      <c r="J126" s="223">
        <f>ROUND(I126*H126,2)</f>
        <v>445.19999999999999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183</v>
      </c>
      <c r="AY126" s="14" t="s">
        <v>181</v>
      </c>
      <c r="BE126" s="230">
        <f>IF(N126="základná",J126,0)</f>
        <v>0</v>
      </c>
      <c r="BF126" s="230">
        <f>IF(N126="znížená",J126,0)</f>
        <v>445.19999999999999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445.19999999999999</v>
      </c>
      <c r="BL126" s="14" t="s">
        <v>188</v>
      </c>
      <c r="BM126" s="229" t="s">
        <v>1317</v>
      </c>
    </row>
    <row r="127" s="2" customFormat="1" ht="16.5" customHeight="1">
      <c r="A127" s="29"/>
      <c r="B127" s="30"/>
      <c r="C127" s="218" t="s">
        <v>206</v>
      </c>
      <c r="D127" s="218" t="s">
        <v>184</v>
      </c>
      <c r="E127" s="219" t="s">
        <v>1318</v>
      </c>
      <c r="F127" s="220" t="s">
        <v>1319</v>
      </c>
      <c r="G127" s="221" t="s">
        <v>310</v>
      </c>
      <c r="H127" s="222">
        <v>1</v>
      </c>
      <c r="I127" s="223">
        <v>94.540000000000006</v>
      </c>
      <c r="J127" s="223">
        <f>ROUND(I127*H127,2)</f>
        <v>94.540000000000006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183</v>
      </c>
      <c r="AY127" s="14" t="s">
        <v>181</v>
      </c>
      <c r="BE127" s="230">
        <f>IF(N127="základná",J127,0)</f>
        <v>0</v>
      </c>
      <c r="BF127" s="230">
        <f>IF(N127="znížená",J127,0)</f>
        <v>94.540000000000006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94.540000000000006</v>
      </c>
      <c r="BL127" s="14" t="s">
        <v>188</v>
      </c>
      <c r="BM127" s="229" t="s">
        <v>1320</v>
      </c>
    </row>
    <row r="128" s="2" customFormat="1" ht="16.5" customHeight="1">
      <c r="A128" s="29"/>
      <c r="B128" s="30"/>
      <c r="C128" s="218" t="s">
        <v>210</v>
      </c>
      <c r="D128" s="218" t="s">
        <v>184</v>
      </c>
      <c r="E128" s="219" t="s">
        <v>724</v>
      </c>
      <c r="F128" s="220" t="s">
        <v>482</v>
      </c>
      <c r="G128" s="221" t="s">
        <v>292</v>
      </c>
      <c r="H128" s="222">
        <v>30</v>
      </c>
      <c r="I128" s="223">
        <v>1.3400000000000001</v>
      </c>
      <c r="J128" s="223">
        <f>ROUND(I128*H128,2)</f>
        <v>40.200000000000003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183</v>
      </c>
      <c r="AY128" s="14" t="s">
        <v>181</v>
      </c>
      <c r="BE128" s="230">
        <f>IF(N128="základná",J128,0)</f>
        <v>0</v>
      </c>
      <c r="BF128" s="230">
        <f>IF(N128="znížená",J128,0)</f>
        <v>40.200000000000003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40.200000000000003</v>
      </c>
      <c r="BL128" s="14" t="s">
        <v>188</v>
      </c>
      <c r="BM128" s="229" t="s">
        <v>1321</v>
      </c>
    </row>
    <row r="129" s="2" customFormat="1" ht="16.5" customHeight="1">
      <c r="A129" s="29"/>
      <c r="B129" s="30"/>
      <c r="C129" s="218" t="s">
        <v>215</v>
      </c>
      <c r="D129" s="218" t="s">
        <v>184</v>
      </c>
      <c r="E129" s="219" t="s">
        <v>384</v>
      </c>
      <c r="F129" s="220" t="s">
        <v>385</v>
      </c>
      <c r="G129" s="221" t="s">
        <v>386</v>
      </c>
      <c r="H129" s="222">
        <v>16</v>
      </c>
      <c r="I129" s="223">
        <v>5.5700000000000003</v>
      </c>
      <c r="J129" s="223">
        <f>ROUND(I129*H129,2)</f>
        <v>89.120000000000005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183</v>
      </c>
      <c r="AY129" s="14" t="s">
        <v>181</v>
      </c>
      <c r="BE129" s="230">
        <f>IF(N129="základná",J129,0)</f>
        <v>0</v>
      </c>
      <c r="BF129" s="230">
        <f>IF(N129="znížená",J129,0)</f>
        <v>89.120000000000005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89.120000000000005</v>
      </c>
      <c r="BL129" s="14" t="s">
        <v>188</v>
      </c>
      <c r="BM129" s="229" t="s">
        <v>1322</v>
      </c>
    </row>
    <row r="130" s="2" customFormat="1" ht="16.5" customHeight="1">
      <c r="A130" s="29"/>
      <c r="B130" s="30"/>
      <c r="C130" s="218" t="s">
        <v>220</v>
      </c>
      <c r="D130" s="218" t="s">
        <v>184</v>
      </c>
      <c r="E130" s="219" t="s">
        <v>1323</v>
      </c>
      <c r="F130" s="220" t="s">
        <v>667</v>
      </c>
      <c r="G130" s="221" t="s">
        <v>394</v>
      </c>
      <c r="H130" s="222">
        <v>1</v>
      </c>
      <c r="I130" s="223">
        <v>166.78</v>
      </c>
      <c r="J130" s="223">
        <f>ROUND(I130*H130,2)</f>
        <v>166.78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183</v>
      </c>
      <c r="AY130" s="14" t="s">
        <v>181</v>
      </c>
      <c r="BE130" s="230">
        <f>IF(N130="základná",J130,0)</f>
        <v>0</v>
      </c>
      <c r="BF130" s="230">
        <f>IF(N130="znížená",J130,0)</f>
        <v>166.78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166.78</v>
      </c>
      <c r="BL130" s="14" t="s">
        <v>188</v>
      </c>
      <c r="BM130" s="229" t="s">
        <v>1324</v>
      </c>
    </row>
    <row r="131" s="2" customFormat="1" ht="66.75" customHeight="1">
      <c r="A131" s="29"/>
      <c r="B131" s="30"/>
      <c r="C131" s="218" t="s">
        <v>271</v>
      </c>
      <c r="D131" s="218" t="s">
        <v>184</v>
      </c>
      <c r="E131" s="219" t="s">
        <v>1266</v>
      </c>
      <c r="F131" s="220" t="s">
        <v>1325</v>
      </c>
      <c r="G131" s="221" t="s">
        <v>292</v>
      </c>
      <c r="H131" s="222">
        <v>0</v>
      </c>
      <c r="I131" s="223">
        <v>27.809999999999999</v>
      </c>
      <c r="J131" s="223">
        <f>ROUND(I131*H131,2)</f>
        <v>0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0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0</v>
      </c>
      <c r="BL131" s="14" t="s">
        <v>188</v>
      </c>
      <c r="BM131" s="229" t="s">
        <v>1326</v>
      </c>
    </row>
    <row r="132" s="2" customFormat="1" ht="16.5" customHeight="1">
      <c r="A132" s="29"/>
      <c r="B132" s="30"/>
      <c r="C132" s="218" t="s">
        <v>230</v>
      </c>
      <c r="D132" s="218" t="s">
        <v>184</v>
      </c>
      <c r="E132" s="219" t="s">
        <v>1327</v>
      </c>
      <c r="F132" s="220" t="s">
        <v>422</v>
      </c>
      <c r="G132" s="221" t="s">
        <v>394</v>
      </c>
      <c r="H132" s="222">
        <v>1</v>
      </c>
      <c r="I132" s="223">
        <v>166.91999999999999</v>
      </c>
      <c r="J132" s="223">
        <f>ROUND(I132*H132,2)</f>
        <v>166.91999999999999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166.91999999999999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166.91999999999999</v>
      </c>
      <c r="BL132" s="14" t="s">
        <v>188</v>
      </c>
      <c r="BM132" s="229" t="s">
        <v>1328</v>
      </c>
    </row>
    <row r="133" s="2" customFormat="1" ht="16.5" customHeight="1">
      <c r="A133" s="29"/>
      <c r="B133" s="30"/>
      <c r="C133" s="218" t="s">
        <v>234</v>
      </c>
      <c r="D133" s="218" t="s">
        <v>184</v>
      </c>
      <c r="E133" s="219" t="s">
        <v>425</v>
      </c>
      <c r="F133" s="220" t="s">
        <v>426</v>
      </c>
      <c r="G133" s="221" t="s">
        <v>394</v>
      </c>
      <c r="H133" s="222">
        <v>1</v>
      </c>
      <c r="I133" s="223">
        <v>111.09</v>
      </c>
      <c r="J133" s="223">
        <f>ROUND(I133*H133,2)</f>
        <v>111.09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111.09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111.09</v>
      </c>
      <c r="BL133" s="14" t="s">
        <v>188</v>
      </c>
      <c r="BM133" s="229" t="s">
        <v>1329</v>
      </c>
    </row>
    <row r="134" s="2" customFormat="1" ht="44.25" customHeight="1">
      <c r="A134" s="29"/>
      <c r="B134" s="30"/>
      <c r="C134" s="218" t="s">
        <v>238</v>
      </c>
      <c r="D134" s="218" t="s">
        <v>184</v>
      </c>
      <c r="E134" s="219" t="s">
        <v>1330</v>
      </c>
      <c r="F134" s="220" t="s">
        <v>430</v>
      </c>
      <c r="G134" s="221" t="s">
        <v>394</v>
      </c>
      <c r="H134" s="222">
        <v>1</v>
      </c>
      <c r="I134" s="223">
        <v>277.92000000000002</v>
      </c>
      <c r="J134" s="223">
        <f>ROUND(I134*H134,2)</f>
        <v>277.92000000000002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183</v>
      </c>
      <c r="AY134" s="14" t="s">
        <v>181</v>
      </c>
      <c r="BE134" s="230">
        <f>IF(N134="základná",J134,0)</f>
        <v>0</v>
      </c>
      <c r="BF134" s="230">
        <f>IF(N134="znížená",J134,0)</f>
        <v>277.92000000000002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277.92000000000002</v>
      </c>
      <c r="BL134" s="14" t="s">
        <v>188</v>
      </c>
      <c r="BM134" s="229" t="s">
        <v>1331</v>
      </c>
    </row>
    <row r="135" s="2" customFormat="1" ht="21.75" customHeight="1">
      <c r="A135" s="29"/>
      <c r="B135" s="30"/>
      <c r="C135" s="218" t="s">
        <v>242</v>
      </c>
      <c r="D135" s="218" t="s">
        <v>184</v>
      </c>
      <c r="E135" s="219" t="s">
        <v>713</v>
      </c>
      <c r="F135" s="220" t="s">
        <v>434</v>
      </c>
      <c r="G135" s="221" t="s">
        <v>394</v>
      </c>
      <c r="H135" s="222">
        <v>1</v>
      </c>
      <c r="I135" s="223">
        <v>166.91</v>
      </c>
      <c r="J135" s="223">
        <f>ROUND(I135*H135,2)</f>
        <v>166.91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166.91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166.91</v>
      </c>
      <c r="BL135" s="14" t="s">
        <v>188</v>
      </c>
      <c r="BM135" s="229" t="s">
        <v>1332</v>
      </c>
    </row>
    <row r="136" s="2" customFormat="1" ht="37.8" customHeight="1">
      <c r="A136" s="29"/>
      <c r="B136" s="30"/>
      <c r="C136" s="218" t="s">
        <v>246</v>
      </c>
      <c r="D136" s="218" t="s">
        <v>184</v>
      </c>
      <c r="E136" s="219" t="s">
        <v>1288</v>
      </c>
      <c r="F136" s="220" t="s">
        <v>438</v>
      </c>
      <c r="G136" s="221" t="s">
        <v>394</v>
      </c>
      <c r="H136" s="222">
        <v>1</v>
      </c>
      <c r="I136" s="223">
        <v>166.91</v>
      </c>
      <c r="J136" s="223">
        <f>ROUND(I136*H136,2)</f>
        <v>166.91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166.91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166.91</v>
      </c>
      <c r="BL136" s="14" t="s">
        <v>188</v>
      </c>
      <c r="BM136" s="229" t="s">
        <v>1333</v>
      </c>
    </row>
    <row r="137" s="2" customFormat="1" ht="16.5" customHeight="1">
      <c r="A137" s="29"/>
      <c r="B137" s="30"/>
      <c r="C137" s="218" t="s">
        <v>251</v>
      </c>
      <c r="D137" s="218" t="s">
        <v>184</v>
      </c>
      <c r="E137" s="219" t="s">
        <v>1334</v>
      </c>
      <c r="F137" s="220" t="s">
        <v>442</v>
      </c>
      <c r="G137" s="221" t="s">
        <v>394</v>
      </c>
      <c r="H137" s="222">
        <v>1</v>
      </c>
      <c r="I137" s="223">
        <v>55.780000000000001</v>
      </c>
      <c r="J137" s="223">
        <f>ROUND(I137*H137,2)</f>
        <v>55.780000000000001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55.780000000000001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55.780000000000001</v>
      </c>
      <c r="BL137" s="14" t="s">
        <v>188</v>
      </c>
      <c r="BM137" s="229" t="s">
        <v>1335</v>
      </c>
    </row>
    <row r="138" s="2" customFormat="1" ht="44.25" customHeight="1">
      <c r="A138" s="29"/>
      <c r="B138" s="30"/>
      <c r="C138" s="218" t="s">
        <v>256</v>
      </c>
      <c r="D138" s="218" t="s">
        <v>184</v>
      </c>
      <c r="E138" s="219" t="s">
        <v>1336</v>
      </c>
      <c r="F138" s="220" t="s">
        <v>446</v>
      </c>
      <c r="G138" s="221" t="s">
        <v>394</v>
      </c>
      <c r="H138" s="222">
        <v>1</v>
      </c>
      <c r="I138" s="223">
        <v>166.31999999999999</v>
      </c>
      <c r="J138" s="223">
        <f>ROUND(I138*H138,2)</f>
        <v>166.31999999999999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166.31999999999999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166.31999999999999</v>
      </c>
      <c r="BL138" s="14" t="s">
        <v>188</v>
      </c>
      <c r="BM138" s="229" t="s">
        <v>1337</v>
      </c>
    </row>
    <row r="139" s="2" customFormat="1" ht="33" customHeight="1">
      <c r="A139" s="29"/>
      <c r="B139" s="30"/>
      <c r="C139" s="218" t="s">
        <v>260</v>
      </c>
      <c r="D139" s="218" t="s">
        <v>184</v>
      </c>
      <c r="E139" s="219" t="s">
        <v>1338</v>
      </c>
      <c r="F139" s="220" t="s">
        <v>450</v>
      </c>
      <c r="G139" s="221" t="s">
        <v>394</v>
      </c>
      <c r="H139" s="222">
        <v>1</v>
      </c>
      <c r="I139" s="223">
        <v>166.31999999999999</v>
      </c>
      <c r="J139" s="223">
        <f>ROUND(I139*H139,2)</f>
        <v>166.31999999999999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166.31999999999999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166.31999999999999</v>
      </c>
      <c r="BL139" s="14" t="s">
        <v>188</v>
      </c>
      <c r="BM139" s="229" t="s">
        <v>1339</v>
      </c>
    </row>
    <row r="140" s="2" customFormat="1" ht="66.75" customHeight="1">
      <c r="A140" s="29"/>
      <c r="B140" s="30"/>
      <c r="C140" s="218" t="s">
        <v>7</v>
      </c>
      <c r="D140" s="218" t="s">
        <v>184</v>
      </c>
      <c r="E140" s="219" t="s">
        <v>1340</v>
      </c>
      <c r="F140" s="220" t="s">
        <v>454</v>
      </c>
      <c r="G140" s="221" t="s">
        <v>394</v>
      </c>
      <c r="H140" s="222">
        <v>1</v>
      </c>
      <c r="I140" s="223">
        <v>276.69999999999999</v>
      </c>
      <c r="J140" s="223">
        <f>ROUND(I140*H140,2)</f>
        <v>276.69999999999999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276.69999999999999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276.69999999999999</v>
      </c>
      <c r="BL140" s="14" t="s">
        <v>188</v>
      </c>
      <c r="BM140" s="229" t="s">
        <v>1341</v>
      </c>
    </row>
    <row r="141" s="2" customFormat="1" ht="24.15" customHeight="1">
      <c r="A141" s="29"/>
      <c r="B141" s="30"/>
      <c r="C141" s="218" t="s">
        <v>267</v>
      </c>
      <c r="D141" s="218" t="s">
        <v>184</v>
      </c>
      <c r="E141" s="219" t="s">
        <v>1342</v>
      </c>
      <c r="F141" s="220" t="s">
        <v>462</v>
      </c>
      <c r="G141" s="221" t="s">
        <v>394</v>
      </c>
      <c r="H141" s="222">
        <v>1</v>
      </c>
      <c r="I141" s="223">
        <v>166.24000000000001</v>
      </c>
      <c r="J141" s="223">
        <f>ROUND(I141*H141,2)</f>
        <v>166.24000000000001</v>
      </c>
      <c r="K141" s="224"/>
      <c r="L141" s="35"/>
      <c r="M141" s="241" t="s">
        <v>1</v>
      </c>
      <c r="N141" s="242" t="s">
        <v>39</v>
      </c>
      <c r="O141" s="243">
        <v>0</v>
      </c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166.24000000000001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166.24000000000001</v>
      </c>
      <c r="BL141" s="14" t="s">
        <v>188</v>
      </c>
      <c r="BM141" s="229" t="s">
        <v>1343</v>
      </c>
    </row>
    <row r="142" s="2" customFormat="1" ht="6.96" customHeight="1">
      <c r="A142" s="29"/>
      <c r="B142" s="62"/>
      <c r="C142" s="63"/>
      <c r="D142" s="63"/>
      <c r="E142" s="63"/>
      <c r="F142" s="63"/>
      <c r="G142" s="63"/>
      <c r="H142" s="63"/>
      <c r="I142" s="63"/>
      <c r="J142" s="63"/>
      <c r="K142" s="63"/>
      <c r="L142" s="35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sheetProtection sheet="1" autoFilter="0" formatColumns="0" formatRows="0" objects="1" scenarios="1" spinCount="100000" saltValue="VbplK0pLdvjoORtI8VT31OeQXn1PaEcc7KvTZNPW6qHhzTSV2WYalb1LMbQF5Dkw+rkslsJyw25JyuWBYbbc/A==" hashValue="+ABNPMIyjfsZ49YIXLi9UADP48IxCtWCrCfO35sksVxeBOaAmgWkDrU4jvWBIJaxtNZpADC3l+M20NVwgKqhZg==" algorithmName="SHA-512" password="CC35"/>
  <autoFilter ref="C117:K141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1344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ROUND(J122, 2)</f>
        <v>19352.400000000001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ROUND((SUM(BE122:BE211)),  2)</f>
        <v>0</v>
      </c>
      <c r="G33" s="152"/>
      <c r="H33" s="152"/>
      <c r="I33" s="153">
        <v>0.20000000000000001</v>
      </c>
      <c r="J33" s="151">
        <f>ROUND(((SUM(BE122:BE211))*I33),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ROUND((SUM(BF122:BF211)),  2)</f>
        <v>19352.400000000001</v>
      </c>
      <c r="G34" s="29"/>
      <c r="H34" s="29"/>
      <c r="I34" s="155">
        <v>0.20000000000000001</v>
      </c>
      <c r="J34" s="154">
        <f>ROUND(((SUM(BF122:BF211))*I34),  2)</f>
        <v>3870.48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ROUND((SUM(BG122:BG211)),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ROUND((SUM(BH122:BH211)),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ROUND((SUM(BI122:BI211)),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23222.880000000001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PS 01 - PREVÁDZKOVÉ ROZVODY SILNOPRÚDU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J122</f>
        <v>19352.399999999994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1345</v>
      </c>
      <c r="E97" s="182"/>
      <c r="F97" s="182"/>
      <c r="G97" s="182"/>
      <c r="H97" s="182"/>
      <c r="I97" s="182"/>
      <c r="J97" s="183">
        <f>J123</f>
        <v>4468.3599999999997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1346</v>
      </c>
      <c r="E98" s="188"/>
      <c r="F98" s="188"/>
      <c r="G98" s="188"/>
      <c r="H98" s="188"/>
      <c r="I98" s="188"/>
      <c r="J98" s="189">
        <f>J125</f>
        <v>3910.3099999999995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1347</v>
      </c>
      <c r="E99" s="182"/>
      <c r="F99" s="182"/>
      <c r="G99" s="182"/>
      <c r="H99" s="182"/>
      <c r="I99" s="182"/>
      <c r="J99" s="183">
        <f>J165</f>
        <v>8798.9899999999961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1348</v>
      </c>
      <c r="E100" s="188"/>
      <c r="F100" s="188"/>
      <c r="G100" s="188"/>
      <c r="H100" s="188"/>
      <c r="I100" s="188"/>
      <c r="J100" s="189">
        <f>J172</f>
        <v>6910.2199999999975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1349</v>
      </c>
      <c r="E101" s="182"/>
      <c r="F101" s="182"/>
      <c r="G101" s="182"/>
      <c r="H101" s="182"/>
      <c r="I101" s="182"/>
      <c r="J101" s="183">
        <f>J198</f>
        <v>1695.9100000000001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1350</v>
      </c>
      <c r="E102" s="182"/>
      <c r="F102" s="182"/>
      <c r="G102" s="182"/>
      <c r="H102" s="182"/>
      <c r="I102" s="182"/>
      <c r="J102" s="183">
        <f>J206</f>
        <v>4389.1399999999994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6.96" customHeight="1">
      <c r="A104" s="29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="2" customFormat="1" ht="6.96" customHeight="1">
      <c r="A108" s="29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167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13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26.25" customHeight="1">
      <c r="A112" s="29"/>
      <c r="B112" s="30"/>
      <c r="C112" s="31"/>
      <c r="D112" s="31"/>
      <c r="E112" s="174" t="str">
        <f>E7</f>
        <v>Dodatok č. 5 ku stavbe Kompostáreň na biologicky rozložiteľný komunálny odpad v meste Partizánske</v>
      </c>
      <c r="F112" s="26"/>
      <c r="G112" s="26"/>
      <c r="H112" s="26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144</v>
      </c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72" t="str">
        <f>E9</f>
        <v>PS 01 - PREVÁDZKOVÉ ROZVODY SILNOPRÚDU</v>
      </c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17</v>
      </c>
      <c r="D116" s="31"/>
      <c r="E116" s="31"/>
      <c r="F116" s="23" t="str">
        <f>F12</f>
        <v>Partizánske parc.č.: 3958/171</v>
      </c>
      <c r="G116" s="31"/>
      <c r="H116" s="31"/>
      <c r="I116" s="26" t="s">
        <v>19</v>
      </c>
      <c r="J116" s="75" t="str">
        <f>IF(J12="","",J12)</f>
        <v>19. 6. 2023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21</v>
      </c>
      <c r="D118" s="31"/>
      <c r="E118" s="31"/>
      <c r="F118" s="23" t="str">
        <f>E15</f>
        <v>Mesto Partizánske</v>
      </c>
      <c r="G118" s="31"/>
      <c r="H118" s="31"/>
      <c r="I118" s="26" t="s">
        <v>27</v>
      </c>
      <c r="J118" s="27" t="str">
        <f>E21</f>
        <v>Hescon, s.r.o.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25</v>
      </c>
      <c r="D119" s="31"/>
      <c r="E119" s="31"/>
      <c r="F119" s="23" t="str">
        <f>IF(E18="","",E18)</f>
        <v xml:space="preserve"> </v>
      </c>
      <c r="G119" s="31"/>
      <c r="H119" s="31"/>
      <c r="I119" s="26" t="s">
        <v>30</v>
      </c>
      <c r="J119" s="27" t="str">
        <f>E24</f>
        <v>Hescon, s.r.o.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0.32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11" customFormat="1" ht="29.28" customHeight="1">
      <c r="A121" s="191"/>
      <c r="B121" s="192"/>
      <c r="C121" s="193" t="s">
        <v>168</v>
      </c>
      <c r="D121" s="194" t="s">
        <v>58</v>
      </c>
      <c r="E121" s="194" t="s">
        <v>54</v>
      </c>
      <c r="F121" s="194" t="s">
        <v>55</v>
      </c>
      <c r="G121" s="194" t="s">
        <v>169</v>
      </c>
      <c r="H121" s="194" t="s">
        <v>170</v>
      </c>
      <c r="I121" s="194" t="s">
        <v>171</v>
      </c>
      <c r="J121" s="195" t="s">
        <v>150</v>
      </c>
      <c r="K121" s="196" t="s">
        <v>172</v>
      </c>
      <c r="L121" s="197"/>
      <c r="M121" s="96" t="s">
        <v>1</v>
      </c>
      <c r="N121" s="97" t="s">
        <v>37</v>
      </c>
      <c r="O121" s="97" t="s">
        <v>173</v>
      </c>
      <c r="P121" s="97" t="s">
        <v>174</v>
      </c>
      <c r="Q121" s="97" t="s">
        <v>175</v>
      </c>
      <c r="R121" s="97" t="s">
        <v>176</v>
      </c>
      <c r="S121" s="97" t="s">
        <v>177</v>
      </c>
      <c r="T121" s="98" t="s">
        <v>178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29"/>
      <c r="B122" s="30"/>
      <c r="C122" s="103" t="s">
        <v>151</v>
      </c>
      <c r="D122" s="31"/>
      <c r="E122" s="31"/>
      <c r="F122" s="31"/>
      <c r="G122" s="31"/>
      <c r="H122" s="31"/>
      <c r="I122" s="31"/>
      <c r="J122" s="198">
        <f>BK122</f>
        <v>19352.399999999994</v>
      </c>
      <c r="K122" s="31"/>
      <c r="L122" s="35"/>
      <c r="M122" s="99"/>
      <c r="N122" s="199"/>
      <c r="O122" s="100"/>
      <c r="P122" s="200">
        <f>P123+P165+P198+P206</f>
        <v>0</v>
      </c>
      <c r="Q122" s="100"/>
      <c r="R122" s="200">
        <f>R123+R165+R198+R206</f>
        <v>0</v>
      </c>
      <c r="S122" s="100"/>
      <c r="T122" s="201">
        <f>T123+T165+T198+T206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152</v>
      </c>
      <c r="BK122" s="202">
        <f>BK123+BK165+BK198+BK206</f>
        <v>19352.399999999994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1108</v>
      </c>
      <c r="F123" s="206" t="s">
        <v>1351</v>
      </c>
      <c r="G123" s="204"/>
      <c r="H123" s="204"/>
      <c r="I123" s="204"/>
      <c r="J123" s="207">
        <f>BK123</f>
        <v>4468.3599999999997</v>
      </c>
      <c r="K123" s="204"/>
      <c r="L123" s="208"/>
      <c r="M123" s="209"/>
      <c r="N123" s="210"/>
      <c r="O123" s="210"/>
      <c r="P123" s="211">
        <f>P124+P125</f>
        <v>0</v>
      </c>
      <c r="Q123" s="210"/>
      <c r="R123" s="211">
        <f>R124+R125</f>
        <v>0</v>
      </c>
      <c r="S123" s="210"/>
      <c r="T123" s="212">
        <f>T124+T125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73</v>
      </c>
      <c r="AY123" s="213" t="s">
        <v>181</v>
      </c>
      <c r="BK123" s="215">
        <f>BK124+BK125</f>
        <v>4468.3599999999997</v>
      </c>
    </row>
    <row r="124" s="2" customFormat="1" ht="49.05" customHeight="1">
      <c r="A124" s="29"/>
      <c r="B124" s="30"/>
      <c r="C124" s="218" t="s">
        <v>81</v>
      </c>
      <c r="D124" s="218" t="s">
        <v>184</v>
      </c>
      <c r="E124" s="219" t="s">
        <v>1352</v>
      </c>
      <c r="F124" s="220" t="s">
        <v>1353</v>
      </c>
      <c r="G124" s="221" t="s">
        <v>310</v>
      </c>
      <c r="H124" s="222">
        <v>1</v>
      </c>
      <c r="I124" s="223">
        <v>558.04999999999995</v>
      </c>
      <c r="J124" s="223">
        <f>ROUND(I124*H124,2)</f>
        <v>558.04999999999995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81</v>
      </c>
      <c r="AY124" s="14" t="s">
        <v>181</v>
      </c>
      <c r="BE124" s="230">
        <f>IF(N124="základná",J124,0)</f>
        <v>0</v>
      </c>
      <c r="BF124" s="230">
        <f>IF(N124="znížená",J124,0)</f>
        <v>558.04999999999995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558.04999999999995</v>
      </c>
      <c r="BL124" s="14" t="s">
        <v>188</v>
      </c>
      <c r="BM124" s="229" t="s">
        <v>1354</v>
      </c>
    </row>
    <row r="125" s="12" customFormat="1" ht="22.8" customHeight="1">
      <c r="A125" s="12"/>
      <c r="B125" s="203"/>
      <c r="C125" s="204"/>
      <c r="D125" s="205" t="s">
        <v>72</v>
      </c>
      <c r="E125" s="216" t="s">
        <v>1119</v>
      </c>
      <c r="F125" s="216" t="s">
        <v>1355</v>
      </c>
      <c r="G125" s="204"/>
      <c r="H125" s="204"/>
      <c r="I125" s="204"/>
      <c r="J125" s="217">
        <f>BK125</f>
        <v>3910.3099999999995</v>
      </c>
      <c r="K125" s="204"/>
      <c r="L125" s="208"/>
      <c r="M125" s="209"/>
      <c r="N125" s="210"/>
      <c r="O125" s="210"/>
      <c r="P125" s="211">
        <f>SUM(P126:P164)</f>
        <v>0</v>
      </c>
      <c r="Q125" s="210"/>
      <c r="R125" s="211">
        <f>SUM(R126:R164)</f>
        <v>0</v>
      </c>
      <c r="S125" s="210"/>
      <c r="T125" s="212">
        <f>SUM(T126:T164)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181</v>
      </c>
      <c r="BK125" s="215">
        <f>SUM(BK126:BK164)</f>
        <v>3910.3099999999995</v>
      </c>
    </row>
    <row r="126" s="2" customFormat="1" ht="16.5" customHeight="1">
      <c r="A126" s="29"/>
      <c r="B126" s="30"/>
      <c r="C126" s="218" t="s">
        <v>183</v>
      </c>
      <c r="D126" s="218" t="s">
        <v>184</v>
      </c>
      <c r="E126" s="219" t="s">
        <v>1356</v>
      </c>
      <c r="F126" s="220" t="s">
        <v>1357</v>
      </c>
      <c r="G126" s="221" t="s">
        <v>310</v>
      </c>
      <c r="H126" s="222">
        <v>1</v>
      </c>
      <c r="I126" s="223">
        <v>22.239999999999998</v>
      </c>
      <c r="J126" s="223">
        <f>ROUND(I126*H126,2)</f>
        <v>22.239999999999998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183</v>
      </c>
      <c r="AY126" s="14" t="s">
        <v>181</v>
      </c>
      <c r="BE126" s="230">
        <f>IF(N126="základná",J126,0)</f>
        <v>0</v>
      </c>
      <c r="BF126" s="230">
        <f>IF(N126="znížená",J126,0)</f>
        <v>22.239999999999998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22.239999999999998</v>
      </c>
      <c r="BL126" s="14" t="s">
        <v>188</v>
      </c>
      <c r="BM126" s="229" t="s">
        <v>1358</v>
      </c>
    </row>
    <row r="127" s="2" customFormat="1" ht="16.5" customHeight="1">
      <c r="A127" s="29"/>
      <c r="B127" s="30"/>
      <c r="C127" s="218" t="s">
        <v>190</v>
      </c>
      <c r="D127" s="218" t="s">
        <v>184</v>
      </c>
      <c r="E127" s="219" t="s">
        <v>1359</v>
      </c>
      <c r="F127" s="220" t="s">
        <v>1360</v>
      </c>
      <c r="G127" s="221" t="s">
        <v>310</v>
      </c>
      <c r="H127" s="222">
        <v>3</v>
      </c>
      <c r="I127" s="223">
        <v>55.659999999999997</v>
      </c>
      <c r="J127" s="223">
        <f>ROUND(I127*H127,2)</f>
        <v>166.97999999999999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183</v>
      </c>
      <c r="AY127" s="14" t="s">
        <v>181</v>
      </c>
      <c r="BE127" s="230">
        <f>IF(N127="základná",J127,0)</f>
        <v>0</v>
      </c>
      <c r="BF127" s="230">
        <f>IF(N127="znížená",J127,0)</f>
        <v>166.97999999999999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166.97999999999999</v>
      </c>
      <c r="BL127" s="14" t="s">
        <v>188</v>
      </c>
      <c r="BM127" s="229" t="s">
        <v>1361</v>
      </c>
    </row>
    <row r="128" s="2" customFormat="1" ht="21.75" customHeight="1">
      <c r="A128" s="29"/>
      <c r="B128" s="30"/>
      <c r="C128" s="218" t="s">
        <v>188</v>
      </c>
      <c r="D128" s="218" t="s">
        <v>184</v>
      </c>
      <c r="E128" s="219" t="s">
        <v>1362</v>
      </c>
      <c r="F128" s="220" t="s">
        <v>1363</v>
      </c>
      <c r="G128" s="221" t="s">
        <v>310</v>
      </c>
      <c r="H128" s="222">
        <v>1</v>
      </c>
      <c r="I128" s="223">
        <v>55.659999999999997</v>
      </c>
      <c r="J128" s="223">
        <f>ROUND(I128*H128,2)</f>
        <v>55.659999999999997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183</v>
      </c>
      <c r="AY128" s="14" t="s">
        <v>181</v>
      </c>
      <c r="BE128" s="230">
        <f>IF(N128="základná",J128,0)</f>
        <v>0</v>
      </c>
      <c r="BF128" s="230">
        <f>IF(N128="znížená",J128,0)</f>
        <v>55.659999999999997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55.659999999999997</v>
      </c>
      <c r="BL128" s="14" t="s">
        <v>188</v>
      </c>
      <c r="BM128" s="229" t="s">
        <v>1364</v>
      </c>
    </row>
    <row r="129" s="2" customFormat="1" ht="16.5" customHeight="1">
      <c r="A129" s="29"/>
      <c r="B129" s="30"/>
      <c r="C129" s="218" t="s">
        <v>197</v>
      </c>
      <c r="D129" s="218" t="s">
        <v>184</v>
      </c>
      <c r="E129" s="219" t="s">
        <v>1365</v>
      </c>
      <c r="F129" s="220" t="s">
        <v>1366</v>
      </c>
      <c r="G129" s="221" t="s">
        <v>310</v>
      </c>
      <c r="H129" s="222">
        <v>5</v>
      </c>
      <c r="I129" s="223">
        <v>55.659999999999997</v>
      </c>
      <c r="J129" s="223">
        <f>ROUND(I129*H129,2)</f>
        <v>278.30000000000001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183</v>
      </c>
      <c r="AY129" s="14" t="s">
        <v>181</v>
      </c>
      <c r="BE129" s="230">
        <f>IF(N129="základná",J129,0)</f>
        <v>0</v>
      </c>
      <c r="BF129" s="230">
        <f>IF(N129="znížená",J129,0)</f>
        <v>278.30000000000001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278.30000000000001</v>
      </c>
      <c r="BL129" s="14" t="s">
        <v>188</v>
      </c>
      <c r="BM129" s="229" t="s">
        <v>1367</v>
      </c>
    </row>
    <row r="130" s="2" customFormat="1" ht="16.5" customHeight="1">
      <c r="A130" s="29"/>
      <c r="B130" s="30"/>
      <c r="C130" s="218" t="s">
        <v>201</v>
      </c>
      <c r="D130" s="218" t="s">
        <v>184</v>
      </c>
      <c r="E130" s="219" t="s">
        <v>1368</v>
      </c>
      <c r="F130" s="220" t="s">
        <v>1369</v>
      </c>
      <c r="G130" s="221" t="s">
        <v>310</v>
      </c>
      <c r="H130" s="222">
        <v>15</v>
      </c>
      <c r="I130" s="223">
        <v>5.5800000000000001</v>
      </c>
      <c r="J130" s="223">
        <f>ROUND(I130*H130,2)</f>
        <v>83.700000000000003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183</v>
      </c>
      <c r="AY130" s="14" t="s">
        <v>181</v>
      </c>
      <c r="BE130" s="230">
        <f>IF(N130="základná",J130,0)</f>
        <v>0</v>
      </c>
      <c r="BF130" s="230">
        <f>IF(N130="znížená",J130,0)</f>
        <v>83.700000000000003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83.700000000000003</v>
      </c>
      <c r="BL130" s="14" t="s">
        <v>188</v>
      </c>
      <c r="BM130" s="229" t="s">
        <v>1370</v>
      </c>
    </row>
    <row r="131" s="2" customFormat="1" ht="16.5" customHeight="1">
      <c r="A131" s="29"/>
      <c r="B131" s="30"/>
      <c r="C131" s="218" t="s">
        <v>206</v>
      </c>
      <c r="D131" s="218" t="s">
        <v>184</v>
      </c>
      <c r="E131" s="219" t="s">
        <v>1371</v>
      </c>
      <c r="F131" s="220" t="s">
        <v>1372</v>
      </c>
      <c r="G131" s="221" t="s">
        <v>310</v>
      </c>
      <c r="H131" s="222">
        <v>3</v>
      </c>
      <c r="I131" s="223">
        <v>11.130000000000001</v>
      </c>
      <c r="J131" s="223">
        <f>ROUND(I131*H131,2)</f>
        <v>33.390000000000001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33.390000000000001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33.390000000000001</v>
      </c>
      <c r="BL131" s="14" t="s">
        <v>188</v>
      </c>
      <c r="BM131" s="229" t="s">
        <v>1373</v>
      </c>
    </row>
    <row r="132" s="2" customFormat="1" ht="16.5" customHeight="1">
      <c r="A132" s="29"/>
      <c r="B132" s="30"/>
      <c r="C132" s="218" t="s">
        <v>210</v>
      </c>
      <c r="D132" s="218" t="s">
        <v>184</v>
      </c>
      <c r="E132" s="219" t="s">
        <v>1374</v>
      </c>
      <c r="F132" s="220" t="s">
        <v>1375</v>
      </c>
      <c r="G132" s="221" t="s">
        <v>310</v>
      </c>
      <c r="H132" s="222">
        <v>5</v>
      </c>
      <c r="I132" s="223">
        <v>11.130000000000001</v>
      </c>
      <c r="J132" s="223">
        <f>ROUND(I132*H132,2)</f>
        <v>55.649999999999999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55.649999999999999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55.649999999999999</v>
      </c>
      <c r="BL132" s="14" t="s">
        <v>188</v>
      </c>
      <c r="BM132" s="229" t="s">
        <v>1376</v>
      </c>
    </row>
    <row r="133" s="2" customFormat="1" ht="16.5" customHeight="1">
      <c r="A133" s="29"/>
      <c r="B133" s="30"/>
      <c r="C133" s="218" t="s">
        <v>215</v>
      </c>
      <c r="D133" s="218" t="s">
        <v>184</v>
      </c>
      <c r="E133" s="219" t="s">
        <v>1377</v>
      </c>
      <c r="F133" s="220" t="s">
        <v>1378</v>
      </c>
      <c r="G133" s="221" t="s">
        <v>310</v>
      </c>
      <c r="H133" s="222">
        <v>3</v>
      </c>
      <c r="I133" s="223">
        <v>11.130000000000001</v>
      </c>
      <c r="J133" s="223">
        <f>ROUND(I133*H133,2)</f>
        <v>33.390000000000001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33.390000000000001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33.390000000000001</v>
      </c>
      <c r="BL133" s="14" t="s">
        <v>188</v>
      </c>
      <c r="BM133" s="229" t="s">
        <v>1379</v>
      </c>
    </row>
    <row r="134" s="2" customFormat="1" ht="16.5" customHeight="1">
      <c r="A134" s="29"/>
      <c r="B134" s="30"/>
      <c r="C134" s="218" t="s">
        <v>220</v>
      </c>
      <c r="D134" s="218" t="s">
        <v>184</v>
      </c>
      <c r="E134" s="219" t="s">
        <v>1380</v>
      </c>
      <c r="F134" s="220" t="s">
        <v>1381</v>
      </c>
      <c r="G134" s="221" t="s">
        <v>310</v>
      </c>
      <c r="H134" s="222">
        <v>3</v>
      </c>
      <c r="I134" s="223">
        <v>11.130000000000001</v>
      </c>
      <c r="J134" s="223">
        <f>ROUND(I134*H134,2)</f>
        <v>33.390000000000001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183</v>
      </c>
      <c r="AY134" s="14" t="s">
        <v>181</v>
      </c>
      <c r="BE134" s="230">
        <f>IF(N134="základná",J134,0)</f>
        <v>0</v>
      </c>
      <c r="BF134" s="230">
        <f>IF(N134="znížená",J134,0)</f>
        <v>33.390000000000001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33.390000000000001</v>
      </c>
      <c r="BL134" s="14" t="s">
        <v>188</v>
      </c>
      <c r="BM134" s="229" t="s">
        <v>1382</v>
      </c>
    </row>
    <row r="135" s="2" customFormat="1" ht="16.5" customHeight="1">
      <c r="A135" s="29"/>
      <c r="B135" s="30"/>
      <c r="C135" s="218" t="s">
        <v>225</v>
      </c>
      <c r="D135" s="218" t="s">
        <v>184</v>
      </c>
      <c r="E135" s="219" t="s">
        <v>1383</v>
      </c>
      <c r="F135" s="220" t="s">
        <v>1384</v>
      </c>
      <c r="G135" s="221" t="s">
        <v>310</v>
      </c>
      <c r="H135" s="222">
        <v>1</v>
      </c>
      <c r="I135" s="223">
        <v>11.130000000000001</v>
      </c>
      <c r="J135" s="223">
        <f>ROUND(I135*H135,2)</f>
        <v>11.130000000000001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11.130000000000001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11.130000000000001</v>
      </c>
      <c r="BL135" s="14" t="s">
        <v>188</v>
      </c>
      <c r="BM135" s="229" t="s">
        <v>1385</v>
      </c>
    </row>
    <row r="136" s="2" customFormat="1" ht="16.5" customHeight="1">
      <c r="A136" s="29"/>
      <c r="B136" s="30"/>
      <c r="C136" s="218" t="s">
        <v>230</v>
      </c>
      <c r="D136" s="218" t="s">
        <v>184</v>
      </c>
      <c r="E136" s="219" t="s">
        <v>1386</v>
      </c>
      <c r="F136" s="220" t="s">
        <v>1387</v>
      </c>
      <c r="G136" s="221" t="s">
        <v>310</v>
      </c>
      <c r="H136" s="222">
        <v>5</v>
      </c>
      <c r="I136" s="223">
        <v>11.130000000000001</v>
      </c>
      <c r="J136" s="223">
        <f>ROUND(I136*H136,2)</f>
        <v>55.649999999999999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55.649999999999999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55.649999999999999</v>
      </c>
      <c r="BL136" s="14" t="s">
        <v>188</v>
      </c>
      <c r="BM136" s="229" t="s">
        <v>1388</v>
      </c>
    </row>
    <row r="137" s="2" customFormat="1" ht="16.5" customHeight="1">
      <c r="A137" s="29"/>
      <c r="B137" s="30"/>
      <c r="C137" s="218" t="s">
        <v>234</v>
      </c>
      <c r="D137" s="218" t="s">
        <v>184</v>
      </c>
      <c r="E137" s="219" t="s">
        <v>1389</v>
      </c>
      <c r="F137" s="220" t="s">
        <v>1390</v>
      </c>
      <c r="G137" s="221" t="s">
        <v>310</v>
      </c>
      <c r="H137" s="222">
        <v>1</v>
      </c>
      <c r="I137" s="223">
        <v>11.130000000000001</v>
      </c>
      <c r="J137" s="223">
        <f>ROUND(I137*H137,2)</f>
        <v>11.130000000000001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11.130000000000001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11.130000000000001</v>
      </c>
      <c r="BL137" s="14" t="s">
        <v>188</v>
      </c>
      <c r="BM137" s="229" t="s">
        <v>1391</v>
      </c>
    </row>
    <row r="138" s="2" customFormat="1" ht="24.15" customHeight="1">
      <c r="A138" s="29"/>
      <c r="B138" s="30"/>
      <c r="C138" s="218" t="s">
        <v>238</v>
      </c>
      <c r="D138" s="218" t="s">
        <v>184</v>
      </c>
      <c r="E138" s="219" t="s">
        <v>1392</v>
      </c>
      <c r="F138" s="220" t="s">
        <v>1393</v>
      </c>
      <c r="G138" s="221" t="s">
        <v>310</v>
      </c>
      <c r="H138" s="222">
        <v>1</v>
      </c>
      <c r="I138" s="223">
        <v>55.539999999999999</v>
      </c>
      <c r="J138" s="223">
        <f>ROUND(I138*H138,2)</f>
        <v>55.539999999999999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55.539999999999999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55.539999999999999</v>
      </c>
      <c r="BL138" s="14" t="s">
        <v>188</v>
      </c>
      <c r="BM138" s="229" t="s">
        <v>1394</v>
      </c>
    </row>
    <row r="139" s="2" customFormat="1" ht="21.75" customHeight="1">
      <c r="A139" s="29"/>
      <c r="B139" s="30"/>
      <c r="C139" s="218" t="s">
        <v>242</v>
      </c>
      <c r="D139" s="218" t="s">
        <v>184</v>
      </c>
      <c r="E139" s="219" t="s">
        <v>1395</v>
      </c>
      <c r="F139" s="220" t="s">
        <v>1396</v>
      </c>
      <c r="G139" s="221" t="s">
        <v>310</v>
      </c>
      <c r="H139" s="222">
        <v>2</v>
      </c>
      <c r="I139" s="223">
        <v>55.539999999999999</v>
      </c>
      <c r="J139" s="223">
        <f>ROUND(I139*H139,2)</f>
        <v>111.08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111.08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111.08</v>
      </c>
      <c r="BL139" s="14" t="s">
        <v>188</v>
      </c>
      <c r="BM139" s="229" t="s">
        <v>1397</v>
      </c>
    </row>
    <row r="140" s="2" customFormat="1" ht="24.15" customHeight="1">
      <c r="A140" s="29"/>
      <c r="B140" s="30"/>
      <c r="C140" s="218" t="s">
        <v>246</v>
      </c>
      <c r="D140" s="218" t="s">
        <v>184</v>
      </c>
      <c r="E140" s="219" t="s">
        <v>1398</v>
      </c>
      <c r="F140" s="220" t="s">
        <v>1399</v>
      </c>
      <c r="G140" s="221" t="s">
        <v>310</v>
      </c>
      <c r="H140" s="222">
        <v>2</v>
      </c>
      <c r="I140" s="223">
        <v>55.539999999999999</v>
      </c>
      <c r="J140" s="223">
        <f>ROUND(I140*H140,2)</f>
        <v>111.08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111.08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111.08</v>
      </c>
      <c r="BL140" s="14" t="s">
        <v>188</v>
      </c>
      <c r="BM140" s="229" t="s">
        <v>1400</v>
      </c>
    </row>
    <row r="141" s="2" customFormat="1" ht="16.5" customHeight="1">
      <c r="A141" s="29"/>
      <c r="B141" s="30"/>
      <c r="C141" s="218" t="s">
        <v>251</v>
      </c>
      <c r="D141" s="218" t="s">
        <v>184</v>
      </c>
      <c r="E141" s="219" t="s">
        <v>1401</v>
      </c>
      <c r="F141" s="220" t="s">
        <v>1402</v>
      </c>
      <c r="G141" s="221" t="s">
        <v>310</v>
      </c>
      <c r="H141" s="222">
        <v>10</v>
      </c>
      <c r="I141" s="223">
        <v>22.219999999999999</v>
      </c>
      <c r="J141" s="223">
        <f>ROUND(I141*H141,2)</f>
        <v>222.19999999999999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222.19999999999999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222.19999999999999</v>
      </c>
      <c r="BL141" s="14" t="s">
        <v>188</v>
      </c>
      <c r="BM141" s="229" t="s">
        <v>1403</v>
      </c>
    </row>
    <row r="142" s="2" customFormat="1" ht="16.5" customHeight="1">
      <c r="A142" s="29"/>
      <c r="B142" s="30"/>
      <c r="C142" s="218" t="s">
        <v>256</v>
      </c>
      <c r="D142" s="218" t="s">
        <v>184</v>
      </c>
      <c r="E142" s="219" t="s">
        <v>1404</v>
      </c>
      <c r="F142" s="220" t="s">
        <v>1405</v>
      </c>
      <c r="G142" s="221" t="s">
        <v>310</v>
      </c>
      <c r="H142" s="222">
        <v>5</v>
      </c>
      <c r="I142" s="223">
        <v>22.219999999999999</v>
      </c>
      <c r="J142" s="223">
        <f>ROUND(I142*H142,2)</f>
        <v>111.09999999999999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188</v>
      </c>
      <c r="AT142" s="229" t="s">
        <v>184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111.09999999999999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111.09999999999999</v>
      </c>
      <c r="BL142" s="14" t="s">
        <v>188</v>
      </c>
      <c r="BM142" s="229" t="s">
        <v>1406</v>
      </c>
    </row>
    <row r="143" s="2" customFormat="1" ht="24.15" customHeight="1">
      <c r="A143" s="29"/>
      <c r="B143" s="30"/>
      <c r="C143" s="218" t="s">
        <v>260</v>
      </c>
      <c r="D143" s="218" t="s">
        <v>184</v>
      </c>
      <c r="E143" s="219" t="s">
        <v>1407</v>
      </c>
      <c r="F143" s="220" t="s">
        <v>1408</v>
      </c>
      <c r="G143" s="221" t="s">
        <v>310</v>
      </c>
      <c r="H143" s="222">
        <v>5</v>
      </c>
      <c r="I143" s="223">
        <v>22.219999999999999</v>
      </c>
      <c r="J143" s="223">
        <f>ROUND(I143*H143,2)</f>
        <v>111.09999999999999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111.09999999999999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111.09999999999999</v>
      </c>
      <c r="BL143" s="14" t="s">
        <v>188</v>
      </c>
      <c r="BM143" s="229" t="s">
        <v>1409</v>
      </c>
    </row>
    <row r="144" s="2" customFormat="1" ht="24.15" customHeight="1">
      <c r="A144" s="29"/>
      <c r="B144" s="30"/>
      <c r="C144" s="218" t="s">
        <v>7</v>
      </c>
      <c r="D144" s="218" t="s">
        <v>184</v>
      </c>
      <c r="E144" s="219" t="s">
        <v>1410</v>
      </c>
      <c r="F144" s="220" t="s">
        <v>1411</v>
      </c>
      <c r="G144" s="221" t="s">
        <v>310</v>
      </c>
      <c r="H144" s="222">
        <v>1</v>
      </c>
      <c r="I144" s="223">
        <v>22.219999999999999</v>
      </c>
      <c r="J144" s="223">
        <f>ROUND(I144*H144,2)</f>
        <v>22.219999999999999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22.219999999999999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22.219999999999999</v>
      </c>
      <c r="BL144" s="14" t="s">
        <v>188</v>
      </c>
      <c r="BM144" s="229" t="s">
        <v>1412</v>
      </c>
    </row>
    <row r="145" s="2" customFormat="1" ht="16.5" customHeight="1">
      <c r="A145" s="29"/>
      <c r="B145" s="30"/>
      <c r="C145" s="218" t="s">
        <v>267</v>
      </c>
      <c r="D145" s="218" t="s">
        <v>184</v>
      </c>
      <c r="E145" s="219" t="s">
        <v>1413</v>
      </c>
      <c r="F145" s="220" t="s">
        <v>1414</v>
      </c>
      <c r="G145" s="221" t="s">
        <v>310</v>
      </c>
      <c r="H145" s="222">
        <v>5</v>
      </c>
      <c r="I145" s="223">
        <v>22.219999999999999</v>
      </c>
      <c r="J145" s="223">
        <f>ROUND(I145*H145,2)</f>
        <v>111.09999999999999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111.09999999999999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111.09999999999999</v>
      </c>
      <c r="BL145" s="14" t="s">
        <v>188</v>
      </c>
      <c r="BM145" s="229" t="s">
        <v>1415</v>
      </c>
    </row>
    <row r="146" s="2" customFormat="1" ht="21.75" customHeight="1">
      <c r="A146" s="29"/>
      <c r="B146" s="30"/>
      <c r="C146" s="218" t="s">
        <v>271</v>
      </c>
      <c r="D146" s="218" t="s">
        <v>184</v>
      </c>
      <c r="E146" s="219" t="s">
        <v>1416</v>
      </c>
      <c r="F146" s="220" t="s">
        <v>1417</v>
      </c>
      <c r="G146" s="221" t="s">
        <v>310</v>
      </c>
      <c r="H146" s="222">
        <v>5</v>
      </c>
      <c r="I146" s="223">
        <v>22.219999999999999</v>
      </c>
      <c r="J146" s="223">
        <f>ROUND(I146*H146,2)</f>
        <v>111.09999999999999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111.09999999999999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111.09999999999999</v>
      </c>
      <c r="BL146" s="14" t="s">
        <v>188</v>
      </c>
      <c r="BM146" s="229" t="s">
        <v>1418</v>
      </c>
    </row>
    <row r="147" s="2" customFormat="1" ht="16.5" customHeight="1">
      <c r="A147" s="29"/>
      <c r="B147" s="30"/>
      <c r="C147" s="218" t="s">
        <v>275</v>
      </c>
      <c r="D147" s="218" t="s">
        <v>184</v>
      </c>
      <c r="E147" s="219" t="s">
        <v>1419</v>
      </c>
      <c r="F147" s="220" t="s">
        <v>1420</v>
      </c>
      <c r="G147" s="221" t="s">
        <v>310</v>
      </c>
      <c r="H147" s="222">
        <v>2</v>
      </c>
      <c r="I147" s="223">
        <v>55.539999999999999</v>
      </c>
      <c r="J147" s="223">
        <f>ROUND(I147*H147,2)</f>
        <v>111.08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111.08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111.08</v>
      </c>
      <c r="BL147" s="14" t="s">
        <v>188</v>
      </c>
      <c r="BM147" s="229" t="s">
        <v>1421</v>
      </c>
    </row>
    <row r="148" s="2" customFormat="1" ht="16.5" customHeight="1">
      <c r="A148" s="29"/>
      <c r="B148" s="30"/>
      <c r="C148" s="218" t="s">
        <v>281</v>
      </c>
      <c r="D148" s="218" t="s">
        <v>184</v>
      </c>
      <c r="E148" s="219" t="s">
        <v>1422</v>
      </c>
      <c r="F148" s="220" t="s">
        <v>1423</v>
      </c>
      <c r="G148" s="221" t="s">
        <v>310</v>
      </c>
      <c r="H148" s="222">
        <v>9</v>
      </c>
      <c r="I148" s="223">
        <v>55.539999999999999</v>
      </c>
      <c r="J148" s="223">
        <f>ROUND(I148*H148,2)</f>
        <v>499.86000000000001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499.86000000000001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499.86000000000001</v>
      </c>
      <c r="BL148" s="14" t="s">
        <v>188</v>
      </c>
      <c r="BM148" s="229" t="s">
        <v>1424</v>
      </c>
    </row>
    <row r="149" s="2" customFormat="1" ht="16.5" customHeight="1">
      <c r="A149" s="29"/>
      <c r="B149" s="30"/>
      <c r="C149" s="218" t="s">
        <v>289</v>
      </c>
      <c r="D149" s="218" t="s">
        <v>184</v>
      </c>
      <c r="E149" s="219" t="s">
        <v>1425</v>
      </c>
      <c r="F149" s="220" t="s">
        <v>1426</v>
      </c>
      <c r="G149" s="221" t="s">
        <v>310</v>
      </c>
      <c r="H149" s="222">
        <v>3</v>
      </c>
      <c r="I149" s="223">
        <v>55.539999999999999</v>
      </c>
      <c r="J149" s="223">
        <f>ROUND(I149*H149,2)</f>
        <v>166.62000000000001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166.62000000000001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166.62000000000001</v>
      </c>
      <c r="BL149" s="14" t="s">
        <v>188</v>
      </c>
      <c r="BM149" s="229" t="s">
        <v>1427</v>
      </c>
    </row>
    <row r="150" s="2" customFormat="1" ht="16.5" customHeight="1">
      <c r="A150" s="29"/>
      <c r="B150" s="30"/>
      <c r="C150" s="218" t="s">
        <v>294</v>
      </c>
      <c r="D150" s="218" t="s">
        <v>184</v>
      </c>
      <c r="E150" s="219" t="s">
        <v>1428</v>
      </c>
      <c r="F150" s="220" t="s">
        <v>1429</v>
      </c>
      <c r="G150" s="221" t="s">
        <v>310</v>
      </c>
      <c r="H150" s="222">
        <v>8</v>
      </c>
      <c r="I150" s="223">
        <v>22.219999999999999</v>
      </c>
      <c r="J150" s="223">
        <f>ROUND(I150*H150,2)</f>
        <v>177.75999999999999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177.75999999999999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177.75999999999999</v>
      </c>
      <c r="BL150" s="14" t="s">
        <v>188</v>
      </c>
      <c r="BM150" s="229" t="s">
        <v>1430</v>
      </c>
    </row>
    <row r="151" s="2" customFormat="1" ht="24.15" customHeight="1">
      <c r="A151" s="29"/>
      <c r="B151" s="30"/>
      <c r="C151" s="218" t="s">
        <v>298</v>
      </c>
      <c r="D151" s="218" t="s">
        <v>184</v>
      </c>
      <c r="E151" s="219" t="s">
        <v>1431</v>
      </c>
      <c r="F151" s="220" t="s">
        <v>1432</v>
      </c>
      <c r="G151" s="221" t="s">
        <v>310</v>
      </c>
      <c r="H151" s="222">
        <v>6</v>
      </c>
      <c r="I151" s="223">
        <v>22.219999999999999</v>
      </c>
      <c r="J151" s="223">
        <f>ROUND(I151*H151,2)</f>
        <v>133.31999999999999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183</v>
      </c>
      <c r="AY151" s="14" t="s">
        <v>181</v>
      </c>
      <c r="BE151" s="230">
        <f>IF(N151="základná",J151,0)</f>
        <v>0</v>
      </c>
      <c r="BF151" s="230">
        <f>IF(N151="znížená",J151,0)</f>
        <v>133.31999999999999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133.31999999999999</v>
      </c>
      <c r="BL151" s="14" t="s">
        <v>188</v>
      </c>
      <c r="BM151" s="229" t="s">
        <v>1433</v>
      </c>
    </row>
    <row r="152" s="2" customFormat="1" ht="16.5" customHeight="1">
      <c r="A152" s="29"/>
      <c r="B152" s="30"/>
      <c r="C152" s="218" t="s">
        <v>303</v>
      </c>
      <c r="D152" s="218" t="s">
        <v>184</v>
      </c>
      <c r="E152" s="219" t="s">
        <v>1434</v>
      </c>
      <c r="F152" s="220" t="s">
        <v>1435</v>
      </c>
      <c r="G152" s="221" t="s">
        <v>310</v>
      </c>
      <c r="H152" s="222">
        <v>5</v>
      </c>
      <c r="I152" s="223">
        <v>22.219999999999999</v>
      </c>
      <c r="J152" s="223">
        <f>ROUND(I152*H152,2)</f>
        <v>111.09999999999999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111.09999999999999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111.09999999999999</v>
      </c>
      <c r="BL152" s="14" t="s">
        <v>188</v>
      </c>
      <c r="BM152" s="229" t="s">
        <v>1436</v>
      </c>
    </row>
    <row r="153" s="2" customFormat="1" ht="16.5" customHeight="1">
      <c r="A153" s="29"/>
      <c r="B153" s="30"/>
      <c r="C153" s="218" t="s">
        <v>307</v>
      </c>
      <c r="D153" s="218" t="s">
        <v>184</v>
      </c>
      <c r="E153" s="219" t="s">
        <v>1437</v>
      </c>
      <c r="F153" s="220" t="s">
        <v>1438</v>
      </c>
      <c r="G153" s="221" t="s">
        <v>310</v>
      </c>
      <c r="H153" s="222">
        <v>1</v>
      </c>
      <c r="I153" s="223">
        <v>22.219999999999999</v>
      </c>
      <c r="J153" s="223">
        <f>ROUND(I153*H153,2)</f>
        <v>22.219999999999999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22.219999999999999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22.219999999999999</v>
      </c>
      <c r="BL153" s="14" t="s">
        <v>188</v>
      </c>
      <c r="BM153" s="229" t="s">
        <v>1439</v>
      </c>
    </row>
    <row r="154" s="2" customFormat="1" ht="16.5" customHeight="1">
      <c r="A154" s="29"/>
      <c r="B154" s="30"/>
      <c r="C154" s="218" t="s">
        <v>312</v>
      </c>
      <c r="D154" s="218" t="s">
        <v>184</v>
      </c>
      <c r="E154" s="219" t="s">
        <v>1440</v>
      </c>
      <c r="F154" s="220" t="s">
        <v>1441</v>
      </c>
      <c r="G154" s="221" t="s">
        <v>310</v>
      </c>
      <c r="H154" s="222">
        <v>10</v>
      </c>
      <c r="I154" s="223">
        <v>3.3500000000000001</v>
      </c>
      <c r="J154" s="223">
        <f>ROUND(I154*H154,2)</f>
        <v>33.5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33.5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33.5</v>
      </c>
      <c r="BL154" s="14" t="s">
        <v>188</v>
      </c>
      <c r="BM154" s="229" t="s">
        <v>1442</v>
      </c>
    </row>
    <row r="155" s="2" customFormat="1" ht="16.5" customHeight="1">
      <c r="A155" s="29"/>
      <c r="B155" s="30"/>
      <c r="C155" s="218" t="s">
        <v>316</v>
      </c>
      <c r="D155" s="218" t="s">
        <v>184</v>
      </c>
      <c r="E155" s="219" t="s">
        <v>1443</v>
      </c>
      <c r="F155" s="220" t="s">
        <v>1444</v>
      </c>
      <c r="G155" s="221" t="s">
        <v>310</v>
      </c>
      <c r="H155" s="222">
        <v>70</v>
      </c>
      <c r="I155" s="223">
        <v>3.3500000000000001</v>
      </c>
      <c r="J155" s="223">
        <f>ROUND(I155*H155,2)</f>
        <v>234.5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188</v>
      </c>
      <c r="AT155" s="229" t="s">
        <v>184</v>
      </c>
      <c r="AU155" s="229" t="s">
        <v>183</v>
      </c>
      <c r="AY155" s="14" t="s">
        <v>181</v>
      </c>
      <c r="BE155" s="230">
        <f>IF(N155="základná",J155,0)</f>
        <v>0</v>
      </c>
      <c r="BF155" s="230">
        <f>IF(N155="znížená",J155,0)</f>
        <v>234.5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234.5</v>
      </c>
      <c r="BL155" s="14" t="s">
        <v>188</v>
      </c>
      <c r="BM155" s="229" t="s">
        <v>1445</v>
      </c>
    </row>
    <row r="156" s="2" customFormat="1" ht="16.5" customHeight="1">
      <c r="A156" s="29"/>
      <c r="B156" s="30"/>
      <c r="C156" s="218" t="s">
        <v>301</v>
      </c>
      <c r="D156" s="218" t="s">
        <v>184</v>
      </c>
      <c r="E156" s="219" t="s">
        <v>689</v>
      </c>
      <c r="F156" s="220" t="s">
        <v>1446</v>
      </c>
      <c r="G156" s="221" t="s">
        <v>310</v>
      </c>
      <c r="H156" s="222">
        <v>7</v>
      </c>
      <c r="I156" s="223">
        <v>3.3500000000000001</v>
      </c>
      <c r="J156" s="223">
        <f>ROUND(I156*H156,2)</f>
        <v>23.449999999999999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23.449999999999999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23.449999999999999</v>
      </c>
      <c r="BL156" s="14" t="s">
        <v>188</v>
      </c>
      <c r="BM156" s="229" t="s">
        <v>1447</v>
      </c>
    </row>
    <row r="157" s="2" customFormat="1" ht="16.5" customHeight="1">
      <c r="A157" s="29"/>
      <c r="B157" s="30"/>
      <c r="C157" s="218" t="s">
        <v>325</v>
      </c>
      <c r="D157" s="218" t="s">
        <v>184</v>
      </c>
      <c r="E157" s="219" t="s">
        <v>692</v>
      </c>
      <c r="F157" s="220" t="s">
        <v>1448</v>
      </c>
      <c r="G157" s="221" t="s">
        <v>310</v>
      </c>
      <c r="H157" s="222">
        <v>20</v>
      </c>
      <c r="I157" s="223">
        <v>3.3500000000000001</v>
      </c>
      <c r="J157" s="223">
        <f>ROUND(I157*H157,2)</f>
        <v>67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188</v>
      </c>
      <c r="AT157" s="229" t="s">
        <v>184</v>
      </c>
      <c r="AU157" s="229" t="s">
        <v>183</v>
      </c>
      <c r="AY157" s="14" t="s">
        <v>181</v>
      </c>
      <c r="BE157" s="230">
        <f>IF(N157="základná",J157,0)</f>
        <v>0</v>
      </c>
      <c r="BF157" s="230">
        <f>IF(N157="znížená",J157,0)</f>
        <v>67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67</v>
      </c>
      <c r="BL157" s="14" t="s">
        <v>188</v>
      </c>
      <c r="BM157" s="229" t="s">
        <v>1449</v>
      </c>
    </row>
    <row r="158" s="2" customFormat="1" ht="16.5" customHeight="1">
      <c r="A158" s="29"/>
      <c r="B158" s="30"/>
      <c r="C158" s="218" t="s">
        <v>329</v>
      </c>
      <c r="D158" s="218" t="s">
        <v>184</v>
      </c>
      <c r="E158" s="219" t="s">
        <v>695</v>
      </c>
      <c r="F158" s="220" t="s">
        <v>1450</v>
      </c>
      <c r="G158" s="221" t="s">
        <v>310</v>
      </c>
      <c r="H158" s="222">
        <v>20</v>
      </c>
      <c r="I158" s="223">
        <v>3.3500000000000001</v>
      </c>
      <c r="J158" s="223">
        <f>ROUND(I158*H158,2)</f>
        <v>67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188</v>
      </c>
      <c r="AT158" s="229" t="s">
        <v>184</v>
      </c>
      <c r="AU158" s="229" t="s">
        <v>183</v>
      </c>
      <c r="AY158" s="14" t="s">
        <v>181</v>
      </c>
      <c r="BE158" s="230">
        <f>IF(N158="základná",J158,0)</f>
        <v>0</v>
      </c>
      <c r="BF158" s="230">
        <f>IF(N158="znížená",J158,0)</f>
        <v>67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183</v>
      </c>
      <c r="BK158" s="230">
        <f>ROUND(I158*H158,2)</f>
        <v>67</v>
      </c>
      <c r="BL158" s="14" t="s">
        <v>188</v>
      </c>
      <c r="BM158" s="229" t="s">
        <v>1451</v>
      </c>
    </row>
    <row r="159" s="2" customFormat="1" ht="16.5" customHeight="1">
      <c r="A159" s="29"/>
      <c r="B159" s="30"/>
      <c r="C159" s="218" t="s">
        <v>333</v>
      </c>
      <c r="D159" s="218" t="s">
        <v>184</v>
      </c>
      <c r="E159" s="219" t="s">
        <v>698</v>
      </c>
      <c r="F159" s="220" t="s">
        <v>1452</v>
      </c>
      <c r="G159" s="221" t="s">
        <v>310</v>
      </c>
      <c r="H159" s="222">
        <v>10</v>
      </c>
      <c r="I159" s="223">
        <v>3.3500000000000001</v>
      </c>
      <c r="J159" s="223">
        <f>ROUND(I159*H159,2)</f>
        <v>33.5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183</v>
      </c>
      <c r="AY159" s="14" t="s">
        <v>181</v>
      </c>
      <c r="BE159" s="230">
        <f>IF(N159="základná",J159,0)</f>
        <v>0</v>
      </c>
      <c r="BF159" s="230">
        <f>IF(N159="znížená",J159,0)</f>
        <v>33.5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33.5</v>
      </c>
      <c r="BL159" s="14" t="s">
        <v>188</v>
      </c>
      <c r="BM159" s="229" t="s">
        <v>1453</v>
      </c>
    </row>
    <row r="160" s="2" customFormat="1" ht="16.5" customHeight="1">
      <c r="A160" s="29"/>
      <c r="B160" s="30"/>
      <c r="C160" s="218" t="s">
        <v>337</v>
      </c>
      <c r="D160" s="218" t="s">
        <v>184</v>
      </c>
      <c r="E160" s="219" t="s">
        <v>817</v>
      </c>
      <c r="F160" s="220" t="s">
        <v>1454</v>
      </c>
      <c r="G160" s="221" t="s">
        <v>310</v>
      </c>
      <c r="H160" s="222">
        <v>1</v>
      </c>
      <c r="I160" s="223">
        <v>55.590000000000003</v>
      </c>
      <c r="J160" s="223">
        <f>ROUND(I160*H160,2)</f>
        <v>55.590000000000003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188</v>
      </c>
      <c r="AT160" s="229" t="s">
        <v>184</v>
      </c>
      <c r="AU160" s="229" t="s">
        <v>183</v>
      </c>
      <c r="AY160" s="14" t="s">
        <v>181</v>
      </c>
      <c r="BE160" s="230">
        <f>IF(N160="základná",J160,0)</f>
        <v>0</v>
      </c>
      <c r="BF160" s="230">
        <f>IF(N160="znížená",J160,0)</f>
        <v>55.590000000000003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183</v>
      </c>
      <c r="BK160" s="230">
        <f>ROUND(I160*H160,2)</f>
        <v>55.590000000000003</v>
      </c>
      <c r="BL160" s="14" t="s">
        <v>188</v>
      </c>
      <c r="BM160" s="229" t="s">
        <v>1455</v>
      </c>
    </row>
    <row r="161" s="2" customFormat="1" ht="24.15" customHeight="1">
      <c r="A161" s="29"/>
      <c r="B161" s="30"/>
      <c r="C161" s="218" t="s">
        <v>342</v>
      </c>
      <c r="D161" s="218" t="s">
        <v>184</v>
      </c>
      <c r="E161" s="219" t="s">
        <v>821</v>
      </c>
      <c r="F161" s="220" t="s">
        <v>1456</v>
      </c>
      <c r="G161" s="221" t="s">
        <v>310</v>
      </c>
      <c r="H161" s="222">
        <v>1</v>
      </c>
      <c r="I161" s="223">
        <v>33.380000000000003</v>
      </c>
      <c r="J161" s="223">
        <f>ROUND(I161*H161,2)</f>
        <v>33.380000000000003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188</v>
      </c>
      <c r="AT161" s="229" t="s">
        <v>184</v>
      </c>
      <c r="AU161" s="229" t="s">
        <v>183</v>
      </c>
      <c r="AY161" s="14" t="s">
        <v>181</v>
      </c>
      <c r="BE161" s="230">
        <f>IF(N161="základná",J161,0)</f>
        <v>0</v>
      </c>
      <c r="BF161" s="230">
        <f>IF(N161="znížená",J161,0)</f>
        <v>33.380000000000003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183</v>
      </c>
      <c r="BK161" s="230">
        <f>ROUND(I161*H161,2)</f>
        <v>33.380000000000003</v>
      </c>
      <c r="BL161" s="14" t="s">
        <v>188</v>
      </c>
      <c r="BM161" s="229" t="s">
        <v>1457</v>
      </c>
    </row>
    <row r="162" s="2" customFormat="1" ht="16.5" customHeight="1">
      <c r="A162" s="29"/>
      <c r="B162" s="30"/>
      <c r="C162" s="218" t="s">
        <v>346</v>
      </c>
      <c r="D162" s="218" t="s">
        <v>184</v>
      </c>
      <c r="E162" s="219" t="s">
        <v>825</v>
      </c>
      <c r="F162" s="220" t="s">
        <v>1458</v>
      </c>
      <c r="G162" s="221" t="s">
        <v>310</v>
      </c>
      <c r="H162" s="222">
        <v>1</v>
      </c>
      <c r="I162" s="223">
        <v>111.09999999999999</v>
      </c>
      <c r="J162" s="223">
        <f>ROUND(I162*H162,2)</f>
        <v>111.09999999999999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188</v>
      </c>
      <c r="AT162" s="229" t="s">
        <v>184</v>
      </c>
      <c r="AU162" s="229" t="s">
        <v>183</v>
      </c>
      <c r="AY162" s="14" t="s">
        <v>181</v>
      </c>
      <c r="BE162" s="230">
        <f>IF(N162="základná",J162,0)</f>
        <v>0</v>
      </c>
      <c r="BF162" s="230">
        <f>IF(N162="znížená",J162,0)</f>
        <v>111.09999999999999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111.09999999999999</v>
      </c>
      <c r="BL162" s="14" t="s">
        <v>188</v>
      </c>
      <c r="BM162" s="229" t="s">
        <v>1459</v>
      </c>
    </row>
    <row r="163" s="2" customFormat="1" ht="16.5" customHeight="1">
      <c r="A163" s="29"/>
      <c r="B163" s="30"/>
      <c r="C163" s="218" t="s">
        <v>352</v>
      </c>
      <c r="D163" s="218" t="s">
        <v>184</v>
      </c>
      <c r="E163" s="219" t="s">
        <v>829</v>
      </c>
      <c r="F163" s="220" t="s">
        <v>1460</v>
      </c>
      <c r="G163" s="221" t="s">
        <v>310</v>
      </c>
      <c r="H163" s="222">
        <v>1</v>
      </c>
      <c r="I163" s="223">
        <v>111.09999999999999</v>
      </c>
      <c r="J163" s="223">
        <f>ROUND(I163*H163,2)</f>
        <v>111.09999999999999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188</v>
      </c>
      <c r="AT163" s="229" t="s">
        <v>184</v>
      </c>
      <c r="AU163" s="229" t="s">
        <v>183</v>
      </c>
      <c r="AY163" s="14" t="s">
        <v>181</v>
      </c>
      <c r="BE163" s="230">
        <f>IF(N163="základná",J163,0)</f>
        <v>0</v>
      </c>
      <c r="BF163" s="230">
        <f>IF(N163="znížená",J163,0)</f>
        <v>111.09999999999999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183</v>
      </c>
      <c r="BK163" s="230">
        <f>ROUND(I163*H163,2)</f>
        <v>111.09999999999999</v>
      </c>
      <c r="BL163" s="14" t="s">
        <v>188</v>
      </c>
      <c r="BM163" s="229" t="s">
        <v>1461</v>
      </c>
    </row>
    <row r="164" s="2" customFormat="1" ht="16.5" customHeight="1">
      <c r="A164" s="29"/>
      <c r="B164" s="30"/>
      <c r="C164" s="218" t="s">
        <v>356</v>
      </c>
      <c r="D164" s="218" t="s">
        <v>184</v>
      </c>
      <c r="E164" s="219" t="s">
        <v>833</v>
      </c>
      <c r="F164" s="220" t="s">
        <v>1462</v>
      </c>
      <c r="G164" s="221" t="s">
        <v>386</v>
      </c>
      <c r="H164" s="222">
        <v>1</v>
      </c>
      <c r="I164" s="223">
        <v>111.09999999999999</v>
      </c>
      <c r="J164" s="223">
        <f>ROUND(I164*H164,2)</f>
        <v>111.09999999999999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188</v>
      </c>
      <c r="AT164" s="229" t="s">
        <v>184</v>
      </c>
      <c r="AU164" s="229" t="s">
        <v>183</v>
      </c>
      <c r="AY164" s="14" t="s">
        <v>181</v>
      </c>
      <c r="BE164" s="230">
        <f>IF(N164="základná",J164,0)</f>
        <v>0</v>
      </c>
      <c r="BF164" s="230">
        <f>IF(N164="znížená",J164,0)</f>
        <v>111.09999999999999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111.09999999999999</v>
      </c>
      <c r="BL164" s="14" t="s">
        <v>188</v>
      </c>
      <c r="BM164" s="229" t="s">
        <v>1463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1168</v>
      </c>
      <c r="F165" s="206" t="s">
        <v>1464</v>
      </c>
      <c r="G165" s="204"/>
      <c r="H165" s="204"/>
      <c r="I165" s="204"/>
      <c r="J165" s="207">
        <f>BK165</f>
        <v>8798.9899999999961</v>
      </c>
      <c r="K165" s="204"/>
      <c r="L165" s="208"/>
      <c r="M165" s="209"/>
      <c r="N165" s="210"/>
      <c r="O165" s="210"/>
      <c r="P165" s="211">
        <f>P166+SUM(P167:P172)</f>
        <v>0</v>
      </c>
      <c r="Q165" s="210"/>
      <c r="R165" s="211">
        <f>R166+SUM(R167:R172)</f>
        <v>0</v>
      </c>
      <c r="S165" s="210"/>
      <c r="T165" s="212">
        <f>T166+SUM(T167:T172)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81</v>
      </c>
      <c r="AT165" s="214" t="s">
        <v>72</v>
      </c>
      <c r="AU165" s="214" t="s">
        <v>73</v>
      </c>
      <c r="AY165" s="213" t="s">
        <v>181</v>
      </c>
      <c r="BK165" s="215">
        <f>BK166+SUM(BK167:BK172)</f>
        <v>8798.9899999999961</v>
      </c>
    </row>
    <row r="166" s="2" customFormat="1" ht="16.5" customHeight="1">
      <c r="A166" s="29"/>
      <c r="B166" s="30"/>
      <c r="C166" s="218" t="s">
        <v>81</v>
      </c>
      <c r="D166" s="218" t="s">
        <v>184</v>
      </c>
      <c r="E166" s="219" t="s">
        <v>1465</v>
      </c>
      <c r="F166" s="220" t="s">
        <v>1466</v>
      </c>
      <c r="G166" s="221" t="s">
        <v>310</v>
      </c>
      <c r="H166" s="222">
        <v>1</v>
      </c>
      <c r="I166" s="223">
        <v>555.38</v>
      </c>
      <c r="J166" s="223">
        <f>ROUND(I166*H166,2)</f>
        <v>555.38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188</v>
      </c>
      <c r="AT166" s="229" t="s">
        <v>184</v>
      </c>
      <c r="AU166" s="229" t="s">
        <v>81</v>
      </c>
      <c r="AY166" s="14" t="s">
        <v>181</v>
      </c>
      <c r="BE166" s="230">
        <f>IF(N166="základná",J166,0)</f>
        <v>0</v>
      </c>
      <c r="BF166" s="230">
        <f>IF(N166="znížená",J166,0)</f>
        <v>555.38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183</v>
      </c>
      <c r="BK166" s="230">
        <f>ROUND(I166*H166,2)</f>
        <v>555.38</v>
      </c>
      <c r="BL166" s="14" t="s">
        <v>188</v>
      </c>
      <c r="BM166" s="229" t="s">
        <v>1467</v>
      </c>
    </row>
    <row r="167" s="2" customFormat="1" ht="21.75" customHeight="1">
      <c r="A167" s="29"/>
      <c r="B167" s="30"/>
      <c r="C167" s="218" t="s">
        <v>183</v>
      </c>
      <c r="D167" s="218" t="s">
        <v>184</v>
      </c>
      <c r="E167" s="219" t="s">
        <v>1468</v>
      </c>
      <c r="F167" s="220" t="s">
        <v>1469</v>
      </c>
      <c r="G167" s="221" t="s">
        <v>310</v>
      </c>
      <c r="H167" s="222">
        <v>1</v>
      </c>
      <c r="I167" s="223">
        <v>333.58999999999997</v>
      </c>
      <c r="J167" s="223">
        <f>ROUND(I167*H167,2)</f>
        <v>333.58999999999997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188</v>
      </c>
      <c r="AT167" s="229" t="s">
        <v>184</v>
      </c>
      <c r="AU167" s="229" t="s">
        <v>81</v>
      </c>
      <c r="AY167" s="14" t="s">
        <v>181</v>
      </c>
      <c r="BE167" s="230">
        <f>IF(N167="základná",J167,0)</f>
        <v>0</v>
      </c>
      <c r="BF167" s="230">
        <f>IF(N167="znížená",J167,0)</f>
        <v>333.58999999999997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183</v>
      </c>
      <c r="BK167" s="230">
        <f>ROUND(I167*H167,2)</f>
        <v>333.58999999999997</v>
      </c>
      <c r="BL167" s="14" t="s">
        <v>188</v>
      </c>
      <c r="BM167" s="229" t="s">
        <v>1470</v>
      </c>
    </row>
    <row r="168" s="2" customFormat="1" ht="21.75" customHeight="1">
      <c r="A168" s="29"/>
      <c r="B168" s="30"/>
      <c r="C168" s="218" t="s">
        <v>190</v>
      </c>
      <c r="D168" s="218" t="s">
        <v>184</v>
      </c>
      <c r="E168" s="219" t="s">
        <v>1471</v>
      </c>
      <c r="F168" s="220" t="s">
        <v>1472</v>
      </c>
      <c r="G168" s="221" t="s">
        <v>310</v>
      </c>
      <c r="H168" s="222">
        <v>2</v>
      </c>
      <c r="I168" s="223">
        <v>55.539999999999999</v>
      </c>
      <c r="J168" s="223">
        <f>ROUND(I168*H168,2)</f>
        <v>111.08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188</v>
      </c>
      <c r="AT168" s="229" t="s">
        <v>184</v>
      </c>
      <c r="AU168" s="229" t="s">
        <v>81</v>
      </c>
      <c r="AY168" s="14" t="s">
        <v>181</v>
      </c>
      <c r="BE168" s="230">
        <f>IF(N168="základná",J168,0)</f>
        <v>0</v>
      </c>
      <c r="BF168" s="230">
        <f>IF(N168="znížená",J168,0)</f>
        <v>111.08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183</v>
      </c>
      <c r="BK168" s="230">
        <f>ROUND(I168*H168,2)</f>
        <v>111.08</v>
      </c>
      <c r="BL168" s="14" t="s">
        <v>188</v>
      </c>
      <c r="BM168" s="229" t="s">
        <v>1473</v>
      </c>
    </row>
    <row r="169" s="2" customFormat="1" ht="16.5" customHeight="1">
      <c r="A169" s="29"/>
      <c r="B169" s="30"/>
      <c r="C169" s="218" t="s">
        <v>188</v>
      </c>
      <c r="D169" s="218" t="s">
        <v>184</v>
      </c>
      <c r="E169" s="219" t="s">
        <v>1474</v>
      </c>
      <c r="F169" s="220" t="s">
        <v>1475</v>
      </c>
      <c r="G169" s="221" t="s">
        <v>310</v>
      </c>
      <c r="H169" s="222">
        <v>8</v>
      </c>
      <c r="I169" s="223">
        <v>55.539999999999999</v>
      </c>
      <c r="J169" s="223">
        <f>ROUND(I169*H169,2)</f>
        <v>444.31999999999999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188</v>
      </c>
      <c r="AT169" s="229" t="s">
        <v>184</v>
      </c>
      <c r="AU169" s="229" t="s">
        <v>81</v>
      </c>
      <c r="AY169" s="14" t="s">
        <v>181</v>
      </c>
      <c r="BE169" s="230">
        <f>IF(N169="základná",J169,0)</f>
        <v>0</v>
      </c>
      <c r="BF169" s="230">
        <f>IF(N169="znížená",J169,0)</f>
        <v>444.31999999999999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183</v>
      </c>
      <c r="BK169" s="230">
        <f>ROUND(I169*H169,2)</f>
        <v>444.31999999999999</v>
      </c>
      <c r="BL169" s="14" t="s">
        <v>188</v>
      </c>
      <c r="BM169" s="229" t="s">
        <v>1476</v>
      </c>
    </row>
    <row r="170" s="2" customFormat="1" ht="24.15" customHeight="1">
      <c r="A170" s="29"/>
      <c r="B170" s="30"/>
      <c r="C170" s="218" t="s">
        <v>197</v>
      </c>
      <c r="D170" s="218" t="s">
        <v>184</v>
      </c>
      <c r="E170" s="219" t="s">
        <v>1477</v>
      </c>
      <c r="F170" s="220" t="s">
        <v>1478</v>
      </c>
      <c r="G170" s="221" t="s">
        <v>310</v>
      </c>
      <c r="H170" s="222">
        <v>2</v>
      </c>
      <c r="I170" s="223">
        <v>111.09999999999999</v>
      </c>
      <c r="J170" s="223">
        <f>ROUND(I170*H170,2)</f>
        <v>222.19999999999999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188</v>
      </c>
      <c r="AT170" s="229" t="s">
        <v>184</v>
      </c>
      <c r="AU170" s="229" t="s">
        <v>81</v>
      </c>
      <c r="AY170" s="14" t="s">
        <v>181</v>
      </c>
      <c r="BE170" s="230">
        <f>IF(N170="základná",J170,0)</f>
        <v>0</v>
      </c>
      <c r="BF170" s="230">
        <f>IF(N170="znížená",J170,0)</f>
        <v>222.19999999999999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183</v>
      </c>
      <c r="BK170" s="230">
        <f>ROUND(I170*H170,2)</f>
        <v>222.19999999999999</v>
      </c>
      <c r="BL170" s="14" t="s">
        <v>188</v>
      </c>
      <c r="BM170" s="229" t="s">
        <v>1479</v>
      </c>
    </row>
    <row r="171" s="2" customFormat="1" ht="16.5" customHeight="1">
      <c r="A171" s="29"/>
      <c r="B171" s="30"/>
      <c r="C171" s="218" t="s">
        <v>201</v>
      </c>
      <c r="D171" s="218" t="s">
        <v>184</v>
      </c>
      <c r="E171" s="219" t="s">
        <v>1480</v>
      </c>
      <c r="F171" s="220" t="s">
        <v>1481</v>
      </c>
      <c r="G171" s="221" t="s">
        <v>292</v>
      </c>
      <c r="H171" s="222">
        <v>20</v>
      </c>
      <c r="I171" s="223">
        <v>11.109999999999999</v>
      </c>
      <c r="J171" s="223">
        <f>ROUND(I171*H171,2)</f>
        <v>222.19999999999999</v>
      </c>
      <c r="K171" s="224"/>
      <c r="L171" s="35"/>
      <c r="M171" s="225" t="s">
        <v>1</v>
      </c>
      <c r="N171" s="226" t="s">
        <v>39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188</v>
      </c>
      <c r="AT171" s="229" t="s">
        <v>184</v>
      </c>
      <c r="AU171" s="229" t="s">
        <v>81</v>
      </c>
      <c r="AY171" s="14" t="s">
        <v>181</v>
      </c>
      <c r="BE171" s="230">
        <f>IF(N171="základná",J171,0)</f>
        <v>0</v>
      </c>
      <c r="BF171" s="230">
        <f>IF(N171="znížená",J171,0)</f>
        <v>222.19999999999999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183</v>
      </c>
      <c r="BK171" s="230">
        <f>ROUND(I171*H171,2)</f>
        <v>222.19999999999999</v>
      </c>
      <c r="BL171" s="14" t="s">
        <v>188</v>
      </c>
      <c r="BM171" s="229" t="s">
        <v>1482</v>
      </c>
    </row>
    <row r="172" s="12" customFormat="1" ht="22.8" customHeight="1">
      <c r="A172" s="12"/>
      <c r="B172" s="203"/>
      <c r="C172" s="204"/>
      <c r="D172" s="205" t="s">
        <v>72</v>
      </c>
      <c r="E172" s="216" t="s">
        <v>12</v>
      </c>
      <c r="F172" s="216" t="s">
        <v>1483</v>
      </c>
      <c r="G172" s="204"/>
      <c r="H172" s="204"/>
      <c r="I172" s="204"/>
      <c r="J172" s="217">
        <f>BK172</f>
        <v>6910.2199999999975</v>
      </c>
      <c r="K172" s="204"/>
      <c r="L172" s="208"/>
      <c r="M172" s="209"/>
      <c r="N172" s="210"/>
      <c r="O172" s="210"/>
      <c r="P172" s="211">
        <f>SUM(P173:P197)</f>
        <v>0</v>
      </c>
      <c r="Q172" s="210"/>
      <c r="R172" s="211">
        <f>SUM(R173:R197)</f>
        <v>0</v>
      </c>
      <c r="S172" s="210"/>
      <c r="T172" s="212">
        <f>SUM(T173:T197)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81</v>
      </c>
      <c r="AT172" s="214" t="s">
        <v>72</v>
      </c>
      <c r="AU172" s="214" t="s">
        <v>81</v>
      </c>
      <c r="AY172" s="213" t="s">
        <v>181</v>
      </c>
      <c r="BK172" s="215">
        <f>SUM(BK173:BK197)</f>
        <v>6910.2199999999975</v>
      </c>
    </row>
    <row r="173" s="2" customFormat="1" ht="16.5" customHeight="1">
      <c r="A173" s="29"/>
      <c r="B173" s="30"/>
      <c r="C173" s="218" t="s">
        <v>206</v>
      </c>
      <c r="D173" s="218" t="s">
        <v>184</v>
      </c>
      <c r="E173" s="219" t="s">
        <v>1484</v>
      </c>
      <c r="F173" s="220" t="s">
        <v>1485</v>
      </c>
      <c r="G173" s="221" t="s">
        <v>292</v>
      </c>
      <c r="H173" s="222">
        <v>120</v>
      </c>
      <c r="I173" s="223">
        <v>5.5700000000000003</v>
      </c>
      <c r="J173" s="223">
        <f>ROUND(I173*H173,2)</f>
        <v>668.39999999999998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188</v>
      </c>
      <c r="AT173" s="229" t="s">
        <v>184</v>
      </c>
      <c r="AU173" s="229" t="s">
        <v>183</v>
      </c>
      <c r="AY173" s="14" t="s">
        <v>181</v>
      </c>
      <c r="BE173" s="230">
        <f>IF(N173="základná",J173,0)</f>
        <v>0</v>
      </c>
      <c r="BF173" s="230">
        <f>IF(N173="znížená",J173,0)</f>
        <v>668.39999999999998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183</v>
      </c>
      <c r="BK173" s="230">
        <f>ROUND(I173*H173,2)</f>
        <v>668.39999999999998</v>
      </c>
      <c r="BL173" s="14" t="s">
        <v>188</v>
      </c>
      <c r="BM173" s="229" t="s">
        <v>1486</v>
      </c>
    </row>
    <row r="174" s="2" customFormat="1" ht="16.5" customHeight="1">
      <c r="A174" s="29"/>
      <c r="B174" s="30"/>
      <c r="C174" s="218" t="s">
        <v>210</v>
      </c>
      <c r="D174" s="218" t="s">
        <v>184</v>
      </c>
      <c r="E174" s="219" t="s">
        <v>1487</v>
      </c>
      <c r="F174" s="220" t="s">
        <v>1488</v>
      </c>
      <c r="G174" s="221" t="s">
        <v>292</v>
      </c>
      <c r="H174" s="222">
        <v>20</v>
      </c>
      <c r="I174" s="223">
        <v>5.5700000000000003</v>
      </c>
      <c r="J174" s="223">
        <f>ROUND(I174*H174,2)</f>
        <v>111.40000000000001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188</v>
      </c>
      <c r="AT174" s="229" t="s">
        <v>184</v>
      </c>
      <c r="AU174" s="229" t="s">
        <v>183</v>
      </c>
      <c r="AY174" s="14" t="s">
        <v>181</v>
      </c>
      <c r="BE174" s="230">
        <f>IF(N174="základná",J174,0)</f>
        <v>0</v>
      </c>
      <c r="BF174" s="230">
        <f>IF(N174="znížená",J174,0)</f>
        <v>111.40000000000001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183</v>
      </c>
      <c r="BK174" s="230">
        <f>ROUND(I174*H174,2)</f>
        <v>111.40000000000001</v>
      </c>
      <c r="BL174" s="14" t="s">
        <v>188</v>
      </c>
      <c r="BM174" s="229" t="s">
        <v>1489</v>
      </c>
    </row>
    <row r="175" s="2" customFormat="1" ht="16.5" customHeight="1">
      <c r="A175" s="29"/>
      <c r="B175" s="30"/>
      <c r="C175" s="218" t="s">
        <v>215</v>
      </c>
      <c r="D175" s="218" t="s">
        <v>184</v>
      </c>
      <c r="E175" s="219" t="s">
        <v>1490</v>
      </c>
      <c r="F175" s="220" t="s">
        <v>1491</v>
      </c>
      <c r="G175" s="221" t="s">
        <v>292</v>
      </c>
      <c r="H175" s="222">
        <v>50</v>
      </c>
      <c r="I175" s="223">
        <v>5.5700000000000003</v>
      </c>
      <c r="J175" s="223">
        <f>ROUND(I175*H175,2)</f>
        <v>278.5</v>
      </c>
      <c r="K175" s="224"/>
      <c r="L175" s="35"/>
      <c r="M175" s="225" t="s">
        <v>1</v>
      </c>
      <c r="N175" s="226" t="s">
        <v>39</v>
      </c>
      <c r="O175" s="227">
        <v>0</v>
      </c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188</v>
      </c>
      <c r="AT175" s="229" t="s">
        <v>184</v>
      </c>
      <c r="AU175" s="229" t="s">
        <v>183</v>
      </c>
      <c r="AY175" s="14" t="s">
        <v>181</v>
      </c>
      <c r="BE175" s="230">
        <f>IF(N175="základná",J175,0)</f>
        <v>0</v>
      </c>
      <c r="BF175" s="230">
        <f>IF(N175="znížená",J175,0)</f>
        <v>278.5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183</v>
      </c>
      <c r="BK175" s="230">
        <f>ROUND(I175*H175,2)</f>
        <v>278.5</v>
      </c>
      <c r="BL175" s="14" t="s">
        <v>188</v>
      </c>
      <c r="BM175" s="229" t="s">
        <v>1492</v>
      </c>
    </row>
    <row r="176" s="2" customFormat="1" ht="16.5" customHeight="1">
      <c r="A176" s="29"/>
      <c r="B176" s="30"/>
      <c r="C176" s="218" t="s">
        <v>220</v>
      </c>
      <c r="D176" s="218" t="s">
        <v>184</v>
      </c>
      <c r="E176" s="219" t="s">
        <v>1493</v>
      </c>
      <c r="F176" s="220" t="s">
        <v>1494</v>
      </c>
      <c r="G176" s="221" t="s">
        <v>292</v>
      </c>
      <c r="H176" s="222">
        <v>10</v>
      </c>
      <c r="I176" s="223">
        <v>5.5700000000000003</v>
      </c>
      <c r="J176" s="223">
        <f>ROUND(I176*H176,2)</f>
        <v>55.700000000000003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188</v>
      </c>
      <c r="AT176" s="229" t="s">
        <v>184</v>
      </c>
      <c r="AU176" s="229" t="s">
        <v>183</v>
      </c>
      <c r="AY176" s="14" t="s">
        <v>181</v>
      </c>
      <c r="BE176" s="230">
        <f>IF(N176="základná",J176,0)</f>
        <v>0</v>
      </c>
      <c r="BF176" s="230">
        <f>IF(N176="znížená",J176,0)</f>
        <v>55.700000000000003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183</v>
      </c>
      <c r="BK176" s="230">
        <f>ROUND(I176*H176,2)</f>
        <v>55.700000000000003</v>
      </c>
      <c r="BL176" s="14" t="s">
        <v>188</v>
      </c>
      <c r="BM176" s="229" t="s">
        <v>1495</v>
      </c>
    </row>
    <row r="177" s="2" customFormat="1" ht="16.5" customHeight="1">
      <c r="A177" s="29"/>
      <c r="B177" s="30"/>
      <c r="C177" s="218" t="s">
        <v>225</v>
      </c>
      <c r="D177" s="218" t="s">
        <v>184</v>
      </c>
      <c r="E177" s="219" t="s">
        <v>1496</v>
      </c>
      <c r="F177" s="220" t="s">
        <v>1497</v>
      </c>
      <c r="G177" s="221" t="s">
        <v>292</v>
      </c>
      <c r="H177" s="222">
        <v>180</v>
      </c>
      <c r="I177" s="223">
        <v>5.5700000000000003</v>
      </c>
      <c r="J177" s="223">
        <f>ROUND(I177*H177,2)</f>
        <v>1002.6</v>
      </c>
      <c r="K177" s="224"/>
      <c r="L177" s="35"/>
      <c r="M177" s="225" t="s">
        <v>1</v>
      </c>
      <c r="N177" s="226" t="s">
        <v>39</v>
      </c>
      <c r="O177" s="227">
        <v>0</v>
      </c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188</v>
      </c>
      <c r="AT177" s="229" t="s">
        <v>184</v>
      </c>
      <c r="AU177" s="229" t="s">
        <v>183</v>
      </c>
      <c r="AY177" s="14" t="s">
        <v>181</v>
      </c>
      <c r="BE177" s="230">
        <f>IF(N177="základná",J177,0)</f>
        <v>0</v>
      </c>
      <c r="BF177" s="230">
        <f>IF(N177="znížená",J177,0)</f>
        <v>1002.6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183</v>
      </c>
      <c r="BK177" s="230">
        <f>ROUND(I177*H177,2)</f>
        <v>1002.6</v>
      </c>
      <c r="BL177" s="14" t="s">
        <v>188</v>
      </c>
      <c r="BM177" s="229" t="s">
        <v>1498</v>
      </c>
    </row>
    <row r="178" s="2" customFormat="1" ht="16.5" customHeight="1">
      <c r="A178" s="29"/>
      <c r="B178" s="30"/>
      <c r="C178" s="218" t="s">
        <v>230</v>
      </c>
      <c r="D178" s="218" t="s">
        <v>184</v>
      </c>
      <c r="E178" s="219" t="s">
        <v>1499</v>
      </c>
      <c r="F178" s="220" t="s">
        <v>1500</v>
      </c>
      <c r="G178" s="221" t="s">
        <v>292</v>
      </c>
      <c r="H178" s="222">
        <v>50</v>
      </c>
      <c r="I178" s="223">
        <v>5.5700000000000003</v>
      </c>
      <c r="J178" s="223">
        <f>ROUND(I178*H178,2)</f>
        <v>278.5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188</v>
      </c>
      <c r="AT178" s="229" t="s">
        <v>184</v>
      </c>
      <c r="AU178" s="229" t="s">
        <v>183</v>
      </c>
      <c r="AY178" s="14" t="s">
        <v>181</v>
      </c>
      <c r="BE178" s="230">
        <f>IF(N178="základná",J178,0)</f>
        <v>0</v>
      </c>
      <c r="BF178" s="230">
        <f>IF(N178="znížená",J178,0)</f>
        <v>278.5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183</v>
      </c>
      <c r="BK178" s="230">
        <f>ROUND(I178*H178,2)</f>
        <v>278.5</v>
      </c>
      <c r="BL178" s="14" t="s">
        <v>188</v>
      </c>
      <c r="BM178" s="229" t="s">
        <v>1501</v>
      </c>
    </row>
    <row r="179" s="2" customFormat="1" ht="16.5" customHeight="1">
      <c r="A179" s="29"/>
      <c r="B179" s="30"/>
      <c r="C179" s="218" t="s">
        <v>234</v>
      </c>
      <c r="D179" s="218" t="s">
        <v>184</v>
      </c>
      <c r="E179" s="219" t="s">
        <v>1502</v>
      </c>
      <c r="F179" s="220" t="s">
        <v>1503</v>
      </c>
      <c r="G179" s="221" t="s">
        <v>292</v>
      </c>
      <c r="H179" s="222">
        <v>30</v>
      </c>
      <c r="I179" s="223">
        <v>5.5700000000000003</v>
      </c>
      <c r="J179" s="223">
        <f>ROUND(I179*H179,2)</f>
        <v>167.09999999999999</v>
      </c>
      <c r="K179" s="224"/>
      <c r="L179" s="35"/>
      <c r="M179" s="225" t="s">
        <v>1</v>
      </c>
      <c r="N179" s="226" t="s">
        <v>39</v>
      </c>
      <c r="O179" s="227">
        <v>0</v>
      </c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188</v>
      </c>
      <c r="AT179" s="229" t="s">
        <v>184</v>
      </c>
      <c r="AU179" s="229" t="s">
        <v>183</v>
      </c>
      <c r="AY179" s="14" t="s">
        <v>181</v>
      </c>
      <c r="BE179" s="230">
        <f>IF(N179="základná",J179,0)</f>
        <v>0</v>
      </c>
      <c r="BF179" s="230">
        <f>IF(N179="znížená",J179,0)</f>
        <v>167.09999999999999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183</v>
      </c>
      <c r="BK179" s="230">
        <f>ROUND(I179*H179,2)</f>
        <v>167.09999999999999</v>
      </c>
      <c r="BL179" s="14" t="s">
        <v>188</v>
      </c>
      <c r="BM179" s="229" t="s">
        <v>1504</v>
      </c>
    </row>
    <row r="180" s="2" customFormat="1" ht="16.5" customHeight="1">
      <c r="A180" s="29"/>
      <c r="B180" s="30"/>
      <c r="C180" s="218" t="s">
        <v>238</v>
      </c>
      <c r="D180" s="218" t="s">
        <v>184</v>
      </c>
      <c r="E180" s="219" t="s">
        <v>1505</v>
      </c>
      <c r="F180" s="220" t="s">
        <v>1506</v>
      </c>
      <c r="G180" s="221" t="s">
        <v>292</v>
      </c>
      <c r="H180" s="222">
        <v>5</v>
      </c>
      <c r="I180" s="223">
        <v>8.8900000000000006</v>
      </c>
      <c r="J180" s="223">
        <f>ROUND(I180*H180,2)</f>
        <v>44.450000000000003</v>
      </c>
      <c r="K180" s="224"/>
      <c r="L180" s="35"/>
      <c r="M180" s="225" t="s">
        <v>1</v>
      </c>
      <c r="N180" s="226" t="s">
        <v>39</v>
      </c>
      <c r="O180" s="227">
        <v>0</v>
      </c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188</v>
      </c>
      <c r="AT180" s="229" t="s">
        <v>184</v>
      </c>
      <c r="AU180" s="229" t="s">
        <v>183</v>
      </c>
      <c r="AY180" s="14" t="s">
        <v>181</v>
      </c>
      <c r="BE180" s="230">
        <f>IF(N180="základná",J180,0)</f>
        <v>0</v>
      </c>
      <c r="BF180" s="230">
        <f>IF(N180="znížená",J180,0)</f>
        <v>44.450000000000003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183</v>
      </c>
      <c r="BK180" s="230">
        <f>ROUND(I180*H180,2)</f>
        <v>44.450000000000003</v>
      </c>
      <c r="BL180" s="14" t="s">
        <v>188</v>
      </c>
      <c r="BM180" s="229" t="s">
        <v>1507</v>
      </c>
    </row>
    <row r="181" s="2" customFormat="1" ht="16.5" customHeight="1">
      <c r="A181" s="29"/>
      <c r="B181" s="30"/>
      <c r="C181" s="218" t="s">
        <v>242</v>
      </c>
      <c r="D181" s="218" t="s">
        <v>184</v>
      </c>
      <c r="E181" s="219" t="s">
        <v>1508</v>
      </c>
      <c r="F181" s="220" t="s">
        <v>1509</v>
      </c>
      <c r="G181" s="221" t="s">
        <v>292</v>
      </c>
      <c r="H181" s="222">
        <v>30</v>
      </c>
      <c r="I181" s="223">
        <v>2.2200000000000002</v>
      </c>
      <c r="J181" s="223">
        <f>ROUND(I181*H181,2)</f>
        <v>66.599999999999994</v>
      </c>
      <c r="K181" s="224"/>
      <c r="L181" s="35"/>
      <c r="M181" s="225" t="s">
        <v>1</v>
      </c>
      <c r="N181" s="226" t="s">
        <v>39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188</v>
      </c>
      <c r="AT181" s="229" t="s">
        <v>184</v>
      </c>
      <c r="AU181" s="229" t="s">
        <v>183</v>
      </c>
      <c r="AY181" s="14" t="s">
        <v>181</v>
      </c>
      <c r="BE181" s="230">
        <f>IF(N181="základná",J181,0)</f>
        <v>0</v>
      </c>
      <c r="BF181" s="230">
        <f>IF(N181="znížená",J181,0)</f>
        <v>66.599999999999994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183</v>
      </c>
      <c r="BK181" s="230">
        <f>ROUND(I181*H181,2)</f>
        <v>66.599999999999994</v>
      </c>
      <c r="BL181" s="14" t="s">
        <v>188</v>
      </c>
      <c r="BM181" s="229" t="s">
        <v>1510</v>
      </c>
    </row>
    <row r="182" s="2" customFormat="1" ht="16.5" customHeight="1">
      <c r="A182" s="29"/>
      <c r="B182" s="30"/>
      <c r="C182" s="218" t="s">
        <v>246</v>
      </c>
      <c r="D182" s="218" t="s">
        <v>184</v>
      </c>
      <c r="E182" s="219" t="s">
        <v>1511</v>
      </c>
      <c r="F182" s="220" t="s">
        <v>1512</v>
      </c>
      <c r="G182" s="221" t="s">
        <v>292</v>
      </c>
      <c r="H182" s="222">
        <v>30</v>
      </c>
      <c r="I182" s="223">
        <v>2.2200000000000002</v>
      </c>
      <c r="J182" s="223">
        <f>ROUND(I182*H182,2)</f>
        <v>66.599999999999994</v>
      </c>
      <c r="K182" s="224"/>
      <c r="L182" s="35"/>
      <c r="M182" s="225" t="s">
        <v>1</v>
      </c>
      <c r="N182" s="226" t="s">
        <v>39</v>
      </c>
      <c r="O182" s="227">
        <v>0</v>
      </c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188</v>
      </c>
      <c r="AT182" s="229" t="s">
        <v>184</v>
      </c>
      <c r="AU182" s="229" t="s">
        <v>183</v>
      </c>
      <c r="AY182" s="14" t="s">
        <v>181</v>
      </c>
      <c r="BE182" s="230">
        <f>IF(N182="základná",J182,0)</f>
        <v>0</v>
      </c>
      <c r="BF182" s="230">
        <f>IF(N182="znížená",J182,0)</f>
        <v>66.599999999999994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183</v>
      </c>
      <c r="BK182" s="230">
        <f>ROUND(I182*H182,2)</f>
        <v>66.599999999999994</v>
      </c>
      <c r="BL182" s="14" t="s">
        <v>188</v>
      </c>
      <c r="BM182" s="229" t="s">
        <v>1513</v>
      </c>
    </row>
    <row r="183" s="2" customFormat="1" ht="24.15" customHeight="1">
      <c r="A183" s="29"/>
      <c r="B183" s="30"/>
      <c r="C183" s="218" t="s">
        <v>251</v>
      </c>
      <c r="D183" s="218" t="s">
        <v>184</v>
      </c>
      <c r="E183" s="219" t="s">
        <v>1514</v>
      </c>
      <c r="F183" s="220" t="s">
        <v>1515</v>
      </c>
      <c r="G183" s="221" t="s">
        <v>292</v>
      </c>
      <c r="H183" s="222">
        <v>80</v>
      </c>
      <c r="I183" s="223">
        <v>2.2200000000000002</v>
      </c>
      <c r="J183" s="223">
        <f>ROUND(I183*H183,2)</f>
        <v>177.59999999999999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188</v>
      </c>
      <c r="AT183" s="229" t="s">
        <v>184</v>
      </c>
      <c r="AU183" s="229" t="s">
        <v>183</v>
      </c>
      <c r="AY183" s="14" t="s">
        <v>181</v>
      </c>
      <c r="BE183" s="230">
        <f>IF(N183="základná",J183,0)</f>
        <v>0</v>
      </c>
      <c r="BF183" s="230">
        <f>IF(N183="znížená",J183,0)</f>
        <v>177.59999999999999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183</v>
      </c>
      <c r="BK183" s="230">
        <f>ROUND(I183*H183,2)</f>
        <v>177.59999999999999</v>
      </c>
      <c r="BL183" s="14" t="s">
        <v>188</v>
      </c>
      <c r="BM183" s="229" t="s">
        <v>1516</v>
      </c>
    </row>
    <row r="184" s="2" customFormat="1" ht="24.15" customHeight="1">
      <c r="A184" s="29"/>
      <c r="B184" s="30"/>
      <c r="C184" s="218" t="s">
        <v>256</v>
      </c>
      <c r="D184" s="218" t="s">
        <v>184</v>
      </c>
      <c r="E184" s="219" t="s">
        <v>1517</v>
      </c>
      <c r="F184" s="220" t="s">
        <v>1518</v>
      </c>
      <c r="G184" s="221" t="s">
        <v>292</v>
      </c>
      <c r="H184" s="222">
        <v>50</v>
      </c>
      <c r="I184" s="223">
        <v>3.3500000000000001</v>
      </c>
      <c r="J184" s="223">
        <f>ROUND(I184*H184,2)</f>
        <v>167.5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188</v>
      </c>
      <c r="AT184" s="229" t="s">
        <v>184</v>
      </c>
      <c r="AU184" s="229" t="s">
        <v>183</v>
      </c>
      <c r="AY184" s="14" t="s">
        <v>181</v>
      </c>
      <c r="BE184" s="230">
        <f>IF(N184="základná",J184,0)</f>
        <v>0</v>
      </c>
      <c r="BF184" s="230">
        <f>IF(N184="znížená",J184,0)</f>
        <v>167.5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183</v>
      </c>
      <c r="BK184" s="230">
        <f>ROUND(I184*H184,2)</f>
        <v>167.5</v>
      </c>
      <c r="BL184" s="14" t="s">
        <v>188</v>
      </c>
      <c r="BM184" s="229" t="s">
        <v>1519</v>
      </c>
    </row>
    <row r="185" s="2" customFormat="1" ht="24.15" customHeight="1">
      <c r="A185" s="29"/>
      <c r="B185" s="30"/>
      <c r="C185" s="218" t="s">
        <v>260</v>
      </c>
      <c r="D185" s="218" t="s">
        <v>184</v>
      </c>
      <c r="E185" s="219" t="s">
        <v>1520</v>
      </c>
      <c r="F185" s="220" t="s">
        <v>1521</v>
      </c>
      <c r="G185" s="221" t="s">
        <v>292</v>
      </c>
      <c r="H185" s="222">
        <v>55</v>
      </c>
      <c r="I185" s="223">
        <v>5.5700000000000003</v>
      </c>
      <c r="J185" s="223">
        <f>ROUND(I185*H185,2)</f>
        <v>306.35000000000002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188</v>
      </c>
      <c r="AT185" s="229" t="s">
        <v>184</v>
      </c>
      <c r="AU185" s="229" t="s">
        <v>183</v>
      </c>
      <c r="AY185" s="14" t="s">
        <v>181</v>
      </c>
      <c r="BE185" s="230">
        <f>IF(N185="základná",J185,0)</f>
        <v>0</v>
      </c>
      <c r="BF185" s="230">
        <f>IF(N185="znížená",J185,0)</f>
        <v>306.35000000000002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183</v>
      </c>
      <c r="BK185" s="230">
        <f>ROUND(I185*H185,2)</f>
        <v>306.35000000000002</v>
      </c>
      <c r="BL185" s="14" t="s">
        <v>188</v>
      </c>
      <c r="BM185" s="229" t="s">
        <v>1522</v>
      </c>
    </row>
    <row r="186" s="2" customFormat="1" ht="16.5" customHeight="1">
      <c r="A186" s="29"/>
      <c r="B186" s="30"/>
      <c r="C186" s="218" t="s">
        <v>7</v>
      </c>
      <c r="D186" s="218" t="s">
        <v>184</v>
      </c>
      <c r="E186" s="219" t="s">
        <v>1523</v>
      </c>
      <c r="F186" s="220" t="s">
        <v>1524</v>
      </c>
      <c r="G186" s="221" t="s">
        <v>292</v>
      </c>
      <c r="H186" s="222">
        <v>20</v>
      </c>
      <c r="I186" s="223">
        <v>3.3399999999999999</v>
      </c>
      <c r="J186" s="223">
        <f>ROUND(I186*H186,2)</f>
        <v>66.799999999999997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188</v>
      </c>
      <c r="AT186" s="229" t="s">
        <v>184</v>
      </c>
      <c r="AU186" s="229" t="s">
        <v>183</v>
      </c>
      <c r="AY186" s="14" t="s">
        <v>181</v>
      </c>
      <c r="BE186" s="230">
        <f>IF(N186="základná",J186,0)</f>
        <v>0</v>
      </c>
      <c r="BF186" s="230">
        <f>IF(N186="znížená",J186,0)</f>
        <v>66.799999999999997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183</v>
      </c>
      <c r="BK186" s="230">
        <f>ROUND(I186*H186,2)</f>
        <v>66.799999999999997</v>
      </c>
      <c r="BL186" s="14" t="s">
        <v>188</v>
      </c>
      <c r="BM186" s="229" t="s">
        <v>1525</v>
      </c>
    </row>
    <row r="187" s="2" customFormat="1" ht="24.15" customHeight="1">
      <c r="A187" s="29"/>
      <c r="B187" s="30"/>
      <c r="C187" s="218" t="s">
        <v>267</v>
      </c>
      <c r="D187" s="218" t="s">
        <v>184</v>
      </c>
      <c r="E187" s="219" t="s">
        <v>1526</v>
      </c>
      <c r="F187" s="220" t="s">
        <v>1527</v>
      </c>
      <c r="G187" s="221" t="s">
        <v>386</v>
      </c>
      <c r="H187" s="222">
        <v>1</v>
      </c>
      <c r="I187" s="223">
        <v>111.09999999999999</v>
      </c>
      <c r="J187" s="223">
        <f>ROUND(I187*H187,2)</f>
        <v>111.09999999999999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188</v>
      </c>
      <c r="AT187" s="229" t="s">
        <v>184</v>
      </c>
      <c r="AU187" s="229" t="s">
        <v>183</v>
      </c>
      <c r="AY187" s="14" t="s">
        <v>181</v>
      </c>
      <c r="BE187" s="230">
        <f>IF(N187="základná",J187,0)</f>
        <v>0</v>
      </c>
      <c r="BF187" s="230">
        <f>IF(N187="znížená",J187,0)</f>
        <v>111.09999999999999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183</v>
      </c>
      <c r="BK187" s="230">
        <f>ROUND(I187*H187,2)</f>
        <v>111.09999999999999</v>
      </c>
      <c r="BL187" s="14" t="s">
        <v>188</v>
      </c>
      <c r="BM187" s="229" t="s">
        <v>1528</v>
      </c>
    </row>
    <row r="188" s="2" customFormat="1" ht="16.5" customHeight="1">
      <c r="A188" s="29"/>
      <c r="B188" s="30"/>
      <c r="C188" s="218" t="s">
        <v>271</v>
      </c>
      <c r="D188" s="218" t="s">
        <v>184</v>
      </c>
      <c r="E188" s="219" t="s">
        <v>1529</v>
      </c>
      <c r="F188" s="220" t="s">
        <v>381</v>
      </c>
      <c r="G188" s="221" t="s">
        <v>340</v>
      </c>
      <c r="H188" s="222">
        <v>150</v>
      </c>
      <c r="I188" s="223">
        <v>11.109999999999999</v>
      </c>
      <c r="J188" s="223">
        <f>ROUND(I188*H188,2)</f>
        <v>1666.5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188</v>
      </c>
      <c r="AT188" s="229" t="s">
        <v>184</v>
      </c>
      <c r="AU188" s="229" t="s">
        <v>183</v>
      </c>
      <c r="AY188" s="14" t="s">
        <v>181</v>
      </c>
      <c r="BE188" s="230">
        <f>IF(N188="základná",J188,0)</f>
        <v>0</v>
      </c>
      <c r="BF188" s="230">
        <f>IF(N188="znížená",J188,0)</f>
        <v>1666.5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183</v>
      </c>
      <c r="BK188" s="230">
        <f>ROUND(I188*H188,2)</f>
        <v>1666.5</v>
      </c>
      <c r="BL188" s="14" t="s">
        <v>188</v>
      </c>
      <c r="BM188" s="229" t="s">
        <v>1530</v>
      </c>
    </row>
    <row r="189" s="2" customFormat="1" ht="16.5" customHeight="1">
      <c r="A189" s="29"/>
      <c r="B189" s="30"/>
      <c r="C189" s="218" t="s">
        <v>275</v>
      </c>
      <c r="D189" s="218" t="s">
        <v>184</v>
      </c>
      <c r="E189" s="219" t="s">
        <v>1531</v>
      </c>
      <c r="F189" s="220" t="s">
        <v>385</v>
      </c>
      <c r="G189" s="221" t="s">
        <v>386</v>
      </c>
      <c r="H189" s="222">
        <v>30</v>
      </c>
      <c r="I189" s="223">
        <v>27.780000000000001</v>
      </c>
      <c r="J189" s="223">
        <f>ROUND(I189*H189,2)</f>
        <v>833.39999999999998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188</v>
      </c>
      <c r="AT189" s="229" t="s">
        <v>184</v>
      </c>
      <c r="AU189" s="229" t="s">
        <v>183</v>
      </c>
      <c r="AY189" s="14" t="s">
        <v>181</v>
      </c>
      <c r="BE189" s="230">
        <f>IF(N189="základná",J189,0)</f>
        <v>0</v>
      </c>
      <c r="BF189" s="230">
        <f>IF(N189="znížená",J189,0)</f>
        <v>833.39999999999998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183</v>
      </c>
      <c r="BK189" s="230">
        <f>ROUND(I189*H189,2)</f>
        <v>833.39999999999998</v>
      </c>
      <c r="BL189" s="14" t="s">
        <v>188</v>
      </c>
      <c r="BM189" s="229" t="s">
        <v>1532</v>
      </c>
    </row>
    <row r="190" s="2" customFormat="1" ht="16.5" customHeight="1">
      <c r="A190" s="29"/>
      <c r="B190" s="30"/>
      <c r="C190" s="218" t="s">
        <v>281</v>
      </c>
      <c r="D190" s="218" t="s">
        <v>184</v>
      </c>
      <c r="E190" s="219" t="s">
        <v>1533</v>
      </c>
      <c r="F190" s="220" t="s">
        <v>1534</v>
      </c>
      <c r="G190" s="221" t="s">
        <v>340</v>
      </c>
      <c r="H190" s="222">
        <v>30</v>
      </c>
      <c r="I190" s="223">
        <v>5.5700000000000003</v>
      </c>
      <c r="J190" s="223">
        <f>ROUND(I190*H190,2)</f>
        <v>167.09999999999999</v>
      </c>
      <c r="K190" s="224"/>
      <c r="L190" s="35"/>
      <c r="M190" s="225" t="s">
        <v>1</v>
      </c>
      <c r="N190" s="226" t="s">
        <v>39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188</v>
      </c>
      <c r="AT190" s="229" t="s">
        <v>184</v>
      </c>
      <c r="AU190" s="229" t="s">
        <v>183</v>
      </c>
      <c r="AY190" s="14" t="s">
        <v>181</v>
      </c>
      <c r="BE190" s="230">
        <f>IF(N190="základná",J190,0)</f>
        <v>0</v>
      </c>
      <c r="BF190" s="230">
        <f>IF(N190="znížená",J190,0)</f>
        <v>167.09999999999999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183</v>
      </c>
      <c r="BK190" s="230">
        <f>ROUND(I190*H190,2)</f>
        <v>167.09999999999999</v>
      </c>
      <c r="BL190" s="14" t="s">
        <v>188</v>
      </c>
      <c r="BM190" s="229" t="s">
        <v>1535</v>
      </c>
    </row>
    <row r="191" s="2" customFormat="1" ht="16.5" customHeight="1">
      <c r="A191" s="29"/>
      <c r="B191" s="30"/>
      <c r="C191" s="218" t="s">
        <v>289</v>
      </c>
      <c r="D191" s="218" t="s">
        <v>184</v>
      </c>
      <c r="E191" s="219" t="s">
        <v>1536</v>
      </c>
      <c r="F191" s="220" t="s">
        <v>1537</v>
      </c>
      <c r="G191" s="221" t="s">
        <v>340</v>
      </c>
      <c r="H191" s="222">
        <v>20</v>
      </c>
      <c r="I191" s="223">
        <v>5.5700000000000003</v>
      </c>
      <c r="J191" s="223">
        <f>ROUND(I191*H191,2)</f>
        <v>111.40000000000001</v>
      </c>
      <c r="K191" s="224"/>
      <c r="L191" s="35"/>
      <c r="M191" s="225" t="s">
        <v>1</v>
      </c>
      <c r="N191" s="226" t="s">
        <v>39</v>
      </c>
      <c r="O191" s="227">
        <v>0</v>
      </c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188</v>
      </c>
      <c r="AT191" s="229" t="s">
        <v>184</v>
      </c>
      <c r="AU191" s="229" t="s">
        <v>183</v>
      </c>
      <c r="AY191" s="14" t="s">
        <v>181</v>
      </c>
      <c r="BE191" s="230">
        <f>IF(N191="základná",J191,0)</f>
        <v>0</v>
      </c>
      <c r="BF191" s="230">
        <f>IF(N191="znížená",J191,0)</f>
        <v>111.40000000000001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183</v>
      </c>
      <c r="BK191" s="230">
        <f>ROUND(I191*H191,2)</f>
        <v>111.40000000000001</v>
      </c>
      <c r="BL191" s="14" t="s">
        <v>188</v>
      </c>
      <c r="BM191" s="229" t="s">
        <v>1538</v>
      </c>
    </row>
    <row r="192" s="2" customFormat="1" ht="16.5" customHeight="1">
      <c r="A192" s="29"/>
      <c r="B192" s="30"/>
      <c r="C192" s="218" t="s">
        <v>294</v>
      </c>
      <c r="D192" s="218" t="s">
        <v>184</v>
      </c>
      <c r="E192" s="219" t="s">
        <v>1539</v>
      </c>
      <c r="F192" s="220" t="s">
        <v>1540</v>
      </c>
      <c r="G192" s="221" t="s">
        <v>310</v>
      </c>
      <c r="H192" s="222">
        <v>50</v>
      </c>
      <c r="I192" s="223">
        <v>5.5700000000000003</v>
      </c>
      <c r="J192" s="223">
        <f>ROUND(I192*H192,2)</f>
        <v>278.5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188</v>
      </c>
      <c r="AT192" s="229" t="s">
        <v>184</v>
      </c>
      <c r="AU192" s="229" t="s">
        <v>183</v>
      </c>
      <c r="AY192" s="14" t="s">
        <v>181</v>
      </c>
      <c r="BE192" s="230">
        <f>IF(N192="základná",J192,0)</f>
        <v>0</v>
      </c>
      <c r="BF192" s="230">
        <f>IF(N192="znížená",J192,0)</f>
        <v>278.5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183</v>
      </c>
      <c r="BK192" s="230">
        <f>ROUND(I192*H192,2)</f>
        <v>278.5</v>
      </c>
      <c r="BL192" s="14" t="s">
        <v>188</v>
      </c>
      <c r="BM192" s="229" t="s">
        <v>1541</v>
      </c>
    </row>
    <row r="193" s="2" customFormat="1" ht="16.5" customHeight="1">
      <c r="A193" s="29"/>
      <c r="B193" s="30"/>
      <c r="C193" s="218" t="s">
        <v>298</v>
      </c>
      <c r="D193" s="218" t="s">
        <v>184</v>
      </c>
      <c r="E193" s="219" t="s">
        <v>1542</v>
      </c>
      <c r="F193" s="220" t="s">
        <v>1543</v>
      </c>
      <c r="G193" s="221" t="s">
        <v>292</v>
      </c>
      <c r="H193" s="222">
        <v>50</v>
      </c>
      <c r="I193" s="223">
        <v>3.3500000000000001</v>
      </c>
      <c r="J193" s="223">
        <f>ROUND(I193*H193,2)</f>
        <v>167.5</v>
      </c>
      <c r="K193" s="224"/>
      <c r="L193" s="35"/>
      <c r="M193" s="225" t="s">
        <v>1</v>
      </c>
      <c r="N193" s="226" t="s">
        <v>39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188</v>
      </c>
      <c r="AT193" s="229" t="s">
        <v>184</v>
      </c>
      <c r="AU193" s="229" t="s">
        <v>183</v>
      </c>
      <c r="AY193" s="14" t="s">
        <v>181</v>
      </c>
      <c r="BE193" s="230">
        <f>IF(N193="základná",J193,0)</f>
        <v>0</v>
      </c>
      <c r="BF193" s="230">
        <f>IF(N193="znížená",J193,0)</f>
        <v>167.5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183</v>
      </c>
      <c r="BK193" s="230">
        <f>ROUND(I193*H193,2)</f>
        <v>167.5</v>
      </c>
      <c r="BL193" s="14" t="s">
        <v>188</v>
      </c>
      <c r="BM193" s="229" t="s">
        <v>1544</v>
      </c>
    </row>
    <row r="194" s="2" customFormat="1" ht="16.5" customHeight="1">
      <c r="A194" s="29"/>
      <c r="B194" s="30"/>
      <c r="C194" s="218" t="s">
        <v>303</v>
      </c>
      <c r="D194" s="218" t="s">
        <v>184</v>
      </c>
      <c r="E194" s="219" t="s">
        <v>1545</v>
      </c>
      <c r="F194" s="220" t="s">
        <v>1546</v>
      </c>
      <c r="G194" s="221" t="s">
        <v>218</v>
      </c>
      <c r="H194" s="222">
        <v>0.5</v>
      </c>
      <c r="I194" s="223">
        <v>166.56999999999999</v>
      </c>
      <c r="J194" s="223">
        <f>ROUND(I194*H194,2)</f>
        <v>83.290000000000006</v>
      </c>
      <c r="K194" s="224"/>
      <c r="L194" s="35"/>
      <c r="M194" s="225" t="s">
        <v>1</v>
      </c>
      <c r="N194" s="226" t="s">
        <v>39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188</v>
      </c>
      <c r="AT194" s="229" t="s">
        <v>184</v>
      </c>
      <c r="AU194" s="229" t="s">
        <v>183</v>
      </c>
      <c r="AY194" s="14" t="s">
        <v>181</v>
      </c>
      <c r="BE194" s="230">
        <f>IF(N194="základná",J194,0)</f>
        <v>0</v>
      </c>
      <c r="BF194" s="230">
        <f>IF(N194="znížená",J194,0)</f>
        <v>83.290000000000006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183</v>
      </c>
      <c r="BK194" s="230">
        <f>ROUND(I194*H194,2)</f>
        <v>83.290000000000006</v>
      </c>
      <c r="BL194" s="14" t="s">
        <v>188</v>
      </c>
      <c r="BM194" s="229" t="s">
        <v>1547</v>
      </c>
    </row>
    <row r="195" s="2" customFormat="1" ht="16.5" customHeight="1">
      <c r="A195" s="29"/>
      <c r="B195" s="30"/>
      <c r="C195" s="218" t="s">
        <v>307</v>
      </c>
      <c r="D195" s="218" t="s">
        <v>184</v>
      </c>
      <c r="E195" s="219" t="s">
        <v>1548</v>
      </c>
      <c r="F195" s="220" t="s">
        <v>1549</v>
      </c>
      <c r="G195" s="221" t="s">
        <v>340</v>
      </c>
      <c r="H195" s="222">
        <v>1</v>
      </c>
      <c r="I195" s="223">
        <v>11.109999999999999</v>
      </c>
      <c r="J195" s="223">
        <f>ROUND(I195*H195,2)</f>
        <v>11.109999999999999</v>
      </c>
      <c r="K195" s="224"/>
      <c r="L195" s="35"/>
      <c r="M195" s="225" t="s">
        <v>1</v>
      </c>
      <c r="N195" s="226" t="s">
        <v>39</v>
      </c>
      <c r="O195" s="227">
        <v>0</v>
      </c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188</v>
      </c>
      <c r="AT195" s="229" t="s">
        <v>184</v>
      </c>
      <c r="AU195" s="229" t="s">
        <v>183</v>
      </c>
      <c r="AY195" s="14" t="s">
        <v>181</v>
      </c>
      <c r="BE195" s="230">
        <f>IF(N195="základná",J195,0)</f>
        <v>0</v>
      </c>
      <c r="BF195" s="230">
        <f>IF(N195="znížená",J195,0)</f>
        <v>11.109999999999999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183</v>
      </c>
      <c r="BK195" s="230">
        <f>ROUND(I195*H195,2)</f>
        <v>11.109999999999999</v>
      </c>
      <c r="BL195" s="14" t="s">
        <v>188</v>
      </c>
      <c r="BM195" s="229" t="s">
        <v>1550</v>
      </c>
    </row>
    <row r="196" s="2" customFormat="1" ht="16.5" customHeight="1">
      <c r="A196" s="29"/>
      <c r="B196" s="30"/>
      <c r="C196" s="218" t="s">
        <v>312</v>
      </c>
      <c r="D196" s="218" t="s">
        <v>184</v>
      </c>
      <c r="E196" s="219" t="s">
        <v>1551</v>
      </c>
      <c r="F196" s="220" t="s">
        <v>1552</v>
      </c>
      <c r="G196" s="221" t="s">
        <v>340</v>
      </c>
      <c r="H196" s="222">
        <v>1</v>
      </c>
      <c r="I196" s="223">
        <v>11.109999999999999</v>
      </c>
      <c r="J196" s="223">
        <f>ROUND(I196*H196,2)</f>
        <v>11.109999999999999</v>
      </c>
      <c r="K196" s="224"/>
      <c r="L196" s="35"/>
      <c r="M196" s="225" t="s">
        <v>1</v>
      </c>
      <c r="N196" s="226" t="s">
        <v>39</v>
      </c>
      <c r="O196" s="227">
        <v>0</v>
      </c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188</v>
      </c>
      <c r="AT196" s="229" t="s">
        <v>184</v>
      </c>
      <c r="AU196" s="229" t="s">
        <v>183</v>
      </c>
      <c r="AY196" s="14" t="s">
        <v>181</v>
      </c>
      <c r="BE196" s="230">
        <f>IF(N196="základná",J196,0)</f>
        <v>0</v>
      </c>
      <c r="BF196" s="230">
        <f>IF(N196="znížená",J196,0)</f>
        <v>11.109999999999999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183</v>
      </c>
      <c r="BK196" s="230">
        <f>ROUND(I196*H196,2)</f>
        <v>11.109999999999999</v>
      </c>
      <c r="BL196" s="14" t="s">
        <v>188</v>
      </c>
      <c r="BM196" s="229" t="s">
        <v>1553</v>
      </c>
    </row>
    <row r="197" s="2" customFormat="1" ht="16.5" customHeight="1">
      <c r="A197" s="29"/>
      <c r="B197" s="30"/>
      <c r="C197" s="218" t="s">
        <v>316</v>
      </c>
      <c r="D197" s="218" t="s">
        <v>184</v>
      </c>
      <c r="E197" s="219" t="s">
        <v>1554</v>
      </c>
      <c r="F197" s="220" t="s">
        <v>1555</v>
      </c>
      <c r="G197" s="221" t="s">
        <v>340</v>
      </c>
      <c r="H197" s="222">
        <v>1</v>
      </c>
      <c r="I197" s="223">
        <v>11.109999999999999</v>
      </c>
      <c r="J197" s="223">
        <f>ROUND(I197*H197,2)</f>
        <v>11.109999999999999</v>
      </c>
      <c r="K197" s="224"/>
      <c r="L197" s="35"/>
      <c r="M197" s="225" t="s">
        <v>1</v>
      </c>
      <c r="N197" s="226" t="s">
        <v>39</v>
      </c>
      <c r="O197" s="227">
        <v>0</v>
      </c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188</v>
      </c>
      <c r="AT197" s="229" t="s">
        <v>184</v>
      </c>
      <c r="AU197" s="229" t="s">
        <v>183</v>
      </c>
      <c r="AY197" s="14" t="s">
        <v>181</v>
      </c>
      <c r="BE197" s="230">
        <f>IF(N197="základná",J197,0)</f>
        <v>0</v>
      </c>
      <c r="BF197" s="230">
        <f>IF(N197="znížená",J197,0)</f>
        <v>11.109999999999999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183</v>
      </c>
      <c r="BK197" s="230">
        <f>ROUND(I197*H197,2)</f>
        <v>11.109999999999999</v>
      </c>
      <c r="BL197" s="14" t="s">
        <v>188</v>
      </c>
      <c r="BM197" s="229" t="s">
        <v>1556</v>
      </c>
    </row>
    <row r="198" s="12" customFormat="1" ht="25.92" customHeight="1">
      <c r="A198" s="12"/>
      <c r="B198" s="203"/>
      <c r="C198" s="204"/>
      <c r="D198" s="205" t="s">
        <v>72</v>
      </c>
      <c r="E198" s="206" t="s">
        <v>1557</v>
      </c>
      <c r="F198" s="206" t="s">
        <v>1558</v>
      </c>
      <c r="G198" s="204"/>
      <c r="H198" s="204"/>
      <c r="I198" s="204"/>
      <c r="J198" s="207">
        <f>BK198</f>
        <v>1695.9100000000001</v>
      </c>
      <c r="K198" s="204"/>
      <c r="L198" s="208"/>
      <c r="M198" s="209"/>
      <c r="N198" s="210"/>
      <c r="O198" s="210"/>
      <c r="P198" s="211">
        <f>SUM(P199:P205)</f>
        <v>0</v>
      </c>
      <c r="Q198" s="210"/>
      <c r="R198" s="211">
        <f>SUM(R199:R205)</f>
        <v>0</v>
      </c>
      <c r="S198" s="210"/>
      <c r="T198" s="212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81</v>
      </c>
      <c r="AT198" s="214" t="s">
        <v>72</v>
      </c>
      <c r="AU198" s="214" t="s">
        <v>73</v>
      </c>
      <c r="AY198" s="213" t="s">
        <v>181</v>
      </c>
      <c r="BK198" s="215">
        <f>SUM(BK199:BK205)</f>
        <v>1695.9100000000001</v>
      </c>
    </row>
    <row r="199" s="2" customFormat="1" ht="16.5" customHeight="1">
      <c r="A199" s="29"/>
      <c r="B199" s="30"/>
      <c r="C199" s="218" t="s">
        <v>81</v>
      </c>
      <c r="D199" s="218" t="s">
        <v>184</v>
      </c>
      <c r="E199" s="219" t="s">
        <v>1559</v>
      </c>
      <c r="F199" s="220" t="s">
        <v>1560</v>
      </c>
      <c r="G199" s="221" t="s">
        <v>1</v>
      </c>
      <c r="H199" s="222">
        <v>0.029999999999999999</v>
      </c>
      <c r="I199" s="223">
        <v>557.08000000000004</v>
      </c>
      <c r="J199" s="223">
        <f>ROUND(I199*H199,2)</f>
        <v>16.710000000000001</v>
      </c>
      <c r="K199" s="224"/>
      <c r="L199" s="35"/>
      <c r="M199" s="225" t="s">
        <v>1</v>
      </c>
      <c r="N199" s="226" t="s">
        <v>39</v>
      </c>
      <c r="O199" s="227">
        <v>0</v>
      </c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188</v>
      </c>
      <c r="AT199" s="229" t="s">
        <v>184</v>
      </c>
      <c r="AU199" s="229" t="s">
        <v>81</v>
      </c>
      <c r="AY199" s="14" t="s">
        <v>181</v>
      </c>
      <c r="BE199" s="230">
        <f>IF(N199="základná",J199,0)</f>
        <v>0</v>
      </c>
      <c r="BF199" s="230">
        <f>IF(N199="znížená",J199,0)</f>
        <v>16.710000000000001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183</v>
      </c>
      <c r="BK199" s="230">
        <f>ROUND(I199*H199,2)</f>
        <v>16.710000000000001</v>
      </c>
      <c r="BL199" s="14" t="s">
        <v>188</v>
      </c>
      <c r="BM199" s="229" t="s">
        <v>1561</v>
      </c>
    </row>
    <row r="200" s="2" customFormat="1" ht="24.15" customHeight="1">
      <c r="A200" s="29"/>
      <c r="B200" s="30"/>
      <c r="C200" s="218" t="s">
        <v>183</v>
      </c>
      <c r="D200" s="218" t="s">
        <v>184</v>
      </c>
      <c r="E200" s="219" t="s">
        <v>1562</v>
      </c>
      <c r="F200" s="220" t="s">
        <v>1563</v>
      </c>
      <c r="G200" s="221" t="s">
        <v>1</v>
      </c>
      <c r="H200" s="222">
        <v>30</v>
      </c>
      <c r="I200" s="223">
        <v>27.780000000000001</v>
      </c>
      <c r="J200" s="223">
        <f>ROUND(I200*H200,2)</f>
        <v>833.39999999999998</v>
      </c>
      <c r="K200" s="224"/>
      <c r="L200" s="35"/>
      <c r="M200" s="225" t="s">
        <v>1</v>
      </c>
      <c r="N200" s="226" t="s">
        <v>39</v>
      </c>
      <c r="O200" s="227">
        <v>0</v>
      </c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188</v>
      </c>
      <c r="AT200" s="229" t="s">
        <v>184</v>
      </c>
      <c r="AU200" s="229" t="s">
        <v>81</v>
      </c>
      <c r="AY200" s="14" t="s">
        <v>181</v>
      </c>
      <c r="BE200" s="230">
        <f>IF(N200="základná",J200,0)</f>
        <v>0</v>
      </c>
      <c r="BF200" s="230">
        <f>IF(N200="znížená",J200,0)</f>
        <v>833.39999999999998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183</v>
      </c>
      <c r="BK200" s="230">
        <f>ROUND(I200*H200,2)</f>
        <v>833.39999999999998</v>
      </c>
      <c r="BL200" s="14" t="s">
        <v>188</v>
      </c>
      <c r="BM200" s="229" t="s">
        <v>1564</v>
      </c>
    </row>
    <row r="201" s="2" customFormat="1" ht="16.5" customHeight="1">
      <c r="A201" s="29"/>
      <c r="B201" s="30"/>
      <c r="C201" s="218" t="s">
        <v>190</v>
      </c>
      <c r="D201" s="218" t="s">
        <v>184</v>
      </c>
      <c r="E201" s="219" t="s">
        <v>1565</v>
      </c>
      <c r="F201" s="220" t="s">
        <v>1566</v>
      </c>
      <c r="G201" s="221" t="s">
        <v>292</v>
      </c>
      <c r="H201" s="222">
        <v>30</v>
      </c>
      <c r="I201" s="223">
        <v>5.5700000000000003</v>
      </c>
      <c r="J201" s="223">
        <f>ROUND(I201*H201,2)</f>
        <v>167.09999999999999</v>
      </c>
      <c r="K201" s="224"/>
      <c r="L201" s="35"/>
      <c r="M201" s="225" t="s">
        <v>1</v>
      </c>
      <c r="N201" s="226" t="s">
        <v>39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188</v>
      </c>
      <c r="AT201" s="229" t="s">
        <v>184</v>
      </c>
      <c r="AU201" s="229" t="s">
        <v>81</v>
      </c>
      <c r="AY201" s="14" t="s">
        <v>181</v>
      </c>
      <c r="BE201" s="230">
        <f>IF(N201="základná",J201,0)</f>
        <v>0</v>
      </c>
      <c r="BF201" s="230">
        <f>IF(N201="znížená",J201,0)</f>
        <v>167.09999999999999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183</v>
      </c>
      <c r="BK201" s="230">
        <f>ROUND(I201*H201,2)</f>
        <v>167.09999999999999</v>
      </c>
      <c r="BL201" s="14" t="s">
        <v>188</v>
      </c>
      <c r="BM201" s="229" t="s">
        <v>1567</v>
      </c>
    </row>
    <row r="202" s="2" customFormat="1" ht="16.5" customHeight="1">
      <c r="A202" s="29"/>
      <c r="B202" s="30"/>
      <c r="C202" s="218" t="s">
        <v>188</v>
      </c>
      <c r="D202" s="218" t="s">
        <v>184</v>
      </c>
      <c r="E202" s="219" t="s">
        <v>1568</v>
      </c>
      <c r="F202" s="220" t="s">
        <v>1569</v>
      </c>
      <c r="G202" s="221" t="s">
        <v>292</v>
      </c>
      <c r="H202" s="222">
        <v>30</v>
      </c>
      <c r="I202" s="223">
        <v>2.2200000000000002</v>
      </c>
      <c r="J202" s="223">
        <f>ROUND(I202*H202,2)</f>
        <v>66.599999999999994</v>
      </c>
      <c r="K202" s="224"/>
      <c r="L202" s="35"/>
      <c r="M202" s="225" t="s">
        <v>1</v>
      </c>
      <c r="N202" s="226" t="s">
        <v>39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188</v>
      </c>
      <c r="AT202" s="229" t="s">
        <v>184</v>
      </c>
      <c r="AU202" s="229" t="s">
        <v>81</v>
      </c>
      <c r="AY202" s="14" t="s">
        <v>181</v>
      </c>
      <c r="BE202" s="230">
        <f>IF(N202="základná",J202,0)</f>
        <v>0</v>
      </c>
      <c r="BF202" s="230">
        <f>IF(N202="znížená",J202,0)</f>
        <v>66.599999999999994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183</v>
      </c>
      <c r="BK202" s="230">
        <f>ROUND(I202*H202,2)</f>
        <v>66.599999999999994</v>
      </c>
      <c r="BL202" s="14" t="s">
        <v>188</v>
      </c>
      <c r="BM202" s="229" t="s">
        <v>1570</v>
      </c>
    </row>
    <row r="203" s="2" customFormat="1" ht="16.5" customHeight="1">
      <c r="A203" s="29"/>
      <c r="B203" s="30"/>
      <c r="C203" s="218" t="s">
        <v>197</v>
      </c>
      <c r="D203" s="218" t="s">
        <v>184</v>
      </c>
      <c r="E203" s="219" t="s">
        <v>1571</v>
      </c>
      <c r="F203" s="220" t="s">
        <v>1572</v>
      </c>
      <c r="G203" s="221" t="s">
        <v>292</v>
      </c>
      <c r="H203" s="222">
        <v>30</v>
      </c>
      <c r="I203" s="223">
        <v>5.5800000000000001</v>
      </c>
      <c r="J203" s="223">
        <f>ROUND(I203*H203,2)</f>
        <v>167.40000000000001</v>
      </c>
      <c r="K203" s="224"/>
      <c r="L203" s="35"/>
      <c r="M203" s="225" t="s">
        <v>1</v>
      </c>
      <c r="N203" s="226" t="s">
        <v>39</v>
      </c>
      <c r="O203" s="227">
        <v>0</v>
      </c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188</v>
      </c>
      <c r="AT203" s="229" t="s">
        <v>184</v>
      </c>
      <c r="AU203" s="229" t="s">
        <v>81</v>
      </c>
      <c r="AY203" s="14" t="s">
        <v>181</v>
      </c>
      <c r="BE203" s="230">
        <f>IF(N203="základná",J203,0)</f>
        <v>0</v>
      </c>
      <c r="BF203" s="230">
        <f>IF(N203="znížená",J203,0)</f>
        <v>167.40000000000001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183</v>
      </c>
      <c r="BK203" s="230">
        <f>ROUND(I203*H203,2)</f>
        <v>167.40000000000001</v>
      </c>
      <c r="BL203" s="14" t="s">
        <v>188</v>
      </c>
      <c r="BM203" s="229" t="s">
        <v>1573</v>
      </c>
    </row>
    <row r="204" s="2" customFormat="1" ht="24.15" customHeight="1">
      <c r="A204" s="29"/>
      <c r="B204" s="30"/>
      <c r="C204" s="218" t="s">
        <v>201</v>
      </c>
      <c r="D204" s="218" t="s">
        <v>184</v>
      </c>
      <c r="E204" s="219" t="s">
        <v>1574</v>
      </c>
      <c r="F204" s="220" t="s">
        <v>1575</v>
      </c>
      <c r="G204" s="221" t="s">
        <v>292</v>
      </c>
      <c r="H204" s="222">
        <v>30</v>
      </c>
      <c r="I204" s="223">
        <v>11.109999999999999</v>
      </c>
      <c r="J204" s="223">
        <f>ROUND(I204*H204,2)</f>
        <v>333.30000000000001</v>
      </c>
      <c r="K204" s="224"/>
      <c r="L204" s="35"/>
      <c r="M204" s="225" t="s">
        <v>1</v>
      </c>
      <c r="N204" s="226" t="s">
        <v>39</v>
      </c>
      <c r="O204" s="227">
        <v>0</v>
      </c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9" t="s">
        <v>188</v>
      </c>
      <c r="AT204" s="229" t="s">
        <v>184</v>
      </c>
      <c r="AU204" s="229" t="s">
        <v>81</v>
      </c>
      <c r="AY204" s="14" t="s">
        <v>181</v>
      </c>
      <c r="BE204" s="230">
        <f>IF(N204="základná",J204,0)</f>
        <v>0</v>
      </c>
      <c r="BF204" s="230">
        <f>IF(N204="znížená",J204,0)</f>
        <v>333.30000000000001</v>
      </c>
      <c r="BG204" s="230">
        <f>IF(N204="zákl. prenesená",J204,0)</f>
        <v>0</v>
      </c>
      <c r="BH204" s="230">
        <f>IF(N204="zníž. prenesená",J204,0)</f>
        <v>0</v>
      </c>
      <c r="BI204" s="230">
        <f>IF(N204="nulová",J204,0)</f>
        <v>0</v>
      </c>
      <c r="BJ204" s="14" t="s">
        <v>183</v>
      </c>
      <c r="BK204" s="230">
        <f>ROUND(I204*H204,2)</f>
        <v>333.30000000000001</v>
      </c>
      <c r="BL204" s="14" t="s">
        <v>188</v>
      </c>
      <c r="BM204" s="229" t="s">
        <v>1576</v>
      </c>
    </row>
    <row r="205" s="2" customFormat="1" ht="16.5" customHeight="1">
      <c r="A205" s="29"/>
      <c r="B205" s="30"/>
      <c r="C205" s="218" t="s">
        <v>206</v>
      </c>
      <c r="D205" s="218" t="s">
        <v>184</v>
      </c>
      <c r="E205" s="219" t="s">
        <v>1577</v>
      </c>
      <c r="F205" s="220" t="s">
        <v>1578</v>
      </c>
      <c r="G205" s="221" t="s">
        <v>218</v>
      </c>
      <c r="H205" s="222">
        <v>20</v>
      </c>
      <c r="I205" s="223">
        <v>5.5700000000000003</v>
      </c>
      <c r="J205" s="223">
        <f>ROUND(I205*H205,2)</f>
        <v>111.40000000000001</v>
      </c>
      <c r="K205" s="224"/>
      <c r="L205" s="35"/>
      <c r="M205" s="225" t="s">
        <v>1</v>
      </c>
      <c r="N205" s="226" t="s">
        <v>39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188</v>
      </c>
      <c r="AT205" s="229" t="s">
        <v>184</v>
      </c>
      <c r="AU205" s="229" t="s">
        <v>81</v>
      </c>
      <c r="AY205" s="14" t="s">
        <v>181</v>
      </c>
      <c r="BE205" s="230">
        <f>IF(N205="základná",J205,0)</f>
        <v>0</v>
      </c>
      <c r="BF205" s="230">
        <f>IF(N205="znížená",J205,0)</f>
        <v>111.40000000000001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183</v>
      </c>
      <c r="BK205" s="230">
        <f>ROUND(I205*H205,2)</f>
        <v>111.40000000000001</v>
      </c>
      <c r="BL205" s="14" t="s">
        <v>188</v>
      </c>
      <c r="BM205" s="229" t="s">
        <v>1579</v>
      </c>
    </row>
    <row r="206" s="12" customFormat="1" ht="25.92" customHeight="1">
      <c r="A206" s="12"/>
      <c r="B206" s="203"/>
      <c r="C206" s="204"/>
      <c r="D206" s="205" t="s">
        <v>72</v>
      </c>
      <c r="E206" s="206" t="s">
        <v>1580</v>
      </c>
      <c r="F206" s="206" t="s">
        <v>1581</v>
      </c>
      <c r="G206" s="204"/>
      <c r="H206" s="204"/>
      <c r="I206" s="204"/>
      <c r="J206" s="207">
        <f>BK206</f>
        <v>4389.1399999999994</v>
      </c>
      <c r="K206" s="204"/>
      <c r="L206" s="208"/>
      <c r="M206" s="209"/>
      <c r="N206" s="210"/>
      <c r="O206" s="210"/>
      <c r="P206" s="211">
        <f>SUM(P207:P211)</f>
        <v>0</v>
      </c>
      <c r="Q206" s="210"/>
      <c r="R206" s="211">
        <f>SUM(R207:R211)</f>
        <v>0</v>
      </c>
      <c r="S206" s="210"/>
      <c r="T206" s="212">
        <f>SUM(T207:T211)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81</v>
      </c>
      <c r="AT206" s="214" t="s">
        <v>72</v>
      </c>
      <c r="AU206" s="214" t="s">
        <v>73</v>
      </c>
      <c r="AY206" s="213" t="s">
        <v>181</v>
      </c>
      <c r="BK206" s="215">
        <f>SUM(BK207:BK211)</f>
        <v>4389.1399999999994</v>
      </c>
    </row>
    <row r="207" s="2" customFormat="1" ht="24.15" customHeight="1">
      <c r="A207" s="29"/>
      <c r="B207" s="30"/>
      <c r="C207" s="218" t="s">
        <v>73</v>
      </c>
      <c r="D207" s="218" t="s">
        <v>184</v>
      </c>
      <c r="E207" s="219" t="s">
        <v>1582</v>
      </c>
      <c r="F207" s="220" t="s">
        <v>1583</v>
      </c>
      <c r="G207" s="221" t="s">
        <v>1584</v>
      </c>
      <c r="H207" s="222">
        <v>32</v>
      </c>
      <c r="I207" s="223">
        <v>27.780000000000001</v>
      </c>
      <c r="J207" s="223">
        <f>ROUND(I207*H207,2)</f>
        <v>888.96000000000004</v>
      </c>
      <c r="K207" s="224"/>
      <c r="L207" s="35"/>
      <c r="M207" s="225" t="s">
        <v>1</v>
      </c>
      <c r="N207" s="226" t="s">
        <v>39</v>
      </c>
      <c r="O207" s="227">
        <v>0</v>
      </c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188</v>
      </c>
      <c r="AT207" s="229" t="s">
        <v>184</v>
      </c>
      <c r="AU207" s="229" t="s">
        <v>81</v>
      </c>
      <c r="AY207" s="14" t="s">
        <v>181</v>
      </c>
      <c r="BE207" s="230">
        <f>IF(N207="základná",J207,0)</f>
        <v>0</v>
      </c>
      <c r="BF207" s="230">
        <f>IF(N207="znížená",J207,0)</f>
        <v>888.96000000000004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183</v>
      </c>
      <c r="BK207" s="230">
        <f>ROUND(I207*H207,2)</f>
        <v>888.96000000000004</v>
      </c>
      <c r="BL207" s="14" t="s">
        <v>188</v>
      </c>
      <c r="BM207" s="229" t="s">
        <v>1585</v>
      </c>
    </row>
    <row r="208" s="2" customFormat="1" ht="33" customHeight="1">
      <c r="A208" s="29"/>
      <c r="B208" s="30"/>
      <c r="C208" s="218" t="s">
        <v>73</v>
      </c>
      <c r="D208" s="218" t="s">
        <v>184</v>
      </c>
      <c r="E208" s="219" t="s">
        <v>1586</v>
      </c>
      <c r="F208" s="220" t="s">
        <v>1587</v>
      </c>
      <c r="G208" s="221" t="s">
        <v>1584</v>
      </c>
      <c r="H208" s="222">
        <v>72</v>
      </c>
      <c r="I208" s="223">
        <v>27.780000000000001</v>
      </c>
      <c r="J208" s="223">
        <f>ROUND(I208*H208,2)</f>
        <v>2000.1600000000001</v>
      </c>
      <c r="K208" s="224"/>
      <c r="L208" s="35"/>
      <c r="M208" s="225" t="s">
        <v>1</v>
      </c>
      <c r="N208" s="226" t="s">
        <v>39</v>
      </c>
      <c r="O208" s="227">
        <v>0</v>
      </c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188</v>
      </c>
      <c r="AT208" s="229" t="s">
        <v>184</v>
      </c>
      <c r="AU208" s="229" t="s">
        <v>81</v>
      </c>
      <c r="AY208" s="14" t="s">
        <v>181</v>
      </c>
      <c r="BE208" s="230">
        <f>IF(N208="základná",J208,0)</f>
        <v>0</v>
      </c>
      <c r="BF208" s="230">
        <f>IF(N208="znížená",J208,0)</f>
        <v>2000.1600000000001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183</v>
      </c>
      <c r="BK208" s="230">
        <f>ROUND(I208*H208,2)</f>
        <v>2000.1600000000001</v>
      </c>
      <c r="BL208" s="14" t="s">
        <v>188</v>
      </c>
      <c r="BM208" s="229" t="s">
        <v>1588</v>
      </c>
    </row>
    <row r="209" s="2" customFormat="1" ht="37.8" customHeight="1">
      <c r="A209" s="29"/>
      <c r="B209" s="30"/>
      <c r="C209" s="218" t="s">
        <v>73</v>
      </c>
      <c r="D209" s="218" t="s">
        <v>184</v>
      </c>
      <c r="E209" s="219" t="s">
        <v>1589</v>
      </c>
      <c r="F209" s="220" t="s">
        <v>1590</v>
      </c>
      <c r="G209" s="221" t="s">
        <v>1584</v>
      </c>
      <c r="H209" s="222">
        <v>24</v>
      </c>
      <c r="I209" s="223">
        <v>27.780000000000001</v>
      </c>
      <c r="J209" s="223">
        <f>ROUND(I209*H209,2)</f>
        <v>666.72000000000003</v>
      </c>
      <c r="K209" s="224"/>
      <c r="L209" s="35"/>
      <c r="M209" s="225" t="s">
        <v>1</v>
      </c>
      <c r="N209" s="226" t="s">
        <v>39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188</v>
      </c>
      <c r="AT209" s="229" t="s">
        <v>184</v>
      </c>
      <c r="AU209" s="229" t="s">
        <v>81</v>
      </c>
      <c r="AY209" s="14" t="s">
        <v>181</v>
      </c>
      <c r="BE209" s="230">
        <f>IF(N209="základná",J209,0)</f>
        <v>0</v>
      </c>
      <c r="BF209" s="230">
        <f>IF(N209="znížená",J209,0)</f>
        <v>666.72000000000003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183</v>
      </c>
      <c r="BK209" s="230">
        <f>ROUND(I209*H209,2)</f>
        <v>666.72000000000003</v>
      </c>
      <c r="BL209" s="14" t="s">
        <v>188</v>
      </c>
      <c r="BM209" s="229" t="s">
        <v>1591</v>
      </c>
    </row>
    <row r="210" s="2" customFormat="1" ht="16.5" customHeight="1">
      <c r="A210" s="29"/>
      <c r="B210" s="30"/>
      <c r="C210" s="218" t="s">
        <v>188</v>
      </c>
      <c r="D210" s="218" t="s">
        <v>184</v>
      </c>
      <c r="E210" s="219" t="s">
        <v>1592</v>
      </c>
      <c r="F210" s="220" t="s">
        <v>1593</v>
      </c>
      <c r="G210" s="221" t="s">
        <v>394</v>
      </c>
      <c r="H210" s="222">
        <v>1</v>
      </c>
      <c r="I210" s="223">
        <v>277.77999999999997</v>
      </c>
      <c r="J210" s="223">
        <f>ROUND(I210*H210,2)</f>
        <v>277.77999999999997</v>
      </c>
      <c r="K210" s="224"/>
      <c r="L210" s="35"/>
      <c r="M210" s="225" t="s">
        <v>1</v>
      </c>
      <c r="N210" s="226" t="s">
        <v>39</v>
      </c>
      <c r="O210" s="227">
        <v>0</v>
      </c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188</v>
      </c>
      <c r="AT210" s="229" t="s">
        <v>184</v>
      </c>
      <c r="AU210" s="229" t="s">
        <v>81</v>
      </c>
      <c r="AY210" s="14" t="s">
        <v>181</v>
      </c>
      <c r="BE210" s="230">
        <f>IF(N210="základná",J210,0)</f>
        <v>0</v>
      </c>
      <c r="BF210" s="230">
        <f>IF(N210="znížená",J210,0)</f>
        <v>277.77999999999997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183</v>
      </c>
      <c r="BK210" s="230">
        <f>ROUND(I210*H210,2)</f>
        <v>277.77999999999997</v>
      </c>
      <c r="BL210" s="14" t="s">
        <v>188</v>
      </c>
      <c r="BM210" s="229" t="s">
        <v>1594</v>
      </c>
    </row>
    <row r="211" s="2" customFormat="1" ht="16.5" customHeight="1">
      <c r="A211" s="29"/>
      <c r="B211" s="30"/>
      <c r="C211" s="218" t="s">
        <v>73</v>
      </c>
      <c r="D211" s="218" t="s">
        <v>184</v>
      </c>
      <c r="E211" s="219" t="s">
        <v>1595</v>
      </c>
      <c r="F211" s="220" t="s">
        <v>1596</v>
      </c>
      <c r="G211" s="221" t="s">
        <v>394</v>
      </c>
      <c r="H211" s="222">
        <v>1</v>
      </c>
      <c r="I211" s="223">
        <v>555.51999999999998</v>
      </c>
      <c r="J211" s="223">
        <f>ROUND(I211*H211,2)</f>
        <v>555.51999999999998</v>
      </c>
      <c r="K211" s="224"/>
      <c r="L211" s="35"/>
      <c r="M211" s="241" t="s">
        <v>1</v>
      </c>
      <c r="N211" s="242" t="s">
        <v>39</v>
      </c>
      <c r="O211" s="243">
        <v>0</v>
      </c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188</v>
      </c>
      <c r="AT211" s="229" t="s">
        <v>184</v>
      </c>
      <c r="AU211" s="229" t="s">
        <v>81</v>
      </c>
      <c r="AY211" s="14" t="s">
        <v>181</v>
      </c>
      <c r="BE211" s="230">
        <f>IF(N211="základná",J211,0)</f>
        <v>0</v>
      </c>
      <c r="BF211" s="230">
        <f>IF(N211="znížená",J211,0)</f>
        <v>555.51999999999998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183</v>
      </c>
      <c r="BK211" s="230">
        <f>ROUND(I211*H211,2)</f>
        <v>555.51999999999998</v>
      </c>
      <c r="BL211" s="14" t="s">
        <v>188</v>
      </c>
      <c r="BM211" s="229" t="s">
        <v>1597</v>
      </c>
    </row>
    <row r="212" s="2" customFormat="1" ht="6.96" customHeight="1">
      <c r="A212" s="29"/>
      <c r="B212" s="62"/>
      <c r="C212" s="63"/>
      <c r="D212" s="63"/>
      <c r="E212" s="63"/>
      <c r="F212" s="63"/>
      <c r="G212" s="63"/>
      <c r="H212" s="63"/>
      <c r="I212" s="63"/>
      <c r="J212" s="63"/>
      <c r="K212" s="63"/>
      <c r="L212" s="35"/>
      <c r="M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</row>
  </sheetData>
  <sheetProtection sheet="1" autoFilter="0" formatColumns="0" formatRows="0" objects="1" scenarios="1" spinCount="100000" saltValue="extHQyC0vs29rAFJTBbacoNqFkWHLiahqBo/0nt/RR7isEq0sErRozKPKlUlBmL9pZfhNotMZXlqYYWHeZSDUw==" hashValue="+gZoSSc5WtI5YzlDNJpWXAjYmOz+IoU+jLxzrPKgPZRahQIRrWP/cghLOHXU6TNtYUiP3xEsmrzHmuwJ6VKsKw==" algorithmName="SHA-512" password="CC35"/>
  <autoFilter ref="C121:K211"/>
  <mergeCells count="8">
    <mergeCell ref="E7:H7"/>
    <mergeCell ref="E9:H9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1598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ROUND(J121, 2)</f>
        <v>10052.040000000001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ROUND((SUM(BE121:BE170)),  2)</f>
        <v>0</v>
      </c>
      <c r="G33" s="152"/>
      <c r="H33" s="152"/>
      <c r="I33" s="153">
        <v>0.20000000000000001</v>
      </c>
      <c r="J33" s="151">
        <f>ROUND(((SUM(BE121:BE170))*I33),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ROUND((SUM(BF121:BF170)),  2)</f>
        <v>10052.040000000001</v>
      </c>
      <c r="G34" s="29"/>
      <c r="H34" s="29"/>
      <c r="I34" s="155">
        <v>0.20000000000000001</v>
      </c>
      <c r="J34" s="154">
        <f>ROUND(((SUM(BF121:BF170))*I34),  2)</f>
        <v>2010.4100000000001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ROUND((SUM(BG121:BG170)),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ROUND((SUM(BH121:BH170)),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ROUND((SUM(BI121:BI170)),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12062.450000000001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PS 02 - MERANIE A REGULÁCIA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J121</f>
        <v>10052.039999999999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1599</v>
      </c>
      <c r="E97" s="182"/>
      <c r="F97" s="182"/>
      <c r="G97" s="182"/>
      <c r="H97" s="182"/>
      <c r="I97" s="182"/>
      <c r="J97" s="183">
        <f>J122</f>
        <v>566.76999999999998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1600</v>
      </c>
      <c r="E98" s="182"/>
      <c r="F98" s="182"/>
      <c r="G98" s="182"/>
      <c r="H98" s="182"/>
      <c r="I98" s="182"/>
      <c r="J98" s="183">
        <f>J131</f>
        <v>5732.3499999999985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1601</v>
      </c>
      <c r="E99" s="188"/>
      <c r="F99" s="188"/>
      <c r="G99" s="188"/>
      <c r="H99" s="188"/>
      <c r="I99" s="188"/>
      <c r="J99" s="189">
        <f>J138</f>
        <v>4948.9099999999989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1602</v>
      </c>
      <c r="E100" s="182"/>
      <c r="F100" s="182"/>
      <c r="G100" s="182"/>
      <c r="H100" s="182"/>
      <c r="I100" s="182"/>
      <c r="J100" s="183">
        <f>J157</f>
        <v>708.65999999999997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1603</v>
      </c>
      <c r="E101" s="182"/>
      <c r="F101" s="182"/>
      <c r="G101" s="182"/>
      <c r="H101" s="182"/>
      <c r="I101" s="182"/>
      <c r="J101" s="183">
        <f>J165</f>
        <v>3044.2600000000002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167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6.25" customHeight="1">
      <c r="A111" s="29"/>
      <c r="B111" s="30"/>
      <c r="C111" s="31"/>
      <c r="D111" s="31"/>
      <c r="E111" s="174" t="str">
        <f>E7</f>
        <v>Dodatok č. 5 ku stavbe Kompostáreň na biologicky rozložiteľný komunálny odpad v meste Partizánske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144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>PS 02 - MERANIE A REGULÁCIA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>Partizánske parc.č.: 3958/171</v>
      </c>
      <c r="G115" s="31"/>
      <c r="H115" s="31"/>
      <c r="I115" s="26" t="s">
        <v>19</v>
      </c>
      <c r="J115" s="75" t="str">
        <f>IF(J12="","",J12)</f>
        <v>19. 6. 2023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21</v>
      </c>
      <c r="D117" s="31"/>
      <c r="E117" s="31"/>
      <c r="F117" s="23" t="str">
        <f>E15</f>
        <v>Mesto Partizánske</v>
      </c>
      <c r="G117" s="31"/>
      <c r="H117" s="31"/>
      <c r="I117" s="26" t="s">
        <v>27</v>
      </c>
      <c r="J117" s="27" t="str">
        <f>E21</f>
        <v>Hescon, s.r.o.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 xml:space="preserve"> </v>
      </c>
      <c r="G118" s="31"/>
      <c r="H118" s="31"/>
      <c r="I118" s="26" t="s">
        <v>30</v>
      </c>
      <c r="J118" s="27" t="str">
        <f>E24</f>
        <v>Hescon, s.r.o.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168</v>
      </c>
      <c r="D120" s="194" t="s">
        <v>58</v>
      </c>
      <c r="E120" s="194" t="s">
        <v>54</v>
      </c>
      <c r="F120" s="194" t="s">
        <v>55</v>
      </c>
      <c r="G120" s="194" t="s">
        <v>169</v>
      </c>
      <c r="H120" s="194" t="s">
        <v>170</v>
      </c>
      <c r="I120" s="194" t="s">
        <v>171</v>
      </c>
      <c r="J120" s="195" t="s">
        <v>150</v>
      </c>
      <c r="K120" s="196" t="s">
        <v>172</v>
      </c>
      <c r="L120" s="197"/>
      <c r="M120" s="96" t="s">
        <v>1</v>
      </c>
      <c r="N120" s="97" t="s">
        <v>37</v>
      </c>
      <c r="O120" s="97" t="s">
        <v>173</v>
      </c>
      <c r="P120" s="97" t="s">
        <v>174</v>
      </c>
      <c r="Q120" s="97" t="s">
        <v>175</v>
      </c>
      <c r="R120" s="97" t="s">
        <v>176</v>
      </c>
      <c r="S120" s="97" t="s">
        <v>177</v>
      </c>
      <c r="T120" s="98" t="s">
        <v>178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151</v>
      </c>
      <c r="D121" s="31"/>
      <c r="E121" s="31"/>
      <c r="F121" s="31"/>
      <c r="G121" s="31"/>
      <c r="H121" s="31"/>
      <c r="I121" s="31"/>
      <c r="J121" s="198">
        <f>BK121</f>
        <v>10052.039999999999</v>
      </c>
      <c r="K121" s="31"/>
      <c r="L121" s="35"/>
      <c r="M121" s="99"/>
      <c r="N121" s="199"/>
      <c r="O121" s="100"/>
      <c r="P121" s="200">
        <f>P122+P131+P157+P165</f>
        <v>0</v>
      </c>
      <c r="Q121" s="100"/>
      <c r="R121" s="200">
        <f>R122+R131+R157+R165</f>
        <v>0</v>
      </c>
      <c r="S121" s="100"/>
      <c r="T121" s="201">
        <f>T122+T131+T157+T165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152</v>
      </c>
      <c r="BK121" s="202">
        <f>BK122+BK131+BK157+BK165</f>
        <v>10052.039999999999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1168</v>
      </c>
      <c r="F122" s="206" t="s">
        <v>1604</v>
      </c>
      <c r="G122" s="204"/>
      <c r="H122" s="204"/>
      <c r="I122" s="204"/>
      <c r="J122" s="207">
        <f>BK122</f>
        <v>566.76999999999998</v>
      </c>
      <c r="K122" s="204"/>
      <c r="L122" s="208"/>
      <c r="M122" s="209"/>
      <c r="N122" s="210"/>
      <c r="O122" s="210"/>
      <c r="P122" s="211">
        <f>SUM(P123:P130)</f>
        <v>0</v>
      </c>
      <c r="Q122" s="210"/>
      <c r="R122" s="211">
        <f>SUM(R123:R130)</f>
        <v>0</v>
      </c>
      <c r="S122" s="210"/>
      <c r="T122" s="212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181</v>
      </c>
      <c r="BK122" s="215">
        <f>SUM(BK123:BK130)</f>
        <v>566.76999999999998</v>
      </c>
    </row>
    <row r="123" s="2" customFormat="1" ht="24.15" customHeight="1">
      <c r="A123" s="29"/>
      <c r="B123" s="30"/>
      <c r="C123" s="218" t="s">
        <v>81</v>
      </c>
      <c r="D123" s="218" t="s">
        <v>184</v>
      </c>
      <c r="E123" s="219" t="s">
        <v>1605</v>
      </c>
      <c r="F123" s="220" t="s">
        <v>1606</v>
      </c>
      <c r="G123" s="221" t="s">
        <v>310</v>
      </c>
      <c r="H123" s="222">
        <v>7</v>
      </c>
      <c r="I123" s="223">
        <v>13.33</v>
      </c>
      <c r="J123" s="223">
        <f>ROUND(I123*H123,2)</f>
        <v>93.310000000000002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188</v>
      </c>
      <c r="AT123" s="229" t="s">
        <v>184</v>
      </c>
      <c r="AU123" s="229" t="s">
        <v>81</v>
      </c>
      <c r="AY123" s="14" t="s">
        <v>181</v>
      </c>
      <c r="BE123" s="230">
        <f>IF(N123="základná",J123,0)</f>
        <v>0</v>
      </c>
      <c r="BF123" s="230">
        <f>IF(N123="znížená",J123,0)</f>
        <v>93.310000000000002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183</v>
      </c>
      <c r="BK123" s="230">
        <f>ROUND(I123*H123,2)</f>
        <v>93.310000000000002</v>
      </c>
      <c r="BL123" s="14" t="s">
        <v>188</v>
      </c>
      <c r="BM123" s="229" t="s">
        <v>1607</v>
      </c>
    </row>
    <row r="124" s="2" customFormat="1" ht="24.15" customHeight="1">
      <c r="A124" s="29"/>
      <c r="B124" s="30"/>
      <c r="C124" s="218" t="s">
        <v>183</v>
      </c>
      <c r="D124" s="218" t="s">
        <v>184</v>
      </c>
      <c r="E124" s="219" t="s">
        <v>1608</v>
      </c>
      <c r="F124" s="220" t="s">
        <v>1609</v>
      </c>
      <c r="G124" s="221" t="s">
        <v>310</v>
      </c>
      <c r="H124" s="222">
        <v>7</v>
      </c>
      <c r="I124" s="223">
        <v>8.8900000000000006</v>
      </c>
      <c r="J124" s="223">
        <f>ROUND(I124*H124,2)</f>
        <v>62.229999999999997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81</v>
      </c>
      <c r="AY124" s="14" t="s">
        <v>181</v>
      </c>
      <c r="BE124" s="230">
        <f>IF(N124="základná",J124,0)</f>
        <v>0</v>
      </c>
      <c r="BF124" s="230">
        <f>IF(N124="znížená",J124,0)</f>
        <v>62.229999999999997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62.229999999999997</v>
      </c>
      <c r="BL124" s="14" t="s">
        <v>188</v>
      </c>
      <c r="BM124" s="229" t="s">
        <v>1610</v>
      </c>
    </row>
    <row r="125" s="2" customFormat="1" ht="21.75" customHeight="1">
      <c r="A125" s="29"/>
      <c r="B125" s="30"/>
      <c r="C125" s="218" t="s">
        <v>190</v>
      </c>
      <c r="D125" s="218" t="s">
        <v>184</v>
      </c>
      <c r="E125" s="219" t="s">
        <v>1611</v>
      </c>
      <c r="F125" s="220" t="s">
        <v>1612</v>
      </c>
      <c r="G125" s="221" t="s">
        <v>310</v>
      </c>
      <c r="H125" s="222">
        <v>2</v>
      </c>
      <c r="I125" s="223">
        <v>13.33</v>
      </c>
      <c r="J125" s="223">
        <f>ROUND(I125*H125,2)</f>
        <v>26.66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81</v>
      </c>
      <c r="AY125" s="14" t="s">
        <v>181</v>
      </c>
      <c r="BE125" s="230">
        <f>IF(N125="základná",J125,0)</f>
        <v>0</v>
      </c>
      <c r="BF125" s="230">
        <f>IF(N125="znížená",J125,0)</f>
        <v>26.66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26.66</v>
      </c>
      <c r="BL125" s="14" t="s">
        <v>188</v>
      </c>
      <c r="BM125" s="229" t="s">
        <v>1613</v>
      </c>
    </row>
    <row r="126" s="2" customFormat="1" ht="24.15" customHeight="1">
      <c r="A126" s="29"/>
      <c r="B126" s="30"/>
      <c r="C126" s="218" t="s">
        <v>188</v>
      </c>
      <c r="D126" s="218" t="s">
        <v>184</v>
      </c>
      <c r="E126" s="219" t="s">
        <v>1614</v>
      </c>
      <c r="F126" s="220" t="s">
        <v>1615</v>
      </c>
      <c r="G126" s="221" t="s">
        <v>310</v>
      </c>
      <c r="H126" s="222">
        <v>2</v>
      </c>
      <c r="I126" s="223">
        <v>6.6799999999999997</v>
      </c>
      <c r="J126" s="223">
        <f>ROUND(I126*H126,2)</f>
        <v>13.359999999999999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81</v>
      </c>
      <c r="AY126" s="14" t="s">
        <v>181</v>
      </c>
      <c r="BE126" s="230">
        <f>IF(N126="základná",J126,0)</f>
        <v>0</v>
      </c>
      <c r="BF126" s="230">
        <f>IF(N126="znížená",J126,0)</f>
        <v>13.359999999999999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13.359999999999999</v>
      </c>
      <c r="BL126" s="14" t="s">
        <v>188</v>
      </c>
      <c r="BM126" s="229" t="s">
        <v>1616</v>
      </c>
    </row>
    <row r="127" s="2" customFormat="1" ht="37.8" customHeight="1">
      <c r="A127" s="29"/>
      <c r="B127" s="30"/>
      <c r="C127" s="218" t="s">
        <v>197</v>
      </c>
      <c r="D127" s="218" t="s">
        <v>184</v>
      </c>
      <c r="E127" s="219" t="s">
        <v>1617</v>
      </c>
      <c r="F127" s="220" t="s">
        <v>1618</v>
      </c>
      <c r="G127" s="221" t="s">
        <v>310</v>
      </c>
      <c r="H127" s="222">
        <v>1</v>
      </c>
      <c r="I127" s="223">
        <v>37.810000000000002</v>
      </c>
      <c r="J127" s="223">
        <f>ROUND(I127*H127,2)</f>
        <v>37.810000000000002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81</v>
      </c>
      <c r="AY127" s="14" t="s">
        <v>181</v>
      </c>
      <c r="BE127" s="230">
        <f>IF(N127="základná",J127,0)</f>
        <v>0</v>
      </c>
      <c r="BF127" s="230">
        <f>IF(N127="znížená",J127,0)</f>
        <v>37.810000000000002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37.810000000000002</v>
      </c>
      <c r="BL127" s="14" t="s">
        <v>188</v>
      </c>
      <c r="BM127" s="229" t="s">
        <v>1619</v>
      </c>
    </row>
    <row r="128" s="2" customFormat="1" ht="37.8" customHeight="1">
      <c r="A128" s="29"/>
      <c r="B128" s="30"/>
      <c r="C128" s="218" t="s">
        <v>201</v>
      </c>
      <c r="D128" s="218" t="s">
        <v>184</v>
      </c>
      <c r="E128" s="219" t="s">
        <v>1620</v>
      </c>
      <c r="F128" s="220" t="s">
        <v>1621</v>
      </c>
      <c r="G128" s="221" t="s">
        <v>310</v>
      </c>
      <c r="H128" s="222">
        <v>3</v>
      </c>
      <c r="I128" s="223">
        <v>38.890000000000001</v>
      </c>
      <c r="J128" s="223">
        <f>ROUND(I128*H128,2)</f>
        <v>116.67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81</v>
      </c>
      <c r="AY128" s="14" t="s">
        <v>181</v>
      </c>
      <c r="BE128" s="230">
        <f>IF(N128="základná",J128,0)</f>
        <v>0</v>
      </c>
      <c r="BF128" s="230">
        <f>IF(N128="znížená",J128,0)</f>
        <v>116.67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116.67</v>
      </c>
      <c r="BL128" s="14" t="s">
        <v>188</v>
      </c>
      <c r="BM128" s="229" t="s">
        <v>1622</v>
      </c>
    </row>
    <row r="129" s="2" customFormat="1" ht="37.8" customHeight="1">
      <c r="A129" s="29"/>
      <c r="B129" s="30"/>
      <c r="C129" s="218" t="s">
        <v>206</v>
      </c>
      <c r="D129" s="218" t="s">
        <v>184</v>
      </c>
      <c r="E129" s="219" t="s">
        <v>1623</v>
      </c>
      <c r="F129" s="220" t="s">
        <v>1624</v>
      </c>
      <c r="G129" s="221" t="s">
        <v>310</v>
      </c>
      <c r="H129" s="222">
        <v>5</v>
      </c>
      <c r="I129" s="223">
        <v>27.789999999999999</v>
      </c>
      <c r="J129" s="223">
        <f>ROUND(I129*H129,2)</f>
        <v>138.94999999999999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81</v>
      </c>
      <c r="AY129" s="14" t="s">
        <v>181</v>
      </c>
      <c r="BE129" s="230">
        <f>IF(N129="základná",J129,0)</f>
        <v>0</v>
      </c>
      <c r="BF129" s="230">
        <f>IF(N129="znížená",J129,0)</f>
        <v>138.94999999999999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138.94999999999999</v>
      </c>
      <c r="BL129" s="14" t="s">
        <v>188</v>
      </c>
      <c r="BM129" s="229" t="s">
        <v>1625</v>
      </c>
    </row>
    <row r="130" s="2" customFormat="1" ht="37.8" customHeight="1">
      <c r="A130" s="29"/>
      <c r="B130" s="30"/>
      <c r="C130" s="218" t="s">
        <v>210</v>
      </c>
      <c r="D130" s="218" t="s">
        <v>184</v>
      </c>
      <c r="E130" s="219" t="s">
        <v>1626</v>
      </c>
      <c r="F130" s="220" t="s">
        <v>1627</v>
      </c>
      <c r="G130" s="221" t="s">
        <v>310</v>
      </c>
      <c r="H130" s="222">
        <v>2</v>
      </c>
      <c r="I130" s="223">
        <v>38.890000000000001</v>
      </c>
      <c r="J130" s="223">
        <f>ROUND(I130*H130,2)</f>
        <v>77.780000000000001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81</v>
      </c>
      <c r="AY130" s="14" t="s">
        <v>181</v>
      </c>
      <c r="BE130" s="230">
        <f>IF(N130="základná",J130,0)</f>
        <v>0</v>
      </c>
      <c r="BF130" s="230">
        <f>IF(N130="znížená",J130,0)</f>
        <v>77.780000000000001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77.780000000000001</v>
      </c>
      <c r="BL130" s="14" t="s">
        <v>188</v>
      </c>
      <c r="BM130" s="229" t="s">
        <v>1628</v>
      </c>
    </row>
    <row r="131" s="12" customFormat="1" ht="25.92" customHeight="1">
      <c r="A131" s="12"/>
      <c r="B131" s="203"/>
      <c r="C131" s="204"/>
      <c r="D131" s="205" t="s">
        <v>72</v>
      </c>
      <c r="E131" s="206" t="s">
        <v>12</v>
      </c>
      <c r="F131" s="206" t="s">
        <v>1629</v>
      </c>
      <c r="G131" s="204"/>
      <c r="H131" s="204"/>
      <c r="I131" s="204"/>
      <c r="J131" s="207">
        <f>BK131</f>
        <v>5732.3499999999985</v>
      </c>
      <c r="K131" s="204"/>
      <c r="L131" s="208"/>
      <c r="M131" s="209"/>
      <c r="N131" s="210"/>
      <c r="O131" s="210"/>
      <c r="P131" s="211">
        <f>P132+SUM(P133:P138)</f>
        <v>0</v>
      </c>
      <c r="Q131" s="210"/>
      <c r="R131" s="211">
        <f>R132+SUM(R133:R138)</f>
        <v>0</v>
      </c>
      <c r="S131" s="210"/>
      <c r="T131" s="212">
        <f>T132+SUM(T133:T138)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73</v>
      </c>
      <c r="AY131" s="213" t="s">
        <v>181</v>
      </c>
      <c r="BK131" s="215">
        <f>BK132+SUM(BK133:BK138)</f>
        <v>5732.3499999999985</v>
      </c>
    </row>
    <row r="132" s="2" customFormat="1" ht="16.5" customHeight="1">
      <c r="A132" s="29"/>
      <c r="B132" s="30"/>
      <c r="C132" s="218" t="s">
        <v>81</v>
      </c>
      <c r="D132" s="218" t="s">
        <v>184</v>
      </c>
      <c r="E132" s="219" t="s">
        <v>1630</v>
      </c>
      <c r="F132" s="220" t="s">
        <v>1631</v>
      </c>
      <c r="G132" s="221" t="s">
        <v>386</v>
      </c>
      <c r="H132" s="222">
        <v>1</v>
      </c>
      <c r="I132" s="223">
        <v>277.74000000000001</v>
      </c>
      <c r="J132" s="223">
        <f>ROUND(I132*H132,2)</f>
        <v>277.74000000000001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81</v>
      </c>
      <c r="AY132" s="14" t="s">
        <v>181</v>
      </c>
      <c r="BE132" s="230">
        <f>IF(N132="základná",J132,0)</f>
        <v>0</v>
      </c>
      <c r="BF132" s="230">
        <f>IF(N132="znížená",J132,0)</f>
        <v>277.74000000000001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277.74000000000001</v>
      </c>
      <c r="BL132" s="14" t="s">
        <v>188</v>
      </c>
      <c r="BM132" s="229" t="s">
        <v>1632</v>
      </c>
    </row>
    <row r="133" s="2" customFormat="1" ht="16.5" customHeight="1">
      <c r="A133" s="29"/>
      <c r="B133" s="30"/>
      <c r="C133" s="218" t="s">
        <v>183</v>
      </c>
      <c r="D133" s="218" t="s">
        <v>184</v>
      </c>
      <c r="E133" s="219" t="s">
        <v>1633</v>
      </c>
      <c r="F133" s="220" t="s">
        <v>1634</v>
      </c>
      <c r="G133" s="221" t="s">
        <v>386</v>
      </c>
      <c r="H133" s="222">
        <v>1</v>
      </c>
      <c r="I133" s="223">
        <v>277.74000000000001</v>
      </c>
      <c r="J133" s="223">
        <f>ROUND(I133*H133,2)</f>
        <v>277.74000000000001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81</v>
      </c>
      <c r="AY133" s="14" t="s">
        <v>181</v>
      </c>
      <c r="BE133" s="230">
        <f>IF(N133="základná",J133,0)</f>
        <v>0</v>
      </c>
      <c r="BF133" s="230">
        <f>IF(N133="znížená",J133,0)</f>
        <v>277.74000000000001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277.74000000000001</v>
      </c>
      <c r="BL133" s="14" t="s">
        <v>188</v>
      </c>
      <c r="BM133" s="229" t="s">
        <v>1635</v>
      </c>
    </row>
    <row r="134" s="2" customFormat="1" ht="16.5" customHeight="1">
      <c r="A134" s="29"/>
      <c r="B134" s="30"/>
      <c r="C134" s="218" t="s">
        <v>188</v>
      </c>
      <c r="D134" s="218" t="s">
        <v>184</v>
      </c>
      <c r="E134" s="219" t="s">
        <v>1636</v>
      </c>
      <c r="F134" s="220" t="s">
        <v>1637</v>
      </c>
      <c r="G134" s="221" t="s">
        <v>386</v>
      </c>
      <c r="H134" s="222">
        <v>1</v>
      </c>
      <c r="I134" s="223">
        <v>89.010000000000005</v>
      </c>
      <c r="J134" s="223">
        <f>ROUND(I134*H134,2)</f>
        <v>89.010000000000005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81</v>
      </c>
      <c r="AY134" s="14" t="s">
        <v>181</v>
      </c>
      <c r="BE134" s="230">
        <f>IF(N134="základná",J134,0)</f>
        <v>0</v>
      </c>
      <c r="BF134" s="230">
        <f>IF(N134="znížená",J134,0)</f>
        <v>89.010000000000005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89.010000000000005</v>
      </c>
      <c r="BL134" s="14" t="s">
        <v>188</v>
      </c>
      <c r="BM134" s="229" t="s">
        <v>1638</v>
      </c>
    </row>
    <row r="135" s="2" customFormat="1" ht="16.5" customHeight="1">
      <c r="A135" s="29"/>
      <c r="B135" s="30"/>
      <c r="C135" s="218" t="s">
        <v>197</v>
      </c>
      <c r="D135" s="218" t="s">
        <v>184</v>
      </c>
      <c r="E135" s="219" t="s">
        <v>1639</v>
      </c>
      <c r="F135" s="220" t="s">
        <v>1640</v>
      </c>
      <c r="G135" s="221" t="s">
        <v>310</v>
      </c>
      <c r="H135" s="222">
        <v>1</v>
      </c>
      <c r="I135" s="223">
        <v>27.789999999999999</v>
      </c>
      <c r="J135" s="223">
        <f>ROUND(I135*H135,2)</f>
        <v>27.789999999999999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81</v>
      </c>
      <c r="AY135" s="14" t="s">
        <v>181</v>
      </c>
      <c r="BE135" s="230">
        <f>IF(N135="základná",J135,0)</f>
        <v>0</v>
      </c>
      <c r="BF135" s="230">
        <f>IF(N135="znížená",J135,0)</f>
        <v>27.789999999999999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27.789999999999999</v>
      </c>
      <c r="BL135" s="14" t="s">
        <v>188</v>
      </c>
      <c r="BM135" s="229" t="s">
        <v>1641</v>
      </c>
    </row>
    <row r="136" s="2" customFormat="1" ht="16.5" customHeight="1">
      <c r="A136" s="29"/>
      <c r="B136" s="30"/>
      <c r="C136" s="218" t="s">
        <v>201</v>
      </c>
      <c r="D136" s="218" t="s">
        <v>184</v>
      </c>
      <c r="E136" s="219" t="s">
        <v>1642</v>
      </c>
      <c r="F136" s="220" t="s">
        <v>1643</v>
      </c>
      <c r="G136" s="221" t="s">
        <v>386</v>
      </c>
      <c r="H136" s="222">
        <v>1</v>
      </c>
      <c r="I136" s="223">
        <v>55.579999999999998</v>
      </c>
      <c r="J136" s="223">
        <f>ROUND(I136*H136,2)</f>
        <v>55.579999999999998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81</v>
      </c>
      <c r="AY136" s="14" t="s">
        <v>181</v>
      </c>
      <c r="BE136" s="230">
        <f>IF(N136="základná",J136,0)</f>
        <v>0</v>
      </c>
      <c r="BF136" s="230">
        <f>IF(N136="znížená",J136,0)</f>
        <v>55.579999999999998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55.579999999999998</v>
      </c>
      <c r="BL136" s="14" t="s">
        <v>188</v>
      </c>
      <c r="BM136" s="229" t="s">
        <v>1644</v>
      </c>
    </row>
    <row r="137" s="2" customFormat="1" ht="16.5" customHeight="1">
      <c r="A137" s="29"/>
      <c r="B137" s="30"/>
      <c r="C137" s="218" t="s">
        <v>206</v>
      </c>
      <c r="D137" s="218" t="s">
        <v>184</v>
      </c>
      <c r="E137" s="219" t="s">
        <v>1645</v>
      </c>
      <c r="F137" s="220" t="s">
        <v>1646</v>
      </c>
      <c r="G137" s="221" t="s">
        <v>386</v>
      </c>
      <c r="H137" s="222">
        <v>1</v>
      </c>
      <c r="I137" s="223">
        <v>55.579999999999998</v>
      </c>
      <c r="J137" s="223">
        <f>ROUND(I137*H137,2)</f>
        <v>55.579999999999998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81</v>
      </c>
      <c r="AY137" s="14" t="s">
        <v>181</v>
      </c>
      <c r="BE137" s="230">
        <f>IF(N137="základná",J137,0)</f>
        <v>0</v>
      </c>
      <c r="BF137" s="230">
        <f>IF(N137="znížená",J137,0)</f>
        <v>55.579999999999998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55.579999999999998</v>
      </c>
      <c r="BL137" s="14" t="s">
        <v>188</v>
      </c>
      <c r="BM137" s="229" t="s">
        <v>1647</v>
      </c>
    </row>
    <row r="138" s="12" customFormat="1" ht="22.8" customHeight="1">
      <c r="A138" s="12"/>
      <c r="B138" s="203"/>
      <c r="C138" s="204"/>
      <c r="D138" s="205" t="s">
        <v>72</v>
      </c>
      <c r="E138" s="216" t="s">
        <v>1557</v>
      </c>
      <c r="F138" s="216" t="s">
        <v>1483</v>
      </c>
      <c r="G138" s="204"/>
      <c r="H138" s="204"/>
      <c r="I138" s="204"/>
      <c r="J138" s="217">
        <f>BK138</f>
        <v>4948.9099999999989</v>
      </c>
      <c r="K138" s="204"/>
      <c r="L138" s="208"/>
      <c r="M138" s="209"/>
      <c r="N138" s="210"/>
      <c r="O138" s="210"/>
      <c r="P138" s="211">
        <f>SUM(P139:P156)</f>
        <v>0</v>
      </c>
      <c r="Q138" s="210"/>
      <c r="R138" s="211">
        <f>SUM(R139:R156)</f>
        <v>0</v>
      </c>
      <c r="S138" s="210"/>
      <c r="T138" s="212">
        <f>SUM(T139:T156)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81</v>
      </c>
      <c r="AY138" s="213" t="s">
        <v>181</v>
      </c>
      <c r="BK138" s="215">
        <f>SUM(BK139:BK156)</f>
        <v>4948.9099999999989</v>
      </c>
    </row>
    <row r="139" s="2" customFormat="1" ht="16.5" customHeight="1">
      <c r="A139" s="29"/>
      <c r="B139" s="30"/>
      <c r="C139" s="218" t="s">
        <v>201</v>
      </c>
      <c r="D139" s="218" t="s">
        <v>184</v>
      </c>
      <c r="E139" s="219" t="s">
        <v>1648</v>
      </c>
      <c r="F139" s="220" t="s">
        <v>1485</v>
      </c>
      <c r="G139" s="221" t="s">
        <v>292</v>
      </c>
      <c r="H139" s="222">
        <v>180</v>
      </c>
      <c r="I139" s="223">
        <v>2.5499999999999998</v>
      </c>
      <c r="J139" s="223">
        <f>ROUND(I139*H139,2)</f>
        <v>459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459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459</v>
      </c>
      <c r="BL139" s="14" t="s">
        <v>188</v>
      </c>
      <c r="BM139" s="229" t="s">
        <v>1649</v>
      </c>
    </row>
    <row r="140" s="2" customFormat="1" ht="16.5" customHeight="1">
      <c r="A140" s="29"/>
      <c r="B140" s="30"/>
      <c r="C140" s="218" t="s">
        <v>206</v>
      </c>
      <c r="D140" s="218" t="s">
        <v>184</v>
      </c>
      <c r="E140" s="219" t="s">
        <v>1650</v>
      </c>
      <c r="F140" s="220" t="s">
        <v>1651</v>
      </c>
      <c r="G140" s="221" t="s">
        <v>292</v>
      </c>
      <c r="H140" s="222">
        <v>60</v>
      </c>
      <c r="I140" s="223">
        <v>3.2400000000000002</v>
      </c>
      <c r="J140" s="223">
        <f>ROUND(I140*H140,2)</f>
        <v>194.40000000000001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194.40000000000001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194.40000000000001</v>
      </c>
      <c r="BL140" s="14" t="s">
        <v>188</v>
      </c>
      <c r="BM140" s="229" t="s">
        <v>1652</v>
      </c>
    </row>
    <row r="141" s="2" customFormat="1" ht="16.5" customHeight="1">
      <c r="A141" s="29"/>
      <c r="B141" s="30"/>
      <c r="C141" s="218" t="s">
        <v>210</v>
      </c>
      <c r="D141" s="218" t="s">
        <v>184</v>
      </c>
      <c r="E141" s="219" t="s">
        <v>1653</v>
      </c>
      <c r="F141" s="220" t="s">
        <v>1491</v>
      </c>
      <c r="G141" s="221" t="s">
        <v>292</v>
      </c>
      <c r="H141" s="222">
        <v>200</v>
      </c>
      <c r="I141" s="223">
        <v>7.5800000000000001</v>
      </c>
      <c r="J141" s="223">
        <f>ROUND(I141*H141,2)</f>
        <v>1516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1516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1516</v>
      </c>
      <c r="BL141" s="14" t="s">
        <v>188</v>
      </c>
      <c r="BM141" s="229" t="s">
        <v>1654</v>
      </c>
    </row>
    <row r="142" s="2" customFormat="1" ht="16.5" customHeight="1">
      <c r="A142" s="29"/>
      <c r="B142" s="30"/>
      <c r="C142" s="218" t="s">
        <v>215</v>
      </c>
      <c r="D142" s="218" t="s">
        <v>184</v>
      </c>
      <c r="E142" s="219" t="s">
        <v>1655</v>
      </c>
      <c r="F142" s="220" t="s">
        <v>1656</v>
      </c>
      <c r="G142" s="221" t="s">
        <v>292</v>
      </c>
      <c r="H142" s="222">
        <v>20</v>
      </c>
      <c r="I142" s="223">
        <v>6.1200000000000001</v>
      </c>
      <c r="J142" s="223">
        <f>ROUND(I142*H142,2)</f>
        <v>122.40000000000001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188</v>
      </c>
      <c r="AT142" s="229" t="s">
        <v>184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122.40000000000001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122.40000000000001</v>
      </c>
      <c r="BL142" s="14" t="s">
        <v>188</v>
      </c>
      <c r="BM142" s="229" t="s">
        <v>1657</v>
      </c>
    </row>
    <row r="143" s="2" customFormat="1" ht="16.5" customHeight="1">
      <c r="A143" s="29"/>
      <c r="B143" s="30"/>
      <c r="C143" s="218" t="s">
        <v>220</v>
      </c>
      <c r="D143" s="218" t="s">
        <v>184</v>
      </c>
      <c r="E143" s="219" t="s">
        <v>1658</v>
      </c>
      <c r="F143" s="220" t="s">
        <v>1659</v>
      </c>
      <c r="G143" s="221" t="s">
        <v>292</v>
      </c>
      <c r="H143" s="222">
        <v>30</v>
      </c>
      <c r="I143" s="223">
        <v>2.4399999999999999</v>
      </c>
      <c r="J143" s="223">
        <f>ROUND(I143*H143,2)</f>
        <v>73.200000000000003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73.200000000000003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73.200000000000003</v>
      </c>
      <c r="BL143" s="14" t="s">
        <v>188</v>
      </c>
      <c r="BM143" s="229" t="s">
        <v>1660</v>
      </c>
    </row>
    <row r="144" s="2" customFormat="1" ht="21.75" customHeight="1">
      <c r="A144" s="29"/>
      <c r="B144" s="30"/>
      <c r="C144" s="218" t="s">
        <v>225</v>
      </c>
      <c r="D144" s="218" t="s">
        <v>184</v>
      </c>
      <c r="E144" s="219" t="s">
        <v>1661</v>
      </c>
      <c r="F144" s="220" t="s">
        <v>1662</v>
      </c>
      <c r="G144" s="221" t="s">
        <v>292</v>
      </c>
      <c r="H144" s="222">
        <v>150</v>
      </c>
      <c r="I144" s="223">
        <v>1.6699999999999999</v>
      </c>
      <c r="J144" s="223">
        <f>ROUND(I144*H144,2)</f>
        <v>250.5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250.5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250.5</v>
      </c>
      <c r="BL144" s="14" t="s">
        <v>188</v>
      </c>
      <c r="BM144" s="229" t="s">
        <v>1663</v>
      </c>
    </row>
    <row r="145" s="2" customFormat="1" ht="16.5" customHeight="1">
      <c r="A145" s="29"/>
      <c r="B145" s="30"/>
      <c r="C145" s="218" t="s">
        <v>230</v>
      </c>
      <c r="D145" s="218" t="s">
        <v>184</v>
      </c>
      <c r="E145" s="219" t="s">
        <v>1508</v>
      </c>
      <c r="F145" s="220" t="s">
        <v>1509</v>
      </c>
      <c r="G145" s="221" t="s">
        <v>292</v>
      </c>
      <c r="H145" s="222">
        <v>20</v>
      </c>
      <c r="I145" s="223">
        <v>0.88</v>
      </c>
      <c r="J145" s="223">
        <f>ROUND(I145*H145,2)</f>
        <v>17.600000000000001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17.600000000000001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17.600000000000001</v>
      </c>
      <c r="BL145" s="14" t="s">
        <v>188</v>
      </c>
      <c r="BM145" s="229" t="s">
        <v>1664</v>
      </c>
    </row>
    <row r="146" s="2" customFormat="1" ht="16.5" customHeight="1">
      <c r="A146" s="29"/>
      <c r="B146" s="30"/>
      <c r="C146" s="218" t="s">
        <v>234</v>
      </c>
      <c r="D146" s="218" t="s">
        <v>184</v>
      </c>
      <c r="E146" s="219" t="s">
        <v>1511</v>
      </c>
      <c r="F146" s="220" t="s">
        <v>1512</v>
      </c>
      <c r="G146" s="221" t="s">
        <v>292</v>
      </c>
      <c r="H146" s="222">
        <v>10</v>
      </c>
      <c r="I146" s="223">
        <v>1.1200000000000001</v>
      </c>
      <c r="J146" s="223">
        <f>ROUND(I146*H146,2)</f>
        <v>11.199999999999999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11.199999999999999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11.199999999999999</v>
      </c>
      <c r="BL146" s="14" t="s">
        <v>188</v>
      </c>
      <c r="BM146" s="229" t="s">
        <v>1665</v>
      </c>
    </row>
    <row r="147" s="2" customFormat="1" ht="24.15" customHeight="1">
      <c r="A147" s="29"/>
      <c r="B147" s="30"/>
      <c r="C147" s="218" t="s">
        <v>238</v>
      </c>
      <c r="D147" s="218" t="s">
        <v>184</v>
      </c>
      <c r="E147" s="219" t="s">
        <v>1514</v>
      </c>
      <c r="F147" s="220" t="s">
        <v>1515</v>
      </c>
      <c r="G147" s="221" t="s">
        <v>292</v>
      </c>
      <c r="H147" s="222">
        <v>100</v>
      </c>
      <c r="I147" s="223">
        <v>1.24</v>
      </c>
      <c r="J147" s="223">
        <f>ROUND(I147*H147,2)</f>
        <v>124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124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124</v>
      </c>
      <c r="BL147" s="14" t="s">
        <v>188</v>
      </c>
      <c r="BM147" s="229" t="s">
        <v>1666</v>
      </c>
    </row>
    <row r="148" s="2" customFormat="1" ht="24.15" customHeight="1">
      <c r="A148" s="29"/>
      <c r="B148" s="30"/>
      <c r="C148" s="218" t="s">
        <v>242</v>
      </c>
      <c r="D148" s="218" t="s">
        <v>184</v>
      </c>
      <c r="E148" s="219" t="s">
        <v>1520</v>
      </c>
      <c r="F148" s="220" t="s">
        <v>1521</v>
      </c>
      <c r="G148" s="221" t="s">
        <v>292</v>
      </c>
      <c r="H148" s="222">
        <v>85</v>
      </c>
      <c r="I148" s="223">
        <v>17.77</v>
      </c>
      <c r="J148" s="223">
        <f>ROUND(I148*H148,2)</f>
        <v>1510.4500000000001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1510.4500000000001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1510.4500000000001</v>
      </c>
      <c r="BL148" s="14" t="s">
        <v>188</v>
      </c>
      <c r="BM148" s="229" t="s">
        <v>1667</v>
      </c>
    </row>
    <row r="149" s="2" customFormat="1" ht="16.5" customHeight="1">
      <c r="A149" s="29"/>
      <c r="B149" s="30"/>
      <c r="C149" s="218" t="s">
        <v>246</v>
      </c>
      <c r="D149" s="218" t="s">
        <v>184</v>
      </c>
      <c r="E149" s="219" t="s">
        <v>1668</v>
      </c>
      <c r="F149" s="220" t="s">
        <v>1669</v>
      </c>
      <c r="G149" s="221" t="s">
        <v>292</v>
      </c>
      <c r="H149" s="222">
        <v>100</v>
      </c>
      <c r="I149" s="223">
        <v>1.1200000000000001</v>
      </c>
      <c r="J149" s="223">
        <f>ROUND(I149*H149,2)</f>
        <v>112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112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112</v>
      </c>
      <c r="BL149" s="14" t="s">
        <v>188</v>
      </c>
      <c r="BM149" s="229" t="s">
        <v>1670</v>
      </c>
    </row>
    <row r="150" s="2" customFormat="1" ht="16.5" customHeight="1">
      <c r="A150" s="29"/>
      <c r="B150" s="30"/>
      <c r="C150" s="218" t="s">
        <v>251</v>
      </c>
      <c r="D150" s="218" t="s">
        <v>184</v>
      </c>
      <c r="E150" s="219" t="s">
        <v>1545</v>
      </c>
      <c r="F150" s="220" t="s">
        <v>1546</v>
      </c>
      <c r="G150" s="221" t="s">
        <v>218</v>
      </c>
      <c r="H150" s="222">
        <v>0.5</v>
      </c>
      <c r="I150" s="223">
        <v>83.390000000000001</v>
      </c>
      <c r="J150" s="223">
        <f>ROUND(I150*H150,2)</f>
        <v>41.700000000000003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41.700000000000003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41.700000000000003</v>
      </c>
      <c r="BL150" s="14" t="s">
        <v>188</v>
      </c>
      <c r="BM150" s="229" t="s">
        <v>1671</v>
      </c>
    </row>
    <row r="151" s="2" customFormat="1" ht="24.15" customHeight="1">
      <c r="A151" s="29"/>
      <c r="B151" s="30"/>
      <c r="C151" s="218" t="s">
        <v>256</v>
      </c>
      <c r="D151" s="218" t="s">
        <v>184</v>
      </c>
      <c r="E151" s="219" t="s">
        <v>1672</v>
      </c>
      <c r="F151" s="220" t="s">
        <v>1527</v>
      </c>
      <c r="G151" s="221" t="s">
        <v>386</v>
      </c>
      <c r="H151" s="222">
        <v>1</v>
      </c>
      <c r="I151" s="223">
        <v>111.08</v>
      </c>
      <c r="J151" s="223">
        <f>ROUND(I151*H151,2)</f>
        <v>111.08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183</v>
      </c>
      <c r="AY151" s="14" t="s">
        <v>181</v>
      </c>
      <c r="BE151" s="230">
        <f>IF(N151="základná",J151,0)</f>
        <v>0</v>
      </c>
      <c r="BF151" s="230">
        <f>IF(N151="znížená",J151,0)</f>
        <v>111.08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111.08</v>
      </c>
      <c r="BL151" s="14" t="s">
        <v>188</v>
      </c>
      <c r="BM151" s="229" t="s">
        <v>1673</v>
      </c>
    </row>
    <row r="152" s="2" customFormat="1" ht="16.5" customHeight="1">
      <c r="A152" s="29"/>
      <c r="B152" s="30"/>
      <c r="C152" s="218" t="s">
        <v>260</v>
      </c>
      <c r="D152" s="218" t="s">
        <v>184</v>
      </c>
      <c r="E152" s="219" t="s">
        <v>1529</v>
      </c>
      <c r="F152" s="220" t="s">
        <v>381</v>
      </c>
      <c r="G152" s="221" t="s">
        <v>340</v>
      </c>
      <c r="H152" s="222">
        <v>50</v>
      </c>
      <c r="I152" s="223">
        <v>5.5700000000000003</v>
      </c>
      <c r="J152" s="223">
        <f>ROUND(I152*H152,2)</f>
        <v>278.5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278.5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278.5</v>
      </c>
      <c r="BL152" s="14" t="s">
        <v>188</v>
      </c>
      <c r="BM152" s="229" t="s">
        <v>1674</v>
      </c>
    </row>
    <row r="153" s="2" customFormat="1" ht="16.5" customHeight="1">
      <c r="A153" s="29"/>
      <c r="B153" s="30"/>
      <c r="C153" s="218" t="s">
        <v>7</v>
      </c>
      <c r="D153" s="218" t="s">
        <v>184</v>
      </c>
      <c r="E153" s="219" t="s">
        <v>1675</v>
      </c>
      <c r="F153" s="220" t="s">
        <v>1549</v>
      </c>
      <c r="G153" s="221" t="s">
        <v>340</v>
      </c>
      <c r="H153" s="222">
        <v>1</v>
      </c>
      <c r="I153" s="223">
        <v>11.119999999999999</v>
      </c>
      <c r="J153" s="223">
        <f>ROUND(I153*H153,2)</f>
        <v>11.119999999999999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11.119999999999999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11.119999999999999</v>
      </c>
      <c r="BL153" s="14" t="s">
        <v>188</v>
      </c>
      <c r="BM153" s="229" t="s">
        <v>1676</v>
      </c>
    </row>
    <row r="154" s="2" customFormat="1" ht="16.5" customHeight="1">
      <c r="A154" s="29"/>
      <c r="B154" s="30"/>
      <c r="C154" s="218" t="s">
        <v>267</v>
      </c>
      <c r="D154" s="218" t="s">
        <v>184</v>
      </c>
      <c r="E154" s="219" t="s">
        <v>1551</v>
      </c>
      <c r="F154" s="220" t="s">
        <v>1552</v>
      </c>
      <c r="G154" s="221" t="s">
        <v>340</v>
      </c>
      <c r="H154" s="222">
        <v>1</v>
      </c>
      <c r="I154" s="223">
        <v>11.119999999999999</v>
      </c>
      <c r="J154" s="223">
        <f>ROUND(I154*H154,2)</f>
        <v>11.119999999999999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11.119999999999999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11.119999999999999</v>
      </c>
      <c r="BL154" s="14" t="s">
        <v>188</v>
      </c>
      <c r="BM154" s="229" t="s">
        <v>1677</v>
      </c>
    </row>
    <row r="155" s="2" customFormat="1" ht="16.5" customHeight="1">
      <c r="A155" s="29"/>
      <c r="B155" s="30"/>
      <c r="C155" s="218" t="s">
        <v>271</v>
      </c>
      <c r="D155" s="218" t="s">
        <v>184</v>
      </c>
      <c r="E155" s="219" t="s">
        <v>1678</v>
      </c>
      <c r="F155" s="220" t="s">
        <v>1555</v>
      </c>
      <c r="G155" s="221" t="s">
        <v>340</v>
      </c>
      <c r="H155" s="222">
        <v>1</v>
      </c>
      <c r="I155" s="223">
        <v>4.4400000000000004</v>
      </c>
      <c r="J155" s="223">
        <f>ROUND(I155*H155,2)</f>
        <v>4.4400000000000004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188</v>
      </c>
      <c r="AT155" s="229" t="s">
        <v>184</v>
      </c>
      <c r="AU155" s="229" t="s">
        <v>183</v>
      </c>
      <c r="AY155" s="14" t="s">
        <v>181</v>
      </c>
      <c r="BE155" s="230">
        <f>IF(N155="základná",J155,0)</f>
        <v>0</v>
      </c>
      <c r="BF155" s="230">
        <f>IF(N155="znížená",J155,0)</f>
        <v>4.4400000000000004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4.4400000000000004</v>
      </c>
      <c r="BL155" s="14" t="s">
        <v>188</v>
      </c>
      <c r="BM155" s="229" t="s">
        <v>1679</v>
      </c>
    </row>
    <row r="156" s="2" customFormat="1" ht="16.5" customHeight="1">
      <c r="A156" s="29"/>
      <c r="B156" s="30"/>
      <c r="C156" s="218" t="s">
        <v>275</v>
      </c>
      <c r="D156" s="218" t="s">
        <v>184</v>
      </c>
      <c r="E156" s="219" t="s">
        <v>1539</v>
      </c>
      <c r="F156" s="220" t="s">
        <v>1540</v>
      </c>
      <c r="G156" s="221" t="s">
        <v>310</v>
      </c>
      <c r="H156" s="222">
        <v>60</v>
      </c>
      <c r="I156" s="223">
        <v>1.6699999999999999</v>
      </c>
      <c r="J156" s="223">
        <f>ROUND(I156*H156,2)</f>
        <v>100.2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100.2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100.2</v>
      </c>
      <c r="BL156" s="14" t="s">
        <v>188</v>
      </c>
      <c r="BM156" s="229" t="s">
        <v>1680</v>
      </c>
    </row>
    <row r="157" s="12" customFormat="1" ht="25.92" customHeight="1">
      <c r="A157" s="12"/>
      <c r="B157" s="203"/>
      <c r="C157" s="204"/>
      <c r="D157" s="205" t="s">
        <v>72</v>
      </c>
      <c r="E157" s="206" t="s">
        <v>1580</v>
      </c>
      <c r="F157" s="206" t="s">
        <v>1558</v>
      </c>
      <c r="G157" s="204"/>
      <c r="H157" s="204"/>
      <c r="I157" s="204"/>
      <c r="J157" s="207">
        <f>BK157</f>
        <v>708.65999999999997</v>
      </c>
      <c r="K157" s="204"/>
      <c r="L157" s="208"/>
      <c r="M157" s="209"/>
      <c r="N157" s="210"/>
      <c r="O157" s="210"/>
      <c r="P157" s="211">
        <f>SUM(P158:P164)</f>
        <v>0</v>
      </c>
      <c r="Q157" s="210"/>
      <c r="R157" s="211">
        <f>SUM(R158:R164)</f>
        <v>0</v>
      </c>
      <c r="S157" s="210"/>
      <c r="T157" s="212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81</v>
      </c>
      <c r="AT157" s="214" t="s">
        <v>72</v>
      </c>
      <c r="AU157" s="214" t="s">
        <v>73</v>
      </c>
      <c r="AY157" s="213" t="s">
        <v>181</v>
      </c>
      <c r="BK157" s="215">
        <f>SUM(BK158:BK164)</f>
        <v>708.65999999999997</v>
      </c>
    </row>
    <row r="158" s="2" customFormat="1" ht="16.5" customHeight="1">
      <c r="A158" s="29"/>
      <c r="B158" s="30"/>
      <c r="C158" s="218" t="s">
        <v>81</v>
      </c>
      <c r="D158" s="218" t="s">
        <v>184</v>
      </c>
      <c r="E158" s="219" t="s">
        <v>1559</v>
      </c>
      <c r="F158" s="220" t="s">
        <v>1560</v>
      </c>
      <c r="G158" s="221" t="s">
        <v>1681</v>
      </c>
      <c r="H158" s="222">
        <v>0.029999999999999999</v>
      </c>
      <c r="I158" s="223">
        <v>555.44000000000005</v>
      </c>
      <c r="J158" s="223">
        <f>ROUND(I158*H158,2)</f>
        <v>16.66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188</v>
      </c>
      <c r="AT158" s="229" t="s">
        <v>184</v>
      </c>
      <c r="AU158" s="229" t="s">
        <v>81</v>
      </c>
      <c r="AY158" s="14" t="s">
        <v>181</v>
      </c>
      <c r="BE158" s="230">
        <f>IF(N158="základná",J158,0)</f>
        <v>0</v>
      </c>
      <c r="BF158" s="230">
        <f>IF(N158="znížená",J158,0)</f>
        <v>16.66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183</v>
      </c>
      <c r="BK158" s="230">
        <f>ROUND(I158*H158,2)</f>
        <v>16.66</v>
      </c>
      <c r="BL158" s="14" t="s">
        <v>188</v>
      </c>
      <c r="BM158" s="229" t="s">
        <v>1682</v>
      </c>
    </row>
    <row r="159" s="2" customFormat="1" ht="24.15" customHeight="1">
      <c r="A159" s="29"/>
      <c r="B159" s="30"/>
      <c r="C159" s="218" t="s">
        <v>183</v>
      </c>
      <c r="D159" s="218" t="s">
        <v>184</v>
      </c>
      <c r="E159" s="219" t="s">
        <v>1562</v>
      </c>
      <c r="F159" s="220" t="s">
        <v>1563</v>
      </c>
      <c r="G159" s="221" t="s">
        <v>292</v>
      </c>
      <c r="H159" s="222">
        <v>30</v>
      </c>
      <c r="I159" s="223">
        <v>7.79</v>
      </c>
      <c r="J159" s="223">
        <f>ROUND(I159*H159,2)</f>
        <v>233.69999999999999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81</v>
      </c>
      <c r="AY159" s="14" t="s">
        <v>181</v>
      </c>
      <c r="BE159" s="230">
        <f>IF(N159="základná",J159,0)</f>
        <v>0</v>
      </c>
      <c r="BF159" s="230">
        <f>IF(N159="znížená",J159,0)</f>
        <v>233.69999999999999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233.69999999999999</v>
      </c>
      <c r="BL159" s="14" t="s">
        <v>188</v>
      </c>
      <c r="BM159" s="229" t="s">
        <v>1683</v>
      </c>
    </row>
    <row r="160" s="2" customFormat="1" ht="16.5" customHeight="1">
      <c r="A160" s="29"/>
      <c r="B160" s="30"/>
      <c r="C160" s="218" t="s">
        <v>190</v>
      </c>
      <c r="D160" s="218" t="s">
        <v>184</v>
      </c>
      <c r="E160" s="219" t="s">
        <v>1684</v>
      </c>
      <c r="F160" s="220" t="s">
        <v>1685</v>
      </c>
      <c r="G160" s="221" t="s">
        <v>292</v>
      </c>
      <c r="H160" s="222">
        <v>100</v>
      </c>
      <c r="I160" s="223">
        <v>1.6799999999999999</v>
      </c>
      <c r="J160" s="223">
        <f>ROUND(I160*H160,2)</f>
        <v>168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188</v>
      </c>
      <c r="AT160" s="229" t="s">
        <v>184</v>
      </c>
      <c r="AU160" s="229" t="s">
        <v>81</v>
      </c>
      <c r="AY160" s="14" t="s">
        <v>181</v>
      </c>
      <c r="BE160" s="230">
        <f>IF(N160="základná",J160,0)</f>
        <v>0</v>
      </c>
      <c r="BF160" s="230">
        <f>IF(N160="znížená",J160,0)</f>
        <v>168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183</v>
      </c>
      <c r="BK160" s="230">
        <f>ROUND(I160*H160,2)</f>
        <v>168</v>
      </c>
      <c r="BL160" s="14" t="s">
        <v>188</v>
      </c>
      <c r="BM160" s="229" t="s">
        <v>1686</v>
      </c>
    </row>
    <row r="161" s="2" customFormat="1" ht="16.5" customHeight="1">
      <c r="A161" s="29"/>
      <c r="B161" s="30"/>
      <c r="C161" s="218" t="s">
        <v>188</v>
      </c>
      <c r="D161" s="218" t="s">
        <v>184</v>
      </c>
      <c r="E161" s="219" t="s">
        <v>1568</v>
      </c>
      <c r="F161" s="220" t="s">
        <v>1569</v>
      </c>
      <c r="G161" s="221" t="s">
        <v>292</v>
      </c>
      <c r="H161" s="222">
        <v>30</v>
      </c>
      <c r="I161" s="223">
        <v>1.6799999999999999</v>
      </c>
      <c r="J161" s="223">
        <f>ROUND(I161*H161,2)</f>
        <v>50.399999999999999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188</v>
      </c>
      <c r="AT161" s="229" t="s">
        <v>184</v>
      </c>
      <c r="AU161" s="229" t="s">
        <v>81</v>
      </c>
      <c r="AY161" s="14" t="s">
        <v>181</v>
      </c>
      <c r="BE161" s="230">
        <f>IF(N161="základná",J161,0)</f>
        <v>0</v>
      </c>
      <c r="BF161" s="230">
        <f>IF(N161="znížená",J161,0)</f>
        <v>50.399999999999999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183</v>
      </c>
      <c r="BK161" s="230">
        <f>ROUND(I161*H161,2)</f>
        <v>50.399999999999999</v>
      </c>
      <c r="BL161" s="14" t="s">
        <v>188</v>
      </c>
      <c r="BM161" s="229" t="s">
        <v>1687</v>
      </c>
    </row>
    <row r="162" s="2" customFormat="1" ht="16.5" customHeight="1">
      <c r="A162" s="29"/>
      <c r="B162" s="30"/>
      <c r="C162" s="218" t="s">
        <v>197</v>
      </c>
      <c r="D162" s="218" t="s">
        <v>184</v>
      </c>
      <c r="E162" s="219" t="s">
        <v>1571</v>
      </c>
      <c r="F162" s="220" t="s">
        <v>1572</v>
      </c>
      <c r="G162" s="221" t="s">
        <v>292</v>
      </c>
      <c r="H162" s="222">
        <v>30</v>
      </c>
      <c r="I162" s="223">
        <v>3.8999999999999999</v>
      </c>
      <c r="J162" s="223">
        <f>ROUND(I162*H162,2)</f>
        <v>117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188</v>
      </c>
      <c r="AT162" s="229" t="s">
        <v>184</v>
      </c>
      <c r="AU162" s="229" t="s">
        <v>81</v>
      </c>
      <c r="AY162" s="14" t="s">
        <v>181</v>
      </c>
      <c r="BE162" s="230">
        <f>IF(N162="základná",J162,0)</f>
        <v>0</v>
      </c>
      <c r="BF162" s="230">
        <f>IF(N162="znížená",J162,0)</f>
        <v>117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117</v>
      </c>
      <c r="BL162" s="14" t="s">
        <v>188</v>
      </c>
      <c r="BM162" s="229" t="s">
        <v>1688</v>
      </c>
    </row>
    <row r="163" s="2" customFormat="1" ht="24.15" customHeight="1">
      <c r="A163" s="29"/>
      <c r="B163" s="30"/>
      <c r="C163" s="218" t="s">
        <v>201</v>
      </c>
      <c r="D163" s="218" t="s">
        <v>184</v>
      </c>
      <c r="E163" s="219" t="s">
        <v>1574</v>
      </c>
      <c r="F163" s="220" t="s">
        <v>1575</v>
      </c>
      <c r="G163" s="221" t="s">
        <v>292</v>
      </c>
      <c r="H163" s="222">
        <v>30</v>
      </c>
      <c r="I163" s="223">
        <v>3.3500000000000001</v>
      </c>
      <c r="J163" s="223">
        <f>ROUND(I163*H163,2)</f>
        <v>100.5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188</v>
      </c>
      <c r="AT163" s="229" t="s">
        <v>184</v>
      </c>
      <c r="AU163" s="229" t="s">
        <v>81</v>
      </c>
      <c r="AY163" s="14" t="s">
        <v>181</v>
      </c>
      <c r="BE163" s="230">
        <f>IF(N163="základná",J163,0)</f>
        <v>0</v>
      </c>
      <c r="BF163" s="230">
        <f>IF(N163="znížená",J163,0)</f>
        <v>100.5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183</v>
      </c>
      <c r="BK163" s="230">
        <f>ROUND(I163*H163,2)</f>
        <v>100.5</v>
      </c>
      <c r="BL163" s="14" t="s">
        <v>188</v>
      </c>
      <c r="BM163" s="229" t="s">
        <v>1689</v>
      </c>
    </row>
    <row r="164" s="2" customFormat="1" ht="16.5" customHeight="1">
      <c r="A164" s="29"/>
      <c r="B164" s="30"/>
      <c r="C164" s="218" t="s">
        <v>206</v>
      </c>
      <c r="D164" s="218" t="s">
        <v>184</v>
      </c>
      <c r="E164" s="219" t="s">
        <v>1577</v>
      </c>
      <c r="F164" s="220" t="s">
        <v>1578</v>
      </c>
      <c r="G164" s="221" t="s">
        <v>218</v>
      </c>
      <c r="H164" s="222">
        <v>20</v>
      </c>
      <c r="I164" s="223">
        <v>1.1200000000000001</v>
      </c>
      <c r="J164" s="223">
        <f>ROUND(I164*H164,2)</f>
        <v>22.399999999999999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188</v>
      </c>
      <c r="AT164" s="229" t="s">
        <v>184</v>
      </c>
      <c r="AU164" s="229" t="s">
        <v>81</v>
      </c>
      <c r="AY164" s="14" t="s">
        <v>181</v>
      </c>
      <c r="BE164" s="230">
        <f>IF(N164="základná",J164,0)</f>
        <v>0</v>
      </c>
      <c r="BF164" s="230">
        <f>IF(N164="znížená",J164,0)</f>
        <v>22.399999999999999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22.399999999999999</v>
      </c>
      <c r="BL164" s="14" t="s">
        <v>188</v>
      </c>
      <c r="BM164" s="229" t="s">
        <v>1690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1691</v>
      </c>
      <c r="F165" s="206" t="s">
        <v>1581</v>
      </c>
      <c r="G165" s="204"/>
      <c r="H165" s="204"/>
      <c r="I165" s="204"/>
      <c r="J165" s="207">
        <f>BK165</f>
        <v>3044.2600000000002</v>
      </c>
      <c r="K165" s="204"/>
      <c r="L165" s="208"/>
      <c r="M165" s="209"/>
      <c r="N165" s="210"/>
      <c r="O165" s="210"/>
      <c r="P165" s="211">
        <f>SUM(P166:P170)</f>
        <v>0</v>
      </c>
      <c r="Q165" s="210"/>
      <c r="R165" s="211">
        <f>SUM(R166:R170)</f>
        <v>0</v>
      </c>
      <c r="S165" s="210"/>
      <c r="T165" s="212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81</v>
      </c>
      <c r="AT165" s="214" t="s">
        <v>72</v>
      </c>
      <c r="AU165" s="214" t="s">
        <v>73</v>
      </c>
      <c r="AY165" s="213" t="s">
        <v>181</v>
      </c>
      <c r="BK165" s="215">
        <f>SUM(BK166:BK170)</f>
        <v>3044.2600000000002</v>
      </c>
    </row>
    <row r="166" s="2" customFormat="1" ht="24.15" customHeight="1">
      <c r="A166" s="29"/>
      <c r="B166" s="30"/>
      <c r="C166" s="218" t="s">
        <v>73</v>
      </c>
      <c r="D166" s="218" t="s">
        <v>184</v>
      </c>
      <c r="E166" s="219" t="s">
        <v>1582</v>
      </c>
      <c r="F166" s="220" t="s">
        <v>1583</v>
      </c>
      <c r="G166" s="221" t="s">
        <v>1584</v>
      </c>
      <c r="H166" s="222">
        <v>24</v>
      </c>
      <c r="I166" s="223">
        <v>22.219999999999999</v>
      </c>
      <c r="J166" s="223">
        <f>ROUND(I166*H166,2)</f>
        <v>533.27999999999997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188</v>
      </c>
      <c r="AT166" s="229" t="s">
        <v>184</v>
      </c>
      <c r="AU166" s="229" t="s">
        <v>81</v>
      </c>
      <c r="AY166" s="14" t="s">
        <v>181</v>
      </c>
      <c r="BE166" s="230">
        <f>IF(N166="základná",J166,0)</f>
        <v>0</v>
      </c>
      <c r="BF166" s="230">
        <f>IF(N166="znížená",J166,0)</f>
        <v>533.27999999999997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183</v>
      </c>
      <c r="BK166" s="230">
        <f>ROUND(I166*H166,2)</f>
        <v>533.27999999999997</v>
      </c>
      <c r="BL166" s="14" t="s">
        <v>188</v>
      </c>
      <c r="BM166" s="229" t="s">
        <v>1692</v>
      </c>
    </row>
    <row r="167" s="2" customFormat="1" ht="24.15" customHeight="1">
      <c r="A167" s="29"/>
      <c r="B167" s="30"/>
      <c r="C167" s="218" t="s">
        <v>73</v>
      </c>
      <c r="D167" s="218" t="s">
        <v>184</v>
      </c>
      <c r="E167" s="219" t="s">
        <v>1693</v>
      </c>
      <c r="F167" s="220" t="s">
        <v>1694</v>
      </c>
      <c r="G167" s="221" t="s">
        <v>1584</v>
      </c>
      <c r="H167" s="222">
        <v>72</v>
      </c>
      <c r="I167" s="223">
        <v>22.219999999999999</v>
      </c>
      <c r="J167" s="223">
        <f>ROUND(I167*H167,2)</f>
        <v>1599.8399999999999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188</v>
      </c>
      <c r="AT167" s="229" t="s">
        <v>184</v>
      </c>
      <c r="AU167" s="229" t="s">
        <v>81</v>
      </c>
      <c r="AY167" s="14" t="s">
        <v>181</v>
      </c>
      <c r="BE167" s="230">
        <f>IF(N167="základná",J167,0)</f>
        <v>0</v>
      </c>
      <c r="BF167" s="230">
        <f>IF(N167="znížená",J167,0)</f>
        <v>1599.8399999999999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183</v>
      </c>
      <c r="BK167" s="230">
        <f>ROUND(I167*H167,2)</f>
        <v>1599.8399999999999</v>
      </c>
      <c r="BL167" s="14" t="s">
        <v>188</v>
      </c>
      <c r="BM167" s="229" t="s">
        <v>1695</v>
      </c>
    </row>
    <row r="168" s="2" customFormat="1" ht="37.8" customHeight="1">
      <c r="A168" s="29"/>
      <c r="B168" s="30"/>
      <c r="C168" s="218" t="s">
        <v>73</v>
      </c>
      <c r="D168" s="218" t="s">
        <v>184</v>
      </c>
      <c r="E168" s="219" t="s">
        <v>1696</v>
      </c>
      <c r="F168" s="220" t="s">
        <v>1697</v>
      </c>
      <c r="G168" s="221" t="s">
        <v>1584</v>
      </c>
      <c r="H168" s="222">
        <v>16</v>
      </c>
      <c r="I168" s="223">
        <v>22.219999999999999</v>
      </c>
      <c r="J168" s="223">
        <f>ROUND(I168*H168,2)</f>
        <v>355.51999999999998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188</v>
      </c>
      <c r="AT168" s="229" t="s">
        <v>184</v>
      </c>
      <c r="AU168" s="229" t="s">
        <v>81</v>
      </c>
      <c r="AY168" s="14" t="s">
        <v>181</v>
      </c>
      <c r="BE168" s="230">
        <f>IF(N168="základná",J168,0)</f>
        <v>0</v>
      </c>
      <c r="BF168" s="230">
        <f>IF(N168="znížená",J168,0)</f>
        <v>355.51999999999998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183</v>
      </c>
      <c r="BK168" s="230">
        <f>ROUND(I168*H168,2)</f>
        <v>355.51999999999998</v>
      </c>
      <c r="BL168" s="14" t="s">
        <v>188</v>
      </c>
      <c r="BM168" s="229" t="s">
        <v>1698</v>
      </c>
    </row>
    <row r="169" s="2" customFormat="1" ht="16.5" customHeight="1">
      <c r="A169" s="29"/>
      <c r="B169" s="30"/>
      <c r="C169" s="218" t="s">
        <v>188</v>
      </c>
      <c r="D169" s="218" t="s">
        <v>184</v>
      </c>
      <c r="E169" s="219" t="s">
        <v>1592</v>
      </c>
      <c r="F169" s="220" t="s">
        <v>1593</v>
      </c>
      <c r="G169" s="221" t="s">
        <v>394</v>
      </c>
      <c r="H169" s="222">
        <v>1</v>
      </c>
      <c r="I169" s="223">
        <v>277.88</v>
      </c>
      <c r="J169" s="223">
        <f>ROUND(I169*H169,2)</f>
        <v>277.88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188</v>
      </c>
      <c r="AT169" s="229" t="s">
        <v>184</v>
      </c>
      <c r="AU169" s="229" t="s">
        <v>81</v>
      </c>
      <c r="AY169" s="14" t="s">
        <v>181</v>
      </c>
      <c r="BE169" s="230">
        <f>IF(N169="základná",J169,0)</f>
        <v>0</v>
      </c>
      <c r="BF169" s="230">
        <f>IF(N169="znížená",J169,0)</f>
        <v>277.88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183</v>
      </c>
      <c r="BK169" s="230">
        <f>ROUND(I169*H169,2)</f>
        <v>277.88</v>
      </c>
      <c r="BL169" s="14" t="s">
        <v>188</v>
      </c>
      <c r="BM169" s="229" t="s">
        <v>1699</v>
      </c>
    </row>
    <row r="170" s="2" customFormat="1" ht="16.5" customHeight="1">
      <c r="A170" s="29"/>
      <c r="B170" s="30"/>
      <c r="C170" s="218" t="s">
        <v>73</v>
      </c>
      <c r="D170" s="218" t="s">
        <v>184</v>
      </c>
      <c r="E170" s="219" t="s">
        <v>1595</v>
      </c>
      <c r="F170" s="220" t="s">
        <v>1596</v>
      </c>
      <c r="G170" s="221" t="s">
        <v>394</v>
      </c>
      <c r="H170" s="222">
        <v>1</v>
      </c>
      <c r="I170" s="223">
        <v>277.74000000000001</v>
      </c>
      <c r="J170" s="223">
        <f>ROUND(I170*H170,2)</f>
        <v>277.74000000000001</v>
      </c>
      <c r="K170" s="224"/>
      <c r="L170" s="35"/>
      <c r="M170" s="241" t="s">
        <v>1</v>
      </c>
      <c r="N170" s="242" t="s">
        <v>39</v>
      </c>
      <c r="O170" s="243">
        <v>0</v>
      </c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188</v>
      </c>
      <c r="AT170" s="229" t="s">
        <v>184</v>
      </c>
      <c r="AU170" s="229" t="s">
        <v>81</v>
      </c>
      <c r="AY170" s="14" t="s">
        <v>181</v>
      </c>
      <c r="BE170" s="230">
        <f>IF(N170="základná",J170,0)</f>
        <v>0</v>
      </c>
      <c r="BF170" s="230">
        <f>IF(N170="znížená",J170,0)</f>
        <v>277.74000000000001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183</v>
      </c>
      <c r="BK170" s="230">
        <f>ROUND(I170*H170,2)</f>
        <v>277.74000000000001</v>
      </c>
      <c r="BL170" s="14" t="s">
        <v>188</v>
      </c>
      <c r="BM170" s="229" t="s">
        <v>1700</v>
      </c>
    </row>
    <row r="171" s="2" customFormat="1" ht="6.96" customHeight="1">
      <c r="A171" s="29"/>
      <c r="B171" s="62"/>
      <c r="C171" s="63"/>
      <c r="D171" s="63"/>
      <c r="E171" s="63"/>
      <c r="F171" s="63"/>
      <c r="G171" s="63"/>
      <c r="H171" s="63"/>
      <c r="I171" s="63"/>
      <c r="J171" s="63"/>
      <c r="K171" s="63"/>
      <c r="L171" s="35"/>
      <c r="M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</row>
  </sheetData>
  <sheetProtection sheet="1" autoFilter="0" formatColumns="0" formatRows="0" objects="1" scenarios="1" spinCount="100000" saltValue="xNZoouGlR+hT6dP1S1MwXksMV9L3Ra6i2dK4azVyBVePfEHZ8io7FhpET4aH2ARzodpAr0sz9jkIBOXXxNy9Gw==" hashValue="YltfG5D+WjJztMSyZGze3xG+SBCtoA9jbSt3/y8fdJJXvi44CnDuf0w57iwE/iYKY3jxtzxXs5eqKFo/k7z2Wg==" algorithmName="SHA-512" password="CC35"/>
  <autoFilter ref="C120:K170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1701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146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tr">
        <f>IF('Rekapitulácia stavby'!E11="","",'Rekapitulácia stavby'!E11)</f>
        <v>Mesto Partizánske</v>
      </c>
      <c r="F15" s="29"/>
      <c r="G15" s="29"/>
      <c r="H15" s="29"/>
      <c r="I15" s="136" t="s">
        <v>24</v>
      </c>
      <c r="J15" s="139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tr">
        <f>'Rekapitulácia stavby'!AN13</f>
        <v/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tr">
        <f>'Rekapitulácia stavby'!E14</f>
        <v>ViOn, a.s., Zlaté Moravce</v>
      </c>
      <c r="F18" s="139"/>
      <c r="G18" s="139"/>
      <c r="H18" s="139"/>
      <c r="I18" s="136" t="s">
        <v>24</v>
      </c>
      <c r="J18" s="139" t="str">
        <f>'Rekapitulácia stavby'!AN14</f>
        <v/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tr">
        <f>IF('Rekapitulácia stavby'!E17="","",'Rekapitulácia stavby'!E17)</f>
        <v>Hescon, s.r.o.</v>
      </c>
      <c r="F21" s="29"/>
      <c r="G21" s="29"/>
      <c r="H21" s="29"/>
      <c r="I21" s="136" t="s">
        <v>24</v>
      </c>
      <c r="J21" s="139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tr">
        <f>IF('Rekapitulácia stavby'!E20="","",'Rekapitulácia stavby'!E20)</f>
        <v>Hescon, s.r.o.</v>
      </c>
      <c r="F24" s="29"/>
      <c r="G24" s="29"/>
      <c r="H24" s="29"/>
      <c r="I24" s="136" t="s">
        <v>24</v>
      </c>
      <c r="J24" s="139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ROUND(J120, 2)</f>
        <v>16590.709999999999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ROUND((SUM(BE120:BE156)),  2)</f>
        <v>0</v>
      </c>
      <c r="G33" s="152"/>
      <c r="H33" s="152"/>
      <c r="I33" s="153">
        <v>0.20000000000000001</v>
      </c>
      <c r="J33" s="151">
        <f>ROUND(((SUM(BE120:BE156))*I33),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ROUND((SUM(BF120:BF156)),  2)</f>
        <v>16590.709999999999</v>
      </c>
      <c r="G34" s="29"/>
      <c r="H34" s="29"/>
      <c r="I34" s="155">
        <v>0.20000000000000001</v>
      </c>
      <c r="J34" s="154">
        <f>ROUND(((SUM(BF120:BF156))*I34),  2)</f>
        <v>3318.1399999999999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ROUND((SUM(BG120:BG156)),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ROUND((SUM(BH120:BH156)),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ROUND((SUM(BI120:BI156)),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19908.849999999999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- PRÍPRAVA ÚZEMIA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J120</f>
        <v>16590.709999999999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1702</v>
      </c>
      <c r="E97" s="182"/>
      <c r="F97" s="182"/>
      <c r="G97" s="182"/>
      <c r="H97" s="182"/>
      <c r="I97" s="182"/>
      <c r="J97" s="183">
        <f>J122</f>
        <v>16590.709999999999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1703</v>
      </c>
      <c r="E98" s="188"/>
      <c r="F98" s="188"/>
      <c r="G98" s="188"/>
      <c r="H98" s="188"/>
      <c r="I98" s="188"/>
      <c r="J98" s="189">
        <f>J123</f>
        <v>7415.6999999999998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1704</v>
      </c>
      <c r="E99" s="188"/>
      <c r="F99" s="188"/>
      <c r="G99" s="188"/>
      <c r="H99" s="188"/>
      <c r="I99" s="188"/>
      <c r="J99" s="189">
        <f>J142</f>
        <v>4991.8600000000006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1705</v>
      </c>
      <c r="E100" s="188"/>
      <c r="F100" s="188"/>
      <c r="G100" s="188"/>
      <c r="H100" s="188"/>
      <c r="I100" s="188"/>
      <c r="J100" s="189">
        <f>J151</f>
        <v>4183.1499999999996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167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13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6.25" customHeight="1">
      <c r="A110" s="29"/>
      <c r="B110" s="30"/>
      <c r="C110" s="31"/>
      <c r="D110" s="31"/>
      <c r="E110" s="174" t="str">
        <f>E7</f>
        <v>Dodatok č. 5 ku stavbe Kompostáreň na biologicky rozložiteľný komunálny odpad v meste Partizánske</v>
      </c>
      <c r="F110" s="26"/>
      <c r="G110" s="26"/>
      <c r="H110" s="26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144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72" t="str">
        <f>E9</f>
        <v>SO - PRÍPRAVA ÚZEMIA</v>
      </c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17</v>
      </c>
      <c r="D114" s="31"/>
      <c r="E114" s="31"/>
      <c r="F114" s="23" t="str">
        <f>F12</f>
        <v xml:space="preserve"> </v>
      </c>
      <c r="G114" s="31"/>
      <c r="H114" s="31"/>
      <c r="I114" s="26" t="s">
        <v>19</v>
      </c>
      <c r="J114" s="75" t="str">
        <f>IF(J12="","",J12)</f>
        <v>19. 6. 2023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21</v>
      </c>
      <c r="D116" s="31"/>
      <c r="E116" s="31"/>
      <c r="F116" s="23" t="str">
        <f>E15</f>
        <v>Mesto Partizánske</v>
      </c>
      <c r="G116" s="31"/>
      <c r="H116" s="31"/>
      <c r="I116" s="26" t="s">
        <v>27</v>
      </c>
      <c r="J116" s="27" t="str">
        <f>E21</f>
        <v>Hescon, s.r.o.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25</v>
      </c>
      <c r="D117" s="31"/>
      <c r="E117" s="31"/>
      <c r="F117" s="23" t="str">
        <f>IF(E18="","",E18)</f>
        <v>ViOn, a.s., Zlaté Moravce</v>
      </c>
      <c r="G117" s="31"/>
      <c r="H117" s="31"/>
      <c r="I117" s="26" t="s">
        <v>30</v>
      </c>
      <c r="J117" s="27" t="str">
        <f>E24</f>
        <v>Hescon, s.r.o.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91"/>
      <c r="B119" s="192"/>
      <c r="C119" s="193" t="s">
        <v>168</v>
      </c>
      <c r="D119" s="194" t="s">
        <v>58</v>
      </c>
      <c r="E119" s="194" t="s">
        <v>54</v>
      </c>
      <c r="F119" s="194" t="s">
        <v>55</v>
      </c>
      <c r="G119" s="194" t="s">
        <v>169</v>
      </c>
      <c r="H119" s="194" t="s">
        <v>170</v>
      </c>
      <c r="I119" s="194" t="s">
        <v>171</v>
      </c>
      <c r="J119" s="195" t="s">
        <v>150</v>
      </c>
      <c r="K119" s="196" t="s">
        <v>172</v>
      </c>
      <c r="L119" s="197"/>
      <c r="M119" s="96" t="s">
        <v>1</v>
      </c>
      <c r="N119" s="97" t="s">
        <v>37</v>
      </c>
      <c r="O119" s="97" t="s">
        <v>173</v>
      </c>
      <c r="P119" s="97" t="s">
        <v>174</v>
      </c>
      <c r="Q119" s="97" t="s">
        <v>175</v>
      </c>
      <c r="R119" s="97" t="s">
        <v>176</v>
      </c>
      <c r="S119" s="97" t="s">
        <v>177</v>
      </c>
      <c r="T119" s="98" t="s">
        <v>178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29"/>
      <c r="B120" s="30"/>
      <c r="C120" s="103" t="s">
        <v>151</v>
      </c>
      <c r="D120" s="31"/>
      <c r="E120" s="31"/>
      <c r="F120" s="31"/>
      <c r="G120" s="31"/>
      <c r="H120" s="31"/>
      <c r="I120" s="31"/>
      <c r="J120" s="198">
        <f>BK120</f>
        <v>16590.709999999999</v>
      </c>
      <c r="K120" s="31"/>
      <c r="L120" s="35"/>
      <c r="M120" s="99"/>
      <c r="N120" s="199"/>
      <c r="O120" s="100"/>
      <c r="P120" s="200">
        <f>P121+P122</f>
        <v>0</v>
      </c>
      <c r="Q120" s="100"/>
      <c r="R120" s="200">
        <f>R121+R122</f>
        <v>0</v>
      </c>
      <c r="S120" s="100"/>
      <c r="T120" s="201">
        <f>T121+T122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152</v>
      </c>
      <c r="BK120" s="202">
        <f>BK121+BK122</f>
        <v>16590.709999999999</v>
      </c>
    </row>
    <row r="121" s="2" customFormat="1" ht="16.5" customHeight="1">
      <c r="A121" s="29"/>
      <c r="B121" s="30"/>
      <c r="C121" s="231" t="s">
        <v>73</v>
      </c>
      <c r="D121" s="231" t="s">
        <v>221</v>
      </c>
      <c r="E121" s="232" t="s">
        <v>54</v>
      </c>
      <c r="F121" s="233" t="s">
        <v>55</v>
      </c>
      <c r="G121" s="234" t="s">
        <v>169</v>
      </c>
      <c r="H121" s="235">
        <v>0</v>
      </c>
      <c r="I121" s="236">
        <v>0</v>
      </c>
      <c r="J121" s="236">
        <f>ROUND(I121*H121,2)</f>
        <v>0</v>
      </c>
      <c r="K121" s="237"/>
      <c r="L121" s="238"/>
      <c r="M121" s="239" t="s">
        <v>1</v>
      </c>
      <c r="N121" s="240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210</v>
      </c>
      <c r="AT121" s="229" t="s">
        <v>221</v>
      </c>
      <c r="AU121" s="229" t="s">
        <v>73</v>
      </c>
      <c r="AY121" s="14" t="s">
        <v>181</v>
      </c>
      <c r="BE121" s="230">
        <f>IF(N121="základná",J121,0)</f>
        <v>0</v>
      </c>
      <c r="BF121" s="230">
        <f>IF(N121="znížená",J121,0)</f>
        <v>0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183</v>
      </c>
      <c r="BK121" s="230">
        <f>ROUND(I121*H121,2)</f>
        <v>0</v>
      </c>
      <c r="BL121" s="14" t="s">
        <v>188</v>
      </c>
      <c r="BM121" s="229" t="s">
        <v>183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1108</v>
      </c>
      <c r="F122" s="206" t="s">
        <v>1</v>
      </c>
      <c r="G122" s="204"/>
      <c r="H122" s="204"/>
      <c r="I122" s="204"/>
      <c r="J122" s="207">
        <f>BK122</f>
        <v>16590.709999999999</v>
      </c>
      <c r="K122" s="204"/>
      <c r="L122" s="208"/>
      <c r="M122" s="209"/>
      <c r="N122" s="210"/>
      <c r="O122" s="210"/>
      <c r="P122" s="211">
        <f>P123+P142+P151</f>
        <v>0</v>
      </c>
      <c r="Q122" s="210"/>
      <c r="R122" s="211">
        <f>R123+R142+R151</f>
        <v>0</v>
      </c>
      <c r="S122" s="210"/>
      <c r="T122" s="212">
        <f>T123+T142+T151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181</v>
      </c>
      <c r="BK122" s="215">
        <f>BK123+BK142+BK151</f>
        <v>16590.709999999999</v>
      </c>
    </row>
    <row r="123" s="12" customFormat="1" ht="22.8" customHeight="1">
      <c r="A123" s="12"/>
      <c r="B123" s="203"/>
      <c r="C123" s="204"/>
      <c r="D123" s="205" t="s">
        <v>72</v>
      </c>
      <c r="E123" s="216" t="s">
        <v>1119</v>
      </c>
      <c r="F123" s="216" t="s">
        <v>1706</v>
      </c>
      <c r="G123" s="204"/>
      <c r="H123" s="204"/>
      <c r="I123" s="204"/>
      <c r="J123" s="217">
        <f>BK123</f>
        <v>7415.6999999999998</v>
      </c>
      <c r="K123" s="204"/>
      <c r="L123" s="208"/>
      <c r="M123" s="209"/>
      <c r="N123" s="210"/>
      <c r="O123" s="210"/>
      <c r="P123" s="211">
        <f>SUM(P124:P141)</f>
        <v>0</v>
      </c>
      <c r="Q123" s="210"/>
      <c r="R123" s="211">
        <f>SUM(R124:R141)</f>
        <v>0</v>
      </c>
      <c r="S123" s="210"/>
      <c r="T123" s="212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81</v>
      </c>
      <c r="AY123" s="213" t="s">
        <v>181</v>
      </c>
      <c r="BK123" s="215">
        <f>SUM(BK124:BK141)</f>
        <v>7415.6999999999998</v>
      </c>
    </row>
    <row r="124" s="2" customFormat="1" ht="24.15" customHeight="1">
      <c r="A124" s="29"/>
      <c r="B124" s="30"/>
      <c r="C124" s="231" t="s">
        <v>81</v>
      </c>
      <c r="D124" s="231" t="s">
        <v>221</v>
      </c>
      <c r="E124" s="232" t="s">
        <v>1707</v>
      </c>
      <c r="F124" s="233" t="s">
        <v>1708</v>
      </c>
      <c r="G124" s="234" t="s">
        <v>292</v>
      </c>
      <c r="H124" s="235">
        <v>84.25</v>
      </c>
      <c r="I124" s="236">
        <v>23.16</v>
      </c>
      <c r="J124" s="236">
        <f>ROUND(I124*H124,2)</f>
        <v>1951.23</v>
      </c>
      <c r="K124" s="237"/>
      <c r="L124" s="238"/>
      <c r="M124" s="239" t="s">
        <v>1</v>
      </c>
      <c r="N124" s="240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210</v>
      </c>
      <c r="AT124" s="229" t="s">
        <v>221</v>
      </c>
      <c r="AU124" s="229" t="s">
        <v>183</v>
      </c>
      <c r="AY124" s="14" t="s">
        <v>181</v>
      </c>
      <c r="BE124" s="230">
        <f>IF(N124="základná",J124,0)</f>
        <v>0</v>
      </c>
      <c r="BF124" s="230">
        <f>IF(N124="znížená",J124,0)</f>
        <v>1951.23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1951.23</v>
      </c>
      <c r="BL124" s="14" t="s">
        <v>188</v>
      </c>
      <c r="BM124" s="229" t="s">
        <v>188</v>
      </c>
    </row>
    <row r="125" s="2" customFormat="1" ht="33" customHeight="1">
      <c r="A125" s="29"/>
      <c r="B125" s="30"/>
      <c r="C125" s="231" t="s">
        <v>183</v>
      </c>
      <c r="D125" s="231" t="s">
        <v>221</v>
      </c>
      <c r="E125" s="232" t="s">
        <v>1709</v>
      </c>
      <c r="F125" s="233" t="s">
        <v>1710</v>
      </c>
      <c r="G125" s="234" t="s">
        <v>218</v>
      </c>
      <c r="H125" s="235">
        <v>44.890000000000001</v>
      </c>
      <c r="I125" s="236">
        <v>34.350000000000001</v>
      </c>
      <c r="J125" s="236">
        <f>ROUND(I125*H125,2)</f>
        <v>1541.97</v>
      </c>
      <c r="K125" s="237"/>
      <c r="L125" s="238"/>
      <c r="M125" s="239" t="s">
        <v>1</v>
      </c>
      <c r="N125" s="240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210</v>
      </c>
      <c r="AT125" s="229" t="s">
        <v>221</v>
      </c>
      <c r="AU125" s="229" t="s">
        <v>183</v>
      </c>
      <c r="AY125" s="14" t="s">
        <v>181</v>
      </c>
      <c r="BE125" s="230">
        <f>IF(N125="základná",J125,0)</f>
        <v>0</v>
      </c>
      <c r="BF125" s="230">
        <f>IF(N125="znížená",J125,0)</f>
        <v>1541.97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1541.97</v>
      </c>
      <c r="BL125" s="14" t="s">
        <v>188</v>
      </c>
      <c r="BM125" s="229" t="s">
        <v>201</v>
      </c>
    </row>
    <row r="126" s="2" customFormat="1" ht="24.15" customHeight="1">
      <c r="A126" s="29"/>
      <c r="B126" s="30"/>
      <c r="C126" s="231" t="s">
        <v>190</v>
      </c>
      <c r="D126" s="231" t="s">
        <v>221</v>
      </c>
      <c r="E126" s="232" t="s">
        <v>1711</v>
      </c>
      <c r="F126" s="233" t="s">
        <v>1712</v>
      </c>
      <c r="G126" s="234" t="s">
        <v>213</v>
      </c>
      <c r="H126" s="235">
        <v>22.449999999999999</v>
      </c>
      <c r="I126" s="236">
        <v>4.4299999999999997</v>
      </c>
      <c r="J126" s="236">
        <f>ROUND(I126*H126,2)</f>
        <v>99.450000000000003</v>
      </c>
      <c r="K126" s="237"/>
      <c r="L126" s="238"/>
      <c r="M126" s="239" t="s">
        <v>1</v>
      </c>
      <c r="N126" s="240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210</v>
      </c>
      <c r="AT126" s="229" t="s">
        <v>221</v>
      </c>
      <c r="AU126" s="229" t="s">
        <v>183</v>
      </c>
      <c r="AY126" s="14" t="s">
        <v>181</v>
      </c>
      <c r="BE126" s="230">
        <f>IF(N126="základná",J126,0)</f>
        <v>0</v>
      </c>
      <c r="BF126" s="230">
        <f>IF(N126="znížená",J126,0)</f>
        <v>99.450000000000003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99.450000000000003</v>
      </c>
      <c r="BL126" s="14" t="s">
        <v>188</v>
      </c>
      <c r="BM126" s="229" t="s">
        <v>210</v>
      </c>
    </row>
    <row r="127" s="2" customFormat="1" ht="21.75" customHeight="1">
      <c r="A127" s="29"/>
      <c r="B127" s="30"/>
      <c r="C127" s="231" t="s">
        <v>188</v>
      </c>
      <c r="D127" s="231" t="s">
        <v>221</v>
      </c>
      <c r="E127" s="232" t="s">
        <v>1713</v>
      </c>
      <c r="F127" s="233" t="s">
        <v>1714</v>
      </c>
      <c r="G127" s="234" t="s">
        <v>213</v>
      </c>
      <c r="H127" s="235">
        <v>22.449999999999999</v>
      </c>
      <c r="I127" s="236">
        <v>12.619999999999999</v>
      </c>
      <c r="J127" s="236">
        <f>ROUND(I127*H127,2)</f>
        <v>283.31999999999999</v>
      </c>
      <c r="K127" s="237"/>
      <c r="L127" s="238"/>
      <c r="M127" s="239" t="s">
        <v>1</v>
      </c>
      <c r="N127" s="240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210</v>
      </c>
      <c r="AT127" s="229" t="s">
        <v>221</v>
      </c>
      <c r="AU127" s="229" t="s">
        <v>183</v>
      </c>
      <c r="AY127" s="14" t="s">
        <v>181</v>
      </c>
      <c r="BE127" s="230">
        <f>IF(N127="základná",J127,0)</f>
        <v>0</v>
      </c>
      <c r="BF127" s="230">
        <f>IF(N127="znížená",J127,0)</f>
        <v>283.31999999999999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283.31999999999999</v>
      </c>
      <c r="BL127" s="14" t="s">
        <v>188</v>
      </c>
      <c r="BM127" s="229" t="s">
        <v>220</v>
      </c>
    </row>
    <row r="128" s="2" customFormat="1" ht="24.15" customHeight="1">
      <c r="A128" s="29"/>
      <c r="B128" s="30"/>
      <c r="C128" s="231" t="s">
        <v>197</v>
      </c>
      <c r="D128" s="231" t="s">
        <v>221</v>
      </c>
      <c r="E128" s="232" t="s">
        <v>1715</v>
      </c>
      <c r="F128" s="233" t="s">
        <v>1716</v>
      </c>
      <c r="G128" s="234" t="s">
        <v>213</v>
      </c>
      <c r="H128" s="235">
        <v>808.20000000000005</v>
      </c>
      <c r="I128" s="236">
        <v>0.40000000000000002</v>
      </c>
      <c r="J128" s="236">
        <f>ROUND(I128*H128,2)</f>
        <v>323.27999999999997</v>
      </c>
      <c r="K128" s="237"/>
      <c r="L128" s="238"/>
      <c r="M128" s="239" t="s">
        <v>1</v>
      </c>
      <c r="N128" s="240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210</v>
      </c>
      <c r="AT128" s="229" t="s">
        <v>221</v>
      </c>
      <c r="AU128" s="229" t="s">
        <v>183</v>
      </c>
      <c r="AY128" s="14" t="s">
        <v>181</v>
      </c>
      <c r="BE128" s="230">
        <f>IF(N128="základná",J128,0)</f>
        <v>0</v>
      </c>
      <c r="BF128" s="230">
        <f>IF(N128="znížená",J128,0)</f>
        <v>323.27999999999997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323.27999999999997</v>
      </c>
      <c r="BL128" s="14" t="s">
        <v>188</v>
      </c>
      <c r="BM128" s="229" t="s">
        <v>230</v>
      </c>
    </row>
    <row r="129" s="2" customFormat="1" ht="24.15" customHeight="1">
      <c r="A129" s="29"/>
      <c r="B129" s="30"/>
      <c r="C129" s="231" t="s">
        <v>201</v>
      </c>
      <c r="D129" s="231" t="s">
        <v>221</v>
      </c>
      <c r="E129" s="232" t="s">
        <v>1717</v>
      </c>
      <c r="F129" s="233" t="s">
        <v>1718</v>
      </c>
      <c r="G129" s="234" t="s">
        <v>213</v>
      </c>
      <c r="H129" s="235">
        <v>22.449999999999999</v>
      </c>
      <c r="I129" s="236">
        <v>8.5</v>
      </c>
      <c r="J129" s="236">
        <f>ROUND(I129*H129,2)</f>
        <v>190.83000000000001</v>
      </c>
      <c r="K129" s="237"/>
      <c r="L129" s="238"/>
      <c r="M129" s="239" t="s">
        <v>1</v>
      </c>
      <c r="N129" s="240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210</v>
      </c>
      <c r="AT129" s="229" t="s">
        <v>221</v>
      </c>
      <c r="AU129" s="229" t="s">
        <v>183</v>
      </c>
      <c r="AY129" s="14" t="s">
        <v>181</v>
      </c>
      <c r="BE129" s="230">
        <f>IF(N129="základná",J129,0)</f>
        <v>0</v>
      </c>
      <c r="BF129" s="230">
        <f>IF(N129="znížená",J129,0)</f>
        <v>190.83000000000001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190.83000000000001</v>
      </c>
      <c r="BL129" s="14" t="s">
        <v>188</v>
      </c>
      <c r="BM129" s="229" t="s">
        <v>238</v>
      </c>
    </row>
    <row r="130" s="2" customFormat="1" ht="37.8" customHeight="1">
      <c r="A130" s="29"/>
      <c r="B130" s="30"/>
      <c r="C130" s="231" t="s">
        <v>206</v>
      </c>
      <c r="D130" s="231" t="s">
        <v>221</v>
      </c>
      <c r="E130" s="232" t="s">
        <v>1719</v>
      </c>
      <c r="F130" s="233" t="s">
        <v>1720</v>
      </c>
      <c r="G130" s="234" t="s">
        <v>187</v>
      </c>
      <c r="H130" s="235">
        <v>11.6</v>
      </c>
      <c r="I130" s="236">
        <v>1.6399999999999999</v>
      </c>
      <c r="J130" s="236">
        <f>ROUND(I130*H130,2)</f>
        <v>19.02</v>
      </c>
      <c r="K130" s="237"/>
      <c r="L130" s="238"/>
      <c r="M130" s="239" t="s">
        <v>1</v>
      </c>
      <c r="N130" s="240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210</v>
      </c>
      <c r="AT130" s="229" t="s">
        <v>221</v>
      </c>
      <c r="AU130" s="229" t="s">
        <v>183</v>
      </c>
      <c r="AY130" s="14" t="s">
        <v>181</v>
      </c>
      <c r="BE130" s="230">
        <f>IF(N130="základná",J130,0)</f>
        <v>0</v>
      </c>
      <c r="BF130" s="230">
        <f>IF(N130="znížená",J130,0)</f>
        <v>19.02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19.02</v>
      </c>
      <c r="BL130" s="14" t="s">
        <v>188</v>
      </c>
      <c r="BM130" s="229" t="s">
        <v>246</v>
      </c>
    </row>
    <row r="131" s="2" customFormat="1" ht="24.15" customHeight="1">
      <c r="A131" s="29"/>
      <c r="B131" s="30"/>
      <c r="C131" s="231" t="s">
        <v>210</v>
      </c>
      <c r="D131" s="231" t="s">
        <v>221</v>
      </c>
      <c r="E131" s="232" t="s">
        <v>1721</v>
      </c>
      <c r="F131" s="233" t="s">
        <v>1722</v>
      </c>
      <c r="G131" s="234" t="s">
        <v>187</v>
      </c>
      <c r="H131" s="235">
        <v>11.6</v>
      </c>
      <c r="I131" s="236">
        <v>7.1299999999999999</v>
      </c>
      <c r="J131" s="236">
        <f>ROUND(I131*H131,2)</f>
        <v>82.709999999999994</v>
      </c>
      <c r="K131" s="237"/>
      <c r="L131" s="238"/>
      <c r="M131" s="239" t="s">
        <v>1</v>
      </c>
      <c r="N131" s="240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210</v>
      </c>
      <c r="AT131" s="229" t="s">
        <v>221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82.709999999999994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82.709999999999994</v>
      </c>
      <c r="BL131" s="14" t="s">
        <v>188</v>
      </c>
      <c r="BM131" s="229" t="s">
        <v>256</v>
      </c>
    </row>
    <row r="132" s="2" customFormat="1" ht="33" customHeight="1">
      <c r="A132" s="29"/>
      <c r="B132" s="30"/>
      <c r="C132" s="231" t="s">
        <v>215</v>
      </c>
      <c r="D132" s="231" t="s">
        <v>221</v>
      </c>
      <c r="E132" s="232" t="s">
        <v>1723</v>
      </c>
      <c r="F132" s="233" t="s">
        <v>199</v>
      </c>
      <c r="G132" s="234" t="s">
        <v>187</v>
      </c>
      <c r="H132" s="235">
        <v>11.6</v>
      </c>
      <c r="I132" s="236">
        <v>3</v>
      </c>
      <c r="J132" s="236">
        <f>ROUND(I132*H132,2)</f>
        <v>34.799999999999997</v>
      </c>
      <c r="K132" s="237"/>
      <c r="L132" s="238"/>
      <c r="M132" s="239" t="s">
        <v>1</v>
      </c>
      <c r="N132" s="240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210</v>
      </c>
      <c r="AT132" s="229" t="s">
        <v>221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34.799999999999997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34.799999999999997</v>
      </c>
      <c r="BL132" s="14" t="s">
        <v>188</v>
      </c>
      <c r="BM132" s="229" t="s">
        <v>7</v>
      </c>
    </row>
    <row r="133" s="2" customFormat="1" ht="24.15" customHeight="1">
      <c r="A133" s="29"/>
      <c r="B133" s="30"/>
      <c r="C133" s="231" t="s">
        <v>220</v>
      </c>
      <c r="D133" s="231" t="s">
        <v>221</v>
      </c>
      <c r="E133" s="232" t="s">
        <v>1724</v>
      </c>
      <c r="F133" s="233" t="s">
        <v>1725</v>
      </c>
      <c r="G133" s="234" t="s">
        <v>187</v>
      </c>
      <c r="H133" s="235">
        <v>220.40000000000001</v>
      </c>
      <c r="I133" s="236">
        <v>0.38</v>
      </c>
      <c r="J133" s="236">
        <f>ROUND(I133*H133,2)</f>
        <v>83.75</v>
      </c>
      <c r="K133" s="237"/>
      <c r="L133" s="238"/>
      <c r="M133" s="239" t="s">
        <v>1</v>
      </c>
      <c r="N133" s="240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210</v>
      </c>
      <c r="AT133" s="229" t="s">
        <v>221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83.75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83.75</v>
      </c>
      <c r="BL133" s="14" t="s">
        <v>188</v>
      </c>
      <c r="BM133" s="229" t="s">
        <v>271</v>
      </c>
    </row>
    <row r="134" s="2" customFormat="1" ht="24.15" customHeight="1">
      <c r="A134" s="29"/>
      <c r="B134" s="30"/>
      <c r="C134" s="231" t="s">
        <v>225</v>
      </c>
      <c r="D134" s="231" t="s">
        <v>221</v>
      </c>
      <c r="E134" s="232" t="s">
        <v>1726</v>
      </c>
      <c r="F134" s="233" t="s">
        <v>996</v>
      </c>
      <c r="G134" s="234" t="s">
        <v>213</v>
      </c>
      <c r="H134" s="235">
        <v>23.199999999999999</v>
      </c>
      <c r="I134" s="236">
        <v>3</v>
      </c>
      <c r="J134" s="236">
        <f>ROUND(I134*H134,2)</f>
        <v>69.599999999999994</v>
      </c>
      <c r="K134" s="237"/>
      <c r="L134" s="238"/>
      <c r="M134" s="239" t="s">
        <v>1</v>
      </c>
      <c r="N134" s="240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210</v>
      </c>
      <c r="AT134" s="229" t="s">
        <v>221</v>
      </c>
      <c r="AU134" s="229" t="s">
        <v>183</v>
      </c>
      <c r="AY134" s="14" t="s">
        <v>181</v>
      </c>
      <c r="BE134" s="230">
        <f>IF(N134="základná",J134,0)</f>
        <v>0</v>
      </c>
      <c r="BF134" s="230">
        <f>IF(N134="znížená",J134,0)</f>
        <v>69.599999999999994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69.599999999999994</v>
      </c>
      <c r="BL134" s="14" t="s">
        <v>188</v>
      </c>
      <c r="BM134" s="229" t="s">
        <v>281</v>
      </c>
    </row>
    <row r="135" s="2" customFormat="1" ht="24.15" customHeight="1">
      <c r="A135" s="29"/>
      <c r="B135" s="30"/>
      <c r="C135" s="231" t="s">
        <v>230</v>
      </c>
      <c r="D135" s="231" t="s">
        <v>221</v>
      </c>
      <c r="E135" s="232" t="s">
        <v>1727</v>
      </c>
      <c r="F135" s="233" t="s">
        <v>1728</v>
      </c>
      <c r="G135" s="234" t="s">
        <v>187</v>
      </c>
      <c r="H135" s="235">
        <v>11.560000000000001</v>
      </c>
      <c r="I135" s="236">
        <v>3.4399999999999999</v>
      </c>
      <c r="J135" s="236">
        <f>ROUND(I135*H135,2)</f>
        <v>39.770000000000003</v>
      </c>
      <c r="K135" s="237"/>
      <c r="L135" s="238"/>
      <c r="M135" s="239" t="s">
        <v>1</v>
      </c>
      <c r="N135" s="240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210</v>
      </c>
      <c r="AT135" s="229" t="s">
        <v>221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39.770000000000003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39.770000000000003</v>
      </c>
      <c r="BL135" s="14" t="s">
        <v>188</v>
      </c>
      <c r="BM135" s="229" t="s">
        <v>294</v>
      </c>
    </row>
    <row r="136" s="2" customFormat="1" ht="16.5" customHeight="1">
      <c r="A136" s="29"/>
      <c r="B136" s="30"/>
      <c r="C136" s="231" t="s">
        <v>234</v>
      </c>
      <c r="D136" s="231" t="s">
        <v>221</v>
      </c>
      <c r="E136" s="232" t="s">
        <v>1729</v>
      </c>
      <c r="F136" s="233" t="s">
        <v>1730</v>
      </c>
      <c r="G136" s="234" t="s">
        <v>213</v>
      </c>
      <c r="H136" s="235">
        <v>23.199999999999999</v>
      </c>
      <c r="I136" s="236">
        <v>14.09</v>
      </c>
      <c r="J136" s="236">
        <f>ROUND(I136*H136,2)</f>
        <v>326.88999999999999</v>
      </c>
      <c r="K136" s="237"/>
      <c r="L136" s="238"/>
      <c r="M136" s="239" t="s">
        <v>1</v>
      </c>
      <c r="N136" s="240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210</v>
      </c>
      <c r="AT136" s="229" t="s">
        <v>221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326.88999999999999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326.88999999999999</v>
      </c>
      <c r="BL136" s="14" t="s">
        <v>188</v>
      </c>
      <c r="BM136" s="229" t="s">
        <v>303</v>
      </c>
    </row>
    <row r="137" s="2" customFormat="1" ht="21.75" customHeight="1">
      <c r="A137" s="29"/>
      <c r="B137" s="30"/>
      <c r="C137" s="231" t="s">
        <v>238</v>
      </c>
      <c r="D137" s="231" t="s">
        <v>221</v>
      </c>
      <c r="E137" s="232" t="s">
        <v>1731</v>
      </c>
      <c r="F137" s="233" t="s">
        <v>1732</v>
      </c>
      <c r="G137" s="234" t="s">
        <v>187</v>
      </c>
      <c r="H137" s="235">
        <v>11.220000000000001</v>
      </c>
      <c r="I137" s="236">
        <v>11.42</v>
      </c>
      <c r="J137" s="236">
        <f>ROUND(I137*H137,2)</f>
        <v>128.13</v>
      </c>
      <c r="K137" s="237"/>
      <c r="L137" s="238"/>
      <c r="M137" s="239" t="s">
        <v>1</v>
      </c>
      <c r="N137" s="240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210</v>
      </c>
      <c r="AT137" s="229" t="s">
        <v>221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128.13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128.13</v>
      </c>
      <c r="BL137" s="14" t="s">
        <v>188</v>
      </c>
      <c r="BM137" s="229" t="s">
        <v>312</v>
      </c>
    </row>
    <row r="138" s="2" customFormat="1" ht="24.15" customHeight="1">
      <c r="A138" s="29"/>
      <c r="B138" s="30"/>
      <c r="C138" s="231" t="s">
        <v>242</v>
      </c>
      <c r="D138" s="231" t="s">
        <v>221</v>
      </c>
      <c r="E138" s="232" t="s">
        <v>1733</v>
      </c>
      <c r="F138" s="233" t="s">
        <v>1734</v>
      </c>
      <c r="G138" s="234" t="s">
        <v>187</v>
      </c>
      <c r="H138" s="235">
        <v>11.332000000000001</v>
      </c>
      <c r="I138" s="236">
        <v>90.280000000000001</v>
      </c>
      <c r="J138" s="236">
        <f>ROUND(I138*H138,2)</f>
        <v>1023.05</v>
      </c>
      <c r="K138" s="237"/>
      <c r="L138" s="238"/>
      <c r="M138" s="239" t="s">
        <v>1</v>
      </c>
      <c r="N138" s="240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210</v>
      </c>
      <c r="AT138" s="229" t="s">
        <v>221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1023.05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1023.05</v>
      </c>
      <c r="BL138" s="14" t="s">
        <v>188</v>
      </c>
      <c r="BM138" s="229" t="s">
        <v>301</v>
      </c>
    </row>
    <row r="139" s="2" customFormat="1" ht="24.15" customHeight="1">
      <c r="A139" s="29"/>
      <c r="B139" s="30"/>
      <c r="C139" s="231" t="s">
        <v>246</v>
      </c>
      <c r="D139" s="231" t="s">
        <v>221</v>
      </c>
      <c r="E139" s="232" t="s">
        <v>1735</v>
      </c>
      <c r="F139" s="233" t="s">
        <v>1736</v>
      </c>
      <c r="G139" s="234" t="s">
        <v>213</v>
      </c>
      <c r="H139" s="235">
        <v>0.25</v>
      </c>
      <c r="I139" s="236">
        <v>228.03999999999999</v>
      </c>
      <c r="J139" s="236">
        <f>ROUND(I139*H139,2)</f>
        <v>57.009999999999998</v>
      </c>
      <c r="K139" s="237"/>
      <c r="L139" s="238"/>
      <c r="M139" s="239" t="s">
        <v>1</v>
      </c>
      <c r="N139" s="240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210</v>
      </c>
      <c r="AT139" s="229" t="s">
        <v>221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57.009999999999998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57.009999999999998</v>
      </c>
      <c r="BL139" s="14" t="s">
        <v>188</v>
      </c>
      <c r="BM139" s="229" t="s">
        <v>329</v>
      </c>
    </row>
    <row r="140" s="2" customFormat="1" ht="33" customHeight="1">
      <c r="A140" s="29"/>
      <c r="B140" s="30"/>
      <c r="C140" s="231" t="s">
        <v>251</v>
      </c>
      <c r="D140" s="231" t="s">
        <v>221</v>
      </c>
      <c r="E140" s="232" t="s">
        <v>1737</v>
      </c>
      <c r="F140" s="233" t="s">
        <v>1738</v>
      </c>
      <c r="G140" s="234" t="s">
        <v>218</v>
      </c>
      <c r="H140" s="235">
        <v>46.295999999999999</v>
      </c>
      <c r="I140" s="236">
        <v>13.5</v>
      </c>
      <c r="J140" s="236">
        <f>ROUND(I140*H140,2)</f>
        <v>625</v>
      </c>
      <c r="K140" s="237"/>
      <c r="L140" s="238"/>
      <c r="M140" s="239" t="s">
        <v>1</v>
      </c>
      <c r="N140" s="240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210</v>
      </c>
      <c r="AT140" s="229" t="s">
        <v>221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625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625</v>
      </c>
      <c r="BL140" s="14" t="s">
        <v>188</v>
      </c>
      <c r="BM140" s="229" t="s">
        <v>337</v>
      </c>
    </row>
    <row r="141" s="2" customFormat="1" ht="24.15" customHeight="1">
      <c r="A141" s="29"/>
      <c r="B141" s="30"/>
      <c r="C141" s="231" t="s">
        <v>256</v>
      </c>
      <c r="D141" s="231" t="s">
        <v>221</v>
      </c>
      <c r="E141" s="232" t="s">
        <v>1739</v>
      </c>
      <c r="F141" s="233" t="s">
        <v>1740</v>
      </c>
      <c r="G141" s="234" t="s">
        <v>213</v>
      </c>
      <c r="H141" s="235">
        <v>50.555999999999997</v>
      </c>
      <c r="I141" s="236">
        <v>10.6</v>
      </c>
      <c r="J141" s="236">
        <f>ROUND(I141*H141,2)</f>
        <v>535.88999999999999</v>
      </c>
      <c r="K141" s="237"/>
      <c r="L141" s="238"/>
      <c r="M141" s="239" t="s">
        <v>1</v>
      </c>
      <c r="N141" s="240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210</v>
      </c>
      <c r="AT141" s="229" t="s">
        <v>221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535.88999999999999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535.88999999999999</v>
      </c>
      <c r="BL141" s="14" t="s">
        <v>188</v>
      </c>
      <c r="BM141" s="229" t="s">
        <v>346</v>
      </c>
    </row>
    <row r="142" s="12" customFormat="1" ht="22.8" customHeight="1">
      <c r="A142" s="12"/>
      <c r="B142" s="203"/>
      <c r="C142" s="204"/>
      <c r="D142" s="205" t="s">
        <v>72</v>
      </c>
      <c r="E142" s="216" t="s">
        <v>1142</v>
      </c>
      <c r="F142" s="216" t="s">
        <v>1741</v>
      </c>
      <c r="G142" s="204"/>
      <c r="H142" s="204"/>
      <c r="I142" s="204"/>
      <c r="J142" s="217">
        <f>BK142</f>
        <v>4991.8600000000006</v>
      </c>
      <c r="K142" s="204"/>
      <c r="L142" s="208"/>
      <c r="M142" s="209"/>
      <c r="N142" s="210"/>
      <c r="O142" s="210"/>
      <c r="P142" s="211">
        <f>SUM(P143:P150)</f>
        <v>0</v>
      </c>
      <c r="Q142" s="210"/>
      <c r="R142" s="211">
        <f>SUM(R143:R150)</f>
        <v>0</v>
      </c>
      <c r="S142" s="210"/>
      <c r="T142" s="212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181</v>
      </c>
      <c r="BK142" s="215">
        <f>SUM(BK143:BK150)</f>
        <v>4991.8600000000006</v>
      </c>
    </row>
    <row r="143" s="2" customFormat="1" ht="24.15" customHeight="1">
      <c r="A143" s="29"/>
      <c r="B143" s="30"/>
      <c r="C143" s="231" t="s">
        <v>260</v>
      </c>
      <c r="D143" s="231" t="s">
        <v>221</v>
      </c>
      <c r="E143" s="232" t="s">
        <v>1742</v>
      </c>
      <c r="F143" s="233" t="s">
        <v>1743</v>
      </c>
      <c r="G143" s="234" t="s">
        <v>187</v>
      </c>
      <c r="H143" s="235">
        <v>12.539999999999999</v>
      </c>
      <c r="I143" s="236">
        <v>82.769999999999996</v>
      </c>
      <c r="J143" s="236">
        <f>ROUND(I143*H143,2)</f>
        <v>1037.9400000000001</v>
      </c>
      <c r="K143" s="237"/>
      <c r="L143" s="238"/>
      <c r="M143" s="239" t="s">
        <v>1</v>
      </c>
      <c r="N143" s="240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210</v>
      </c>
      <c r="AT143" s="229" t="s">
        <v>221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1037.9400000000001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1037.9400000000001</v>
      </c>
      <c r="BL143" s="14" t="s">
        <v>188</v>
      </c>
      <c r="BM143" s="229" t="s">
        <v>356</v>
      </c>
    </row>
    <row r="144" s="2" customFormat="1" ht="33" customHeight="1">
      <c r="A144" s="29"/>
      <c r="B144" s="30"/>
      <c r="C144" s="231" t="s">
        <v>7</v>
      </c>
      <c r="D144" s="231" t="s">
        <v>221</v>
      </c>
      <c r="E144" s="232" t="s">
        <v>1744</v>
      </c>
      <c r="F144" s="233" t="s">
        <v>1745</v>
      </c>
      <c r="G144" s="234" t="s">
        <v>187</v>
      </c>
      <c r="H144" s="235">
        <v>2.5760000000000001</v>
      </c>
      <c r="I144" s="236">
        <v>128.19999999999999</v>
      </c>
      <c r="J144" s="236">
        <f>ROUND(I144*H144,2)</f>
        <v>330.24000000000001</v>
      </c>
      <c r="K144" s="237"/>
      <c r="L144" s="238"/>
      <c r="M144" s="239" t="s">
        <v>1</v>
      </c>
      <c r="N144" s="240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210</v>
      </c>
      <c r="AT144" s="229" t="s">
        <v>221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330.24000000000001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330.24000000000001</v>
      </c>
      <c r="BL144" s="14" t="s">
        <v>188</v>
      </c>
      <c r="BM144" s="229" t="s">
        <v>883</v>
      </c>
    </row>
    <row r="145" s="2" customFormat="1" ht="21.75" customHeight="1">
      <c r="A145" s="29"/>
      <c r="B145" s="30"/>
      <c r="C145" s="231" t="s">
        <v>267</v>
      </c>
      <c r="D145" s="231" t="s">
        <v>221</v>
      </c>
      <c r="E145" s="232" t="s">
        <v>1746</v>
      </c>
      <c r="F145" s="233" t="s">
        <v>1747</v>
      </c>
      <c r="G145" s="234" t="s">
        <v>310</v>
      </c>
      <c r="H145" s="235">
        <v>203</v>
      </c>
      <c r="I145" s="236">
        <v>4.8399999999999999</v>
      </c>
      <c r="J145" s="236">
        <f>ROUND(I145*H145,2)</f>
        <v>982.51999999999998</v>
      </c>
      <c r="K145" s="237"/>
      <c r="L145" s="238"/>
      <c r="M145" s="239" t="s">
        <v>1</v>
      </c>
      <c r="N145" s="240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210</v>
      </c>
      <c r="AT145" s="229" t="s">
        <v>221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982.51999999999998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982.51999999999998</v>
      </c>
      <c r="BL145" s="14" t="s">
        <v>188</v>
      </c>
      <c r="BM145" s="229" t="s">
        <v>888</v>
      </c>
    </row>
    <row r="146" s="2" customFormat="1" ht="24.15" customHeight="1">
      <c r="A146" s="29"/>
      <c r="B146" s="30"/>
      <c r="C146" s="231" t="s">
        <v>271</v>
      </c>
      <c r="D146" s="231" t="s">
        <v>221</v>
      </c>
      <c r="E146" s="232" t="s">
        <v>1711</v>
      </c>
      <c r="F146" s="233" t="s">
        <v>1712</v>
      </c>
      <c r="G146" s="234" t="s">
        <v>213</v>
      </c>
      <c r="H146" s="235">
        <v>53.173999999999999</v>
      </c>
      <c r="I146" s="236">
        <v>4.4299999999999997</v>
      </c>
      <c r="J146" s="236">
        <f>ROUND(I146*H146,2)</f>
        <v>235.56</v>
      </c>
      <c r="K146" s="237"/>
      <c r="L146" s="238"/>
      <c r="M146" s="239" t="s">
        <v>1</v>
      </c>
      <c r="N146" s="240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210</v>
      </c>
      <c r="AT146" s="229" t="s">
        <v>221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235.56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235.56</v>
      </c>
      <c r="BL146" s="14" t="s">
        <v>188</v>
      </c>
      <c r="BM146" s="229" t="s">
        <v>1204</v>
      </c>
    </row>
    <row r="147" s="2" customFormat="1" ht="21.75" customHeight="1">
      <c r="A147" s="29"/>
      <c r="B147" s="30"/>
      <c r="C147" s="231" t="s">
        <v>275</v>
      </c>
      <c r="D147" s="231" t="s">
        <v>221</v>
      </c>
      <c r="E147" s="232" t="s">
        <v>1713</v>
      </c>
      <c r="F147" s="233" t="s">
        <v>1714</v>
      </c>
      <c r="G147" s="234" t="s">
        <v>213</v>
      </c>
      <c r="H147" s="235">
        <v>53.173999999999999</v>
      </c>
      <c r="I147" s="236">
        <v>12.619999999999999</v>
      </c>
      <c r="J147" s="236">
        <f>ROUND(I147*H147,2)</f>
        <v>671.05999999999995</v>
      </c>
      <c r="K147" s="237"/>
      <c r="L147" s="238"/>
      <c r="M147" s="239" t="s">
        <v>1</v>
      </c>
      <c r="N147" s="240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210</v>
      </c>
      <c r="AT147" s="229" t="s">
        <v>221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671.05999999999995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671.05999999999995</v>
      </c>
      <c r="BL147" s="14" t="s">
        <v>188</v>
      </c>
      <c r="BM147" s="229" t="s">
        <v>1205</v>
      </c>
    </row>
    <row r="148" s="2" customFormat="1" ht="24.15" customHeight="1">
      <c r="A148" s="29"/>
      <c r="B148" s="30"/>
      <c r="C148" s="231" t="s">
        <v>281</v>
      </c>
      <c r="D148" s="231" t="s">
        <v>221</v>
      </c>
      <c r="E148" s="232" t="s">
        <v>1715</v>
      </c>
      <c r="F148" s="233" t="s">
        <v>1716</v>
      </c>
      <c r="G148" s="234" t="s">
        <v>213</v>
      </c>
      <c r="H148" s="235">
        <v>1914.2639999999999</v>
      </c>
      <c r="I148" s="236">
        <v>0.40000000000000002</v>
      </c>
      <c r="J148" s="236">
        <f>ROUND(I148*H148,2)</f>
        <v>765.71000000000004</v>
      </c>
      <c r="K148" s="237"/>
      <c r="L148" s="238"/>
      <c r="M148" s="239" t="s">
        <v>1</v>
      </c>
      <c r="N148" s="240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210</v>
      </c>
      <c r="AT148" s="229" t="s">
        <v>221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765.71000000000004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765.71000000000004</v>
      </c>
      <c r="BL148" s="14" t="s">
        <v>188</v>
      </c>
      <c r="BM148" s="229" t="s">
        <v>1208</v>
      </c>
    </row>
    <row r="149" s="2" customFormat="1" ht="24.15" customHeight="1">
      <c r="A149" s="29"/>
      <c r="B149" s="30"/>
      <c r="C149" s="231" t="s">
        <v>289</v>
      </c>
      <c r="D149" s="231" t="s">
        <v>221</v>
      </c>
      <c r="E149" s="232" t="s">
        <v>1748</v>
      </c>
      <c r="F149" s="233" t="s">
        <v>1749</v>
      </c>
      <c r="G149" s="234" t="s">
        <v>213</v>
      </c>
      <c r="H149" s="235">
        <v>53.173999999999999</v>
      </c>
      <c r="I149" s="236">
        <v>9.7200000000000006</v>
      </c>
      <c r="J149" s="236">
        <f>ROUND(I149*H149,2)</f>
        <v>516.85000000000002</v>
      </c>
      <c r="K149" s="237"/>
      <c r="L149" s="238"/>
      <c r="M149" s="239" t="s">
        <v>1</v>
      </c>
      <c r="N149" s="240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210</v>
      </c>
      <c r="AT149" s="229" t="s">
        <v>221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516.85000000000002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516.85000000000002</v>
      </c>
      <c r="BL149" s="14" t="s">
        <v>188</v>
      </c>
      <c r="BM149" s="229" t="s">
        <v>820</v>
      </c>
    </row>
    <row r="150" s="2" customFormat="1" ht="24.15" customHeight="1">
      <c r="A150" s="29"/>
      <c r="B150" s="30"/>
      <c r="C150" s="231" t="s">
        <v>294</v>
      </c>
      <c r="D150" s="231" t="s">
        <v>221</v>
      </c>
      <c r="E150" s="232" t="s">
        <v>1717</v>
      </c>
      <c r="F150" s="233" t="s">
        <v>1718</v>
      </c>
      <c r="G150" s="234" t="s">
        <v>213</v>
      </c>
      <c r="H150" s="235">
        <v>53.173999999999999</v>
      </c>
      <c r="I150" s="236">
        <v>8.5</v>
      </c>
      <c r="J150" s="236">
        <f>ROUND(I150*H150,2)</f>
        <v>451.98000000000002</v>
      </c>
      <c r="K150" s="237"/>
      <c r="L150" s="238"/>
      <c r="M150" s="239" t="s">
        <v>1</v>
      </c>
      <c r="N150" s="240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210</v>
      </c>
      <c r="AT150" s="229" t="s">
        <v>221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451.98000000000002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451.98000000000002</v>
      </c>
      <c r="BL150" s="14" t="s">
        <v>188</v>
      </c>
      <c r="BM150" s="229" t="s">
        <v>828</v>
      </c>
    </row>
    <row r="151" s="12" customFormat="1" ht="22.8" customHeight="1">
      <c r="A151" s="12"/>
      <c r="B151" s="203"/>
      <c r="C151" s="204"/>
      <c r="D151" s="205" t="s">
        <v>72</v>
      </c>
      <c r="E151" s="216" t="s">
        <v>1168</v>
      </c>
      <c r="F151" s="216" t="s">
        <v>1750</v>
      </c>
      <c r="G151" s="204"/>
      <c r="H151" s="204"/>
      <c r="I151" s="204"/>
      <c r="J151" s="217">
        <f>BK151</f>
        <v>4183.1499999999996</v>
      </c>
      <c r="K151" s="204"/>
      <c r="L151" s="208"/>
      <c r="M151" s="209"/>
      <c r="N151" s="210"/>
      <c r="O151" s="210"/>
      <c r="P151" s="211">
        <f>SUM(P152:P156)</f>
        <v>0</v>
      </c>
      <c r="Q151" s="210"/>
      <c r="R151" s="211">
        <f>SUM(R152:R156)</f>
        <v>0</v>
      </c>
      <c r="S151" s="210"/>
      <c r="T151" s="212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81</v>
      </c>
      <c r="AT151" s="214" t="s">
        <v>72</v>
      </c>
      <c r="AU151" s="214" t="s">
        <v>81</v>
      </c>
      <c r="AY151" s="213" t="s">
        <v>181</v>
      </c>
      <c r="BK151" s="215">
        <f>SUM(BK152:BK156)</f>
        <v>4183.1499999999996</v>
      </c>
    </row>
    <row r="152" s="2" customFormat="1" ht="24.15" customHeight="1">
      <c r="A152" s="29"/>
      <c r="B152" s="30"/>
      <c r="C152" s="231" t="s">
        <v>298</v>
      </c>
      <c r="D152" s="231" t="s">
        <v>221</v>
      </c>
      <c r="E152" s="232" t="s">
        <v>902</v>
      </c>
      <c r="F152" s="233" t="s">
        <v>1751</v>
      </c>
      <c r="G152" s="234" t="s">
        <v>187</v>
      </c>
      <c r="H152" s="235">
        <v>2.2999999999999998</v>
      </c>
      <c r="I152" s="236">
        <v>53.159999999999997</v>
      </c>
      <c r="J152" s="236">
        <f>ROUND(I152*H152,2)</f>
        <v>122.27</v>
      </c>
      <c r="K152" s="237"/>
      <c r="L152" s="238"/>
      <c r="M152" s="239" t="s">
        <v>1</v>
      </c>
      <c r="N152" s="240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210</v>
      </c>
      <c r="AT152" s="229" t="s">
        <v>221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122.27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122.27</v>
      </c>
      <c r="BL152" s="14" t="s">
        <v>188</v>
      </c>
      <c r="BM152" s="229" t="s">
        <v>796</v>
      </c>
    </row>
    <row r="153" s="2" customFormat="1" ht="37.8" customHeight="1">
      <c r="A153" s="29"/>
      <c r="B153" s="30"/>
      <c r="C153" s="231" t="s">
        <v>303</v>
      </c>
      <c r="D153" s="231" t="s">
        <v>221</v>
      </c>
      <c r="E153" s="232" t="s">
        <v>1752</v>
      </c>
      <c r="F153" s="233" t="s">
        <v>1753</v>
      </c>
      <c r="G153" s="234" t="s">
        <v>310</v>
      </c>
      <c r="H153" s="235">
        <v>56</v>
      </c>
      <c r="I153" s="236">
        <v>45.229999999999997</v>
      </c>
      <c r="J153" s="236">
        <f>ROUND(I153*H153,2)</f>
        <v>2532.8800000000001</v>
      </c>
      <c r="K153" s="237"/>
      <c r="L153" s="238"/>
      <c r="M153" s="239" t="s">
        <v>1</v>
      </c>
      <c r="N153" s="240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210</v>
      </c>
      <c r="AT153" s="229" t="s">
        <v>221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2532.8800000000001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2532.8800000000001</v>
      </c>
      <c r="BL153" s="14" t="s">
        <v>188</v>
      </c>
      <c r="BM153" s="229" t="s">
        <v>811</v>
      </c>
    </row>
    <row r="154" s="2" customFormat="1" ht="16.5" customHeight="1">
      <c r="A154" s="29"/>
      <c r="B154" s="30"/>
      <c r="C154" s="231" t="s">
        <v>307</v>
      </c>
      <c r="D154" s="231" t="s">
        <v>221</v>
      </c>
      <c r="E154" s="232" t="s">
        <v>1754</v>
      </c>
      <c r="F154" s="233" t="s">
        <v>1755</v>
      </c>
      <c r="G154" s="234" t="s">
        <v>1756</v>
      </c>
      <c r="H154" s="235">
        <v>48</v>
      </c>
      <c r="I154" s="236">
        <v>16</v>
      </c>
      <c r="J154" s="236">
        <f>ROUND(I154*H154,2)</f>
        <v>768</v>
      </c>
      <c r="K154" s="237"/>
      <c r="L154" s="238"/>
      <c r="M154" s="239" t="s">
        <v>1</v>
      </c>
      <c r="N154" s="240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210</v>
      </c>
      <c r="AT154" s="229" t="s">
        <v>221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768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768</v>
      </c>
      <c r="BL154" s="14" t="s">
        <v>188</v>
      </c>
      <c r="BM154" s="229" t="s">
        <v>729</v>
      </c>
    </row>
    <row r="155" s="2" customFormat="1" ht="16.5" customHeight="1">
      <c r="A155" s="29"/>
      <c r="B155" s="30"/>
      <c r="C155" s="231" t="s">
        <v>312</v>
      </c>
      <c r="D155" s="231" t="s">
        <v>221</v>
      </c>
      <c r="E155" s="232" t="s">
        <v>1757</v>
      </c>
      <c r="F155" s="233" t="s">
        <v>1758</v>
      </c>
      <c r="G155" s="234" t="s">
        <v>1584</v>
      </c>
      <c r="H155" s="235">
        <v>8</v>
      </c>
      <c r="I155" s="236">
        <v>55</v>
      </c>
      <c r="J155" s="236">
        <f>ROUND(I155*H155,2)</f>
        <v>440</v>
      </c>
      <c r="K155" s="237"/>
      <c r="L155" s="238"/>
      <c r="M155" s="239" t="s">
        <v>1</v>
      </c>
      <c r="N155" s="240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210</v>
      </c>
      <c r="AT155" s="229" t="s">
        <v>221</v>
      </c>
      <c r="AU155" s="229" t="s">
        <v>183</v>
      </c>
      <c r="AY155" s="14" t="s">
        <v>181</v>
      </c>
      <c r="BE155" s="230">
        <f>IF(N155="základná",J155,0)</f>
        <v>0</v>
      </c>
      <c r="BF155" s="230">
        <f>IF(N155="znížená",J155,0)</f>
        <v>440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440</v>
      </c>
      <c r="BL155" s="14" t="s">
        <v>188</v>
      </c>
      <c r="BM155" s="229" t="s">
        <v>733</v>
      </c>
    </row>
    <row r="156" s="2" customFormat="1" ht="16.5" customHeight="1">
      <c r="A156" s="29"/>
      <c r="B156" s="30"/>
      <c r="C156" s="231" t="s">
        <v>316</v>
      </c>
      <c r="D156" s="231" t="s">
        <v>221</v>
      </c>
      <c r="E156" s="232" t="s">
        <v>1759</v>
      </c>
      <c r="F156" s="233" t="s">
        <v>1760</v>
      </c>
      <c r="G156" s="234" t="s">
        <v>1584</v>
      </c>
      <c r="H156" s="235">
        <v>8</v>
      </c>
      <c r="I156" s="236">
        <v>40</v>
      </c>
      <c r="J156" s="236">
        <f>ROUND(I156*H156,2)</f>
        <v>320</v>
      </c>
      <c r="K156" s="237"/>
      <c r="L156" s="238"/>
      <c r="M156" s="245" t="s">
        <v>1</v>
      </c>
      <c r="N156" s="246" t="s">
        <v>39</v>
      </c>
      <c r="O156" s="243">
        <v>0</v>
      </c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210</v>
      </c>
      <c r="AT156" s="229" t="s">
        <v>221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320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320</v>
      </c>
      <c r="BL156" s="14" t="s">
        <v>188</v>
      </c>
      <c r="BM156" s="229" t="s">
        <v>493</v>
      </c>
    </row>
    <row r="157" s="2" customFormat="1" ht="6.96" customHeight="1">
      <c r="A157" s="29"/>
      <c r="B157" s="62"/>
      <c r="C157" s="63"/>
      <c r="D157" s="63"/>
      <c r="E157" s="63"/>
      <c r="F157" s="63"/>
      <c r="G157" s="63"/>
      <c r="H157" s="63"/>
      <c r="I157" s="63"/>
      <c r="J157" s="63"/>
      <c r="K157" s="63"/>
      <c r="L157" s="35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sheetProtection sheet="1" autoFilter="0" formatColumns="0" formatRows="0" objects="1" scenarios="1" spinCount="100000" saltValue="1RTWMsUoZmm0tpR8V4OH4VRYIxVtLKNs49LK74QpoLQBdO/hEzdP9vUifUIM99tMzETmOkEjriUJLWmL6qrb+w==" hashValue="7xL5yjUUg8d4bR2WxNHs94phxTbyE0TXxYi5583zqrObeOlvicGSQQXRAj8Ky/+N3XYhAov64hG1ZMgNOt5qkQ==" algorithmName="SHA-512" password="CC35"/>
  <autoFilter ref="C119:K15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30" customHeight="1">
      <c r="A9" s="29"/>
      <c r="B9" s="35"/>
      <c r="C9" s="29"/>
      <c r="D9" s="29"/>
      <c r="E9" s="138" t="s">
        <v>1761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146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146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146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ROUND(J117, 2)</f>
        <v>5463.1800000000003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ROUND((SUM(BE117:BE136)),  2)</f>
        <v>0</v>
      </c>
      <c r="G33" s="152"/>
      <c r="H33" s="152"/>
      <c r="I33" s="153">
        <v>0.20000000000000001</v>
      </c>
      <c r="J33" s="151">
        <f>ROUND(((SUM(BE117:BE136))*I33),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ROUND((SUM(BF117:BF136)),  2)</f>
        <v>5463.1800000000003</v>
      </c>
      <c r="G34" s="29"/>
      <c r="H34" s="29"/>
      <c r="I34" s="155">
        <v>0.20000000000000001</v>
      </c>
      <c r="J34" s="154">
        <f>ROUND(((SUM(BF117:BF136))*I34),  2)</f>
        <v>1092.6400000000001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ROUND((SUM(BG117:BG136)),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ROUND((SUM(BH117:BH136)),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ROUND((SUM(BI117:BI136)),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6555.8200000000006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30" customHeight="1">
      <c r="A87" s="29"/>
      <c r="B87" s="30"/>
      <c r="C87" s="31"/>
      <c r="D87" s="31"/>
      <c r="E87" s="72" t="str">
        <f>E9</f>
        <v>D5.1 - Výkop ryhy pre elektro, zmena trasovania z dôvodu zmeny vlastníctva susedných pozemkov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 xml:space="preserve"> 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J117</f>
        <v>5463.1800000000003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1702</v>
      </c>
      <c r="E97" s="182"/>
      <c r="F97" s="182"/>
      <c r="G97" s="182"/>
      <c r="H97" s="182"/>
      <c r="I97" s="182"/>
      <c r="J97" s="183">
        <f>J118</f>
        <v>5463.1800000000003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167</v>
      </c>
      <c r="D104" s="31"/>
      <c r="E104" s="31"/>
      <c r="F104" s="31"/>
      <c r="G104" s="31"/>
      <c r="H104" s="31"/>
      <c r="I104" s="31"/>
      <c r="J104" s="31"/>
      <c r="K104" s="31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13</v>
      </c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74" t="str">
        <f>E7</f>
        <v>Dodatok č. 5 ku stavbe Kompostáreň na biologicky rozložiteľný komunálny odpad v meste Partizánske</v>
      </c>
      <c r="F107" s="26"/>
      <c r="G107" s="26"/>
      <c r="H107" s="26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144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30" customHeight="1">
      <c r="A109" s="29"/>
      <c r="B109" s="30"/>
      <c r="C109" s="31"/>
      <c r="D109" s="31"/>
      <c r="E109" s="72" t="str">
        <f>E9</f>
        <v>D5.1 - Výkop ryhy pre elektro, zmena trasovania z dôvodu zmeny vlastníctva susedných pozemkov</v>
      </c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17</v>
      </c>
      <c r="D111" s="31"/>
      <c r="E111" s="31"/>
      <c r="F111" s="23" t="str">
        <f>F12</f>
        <v xml:space="preserve"> </v>
      </c>
      <c r="G111" s="31"/>
      <c r="H111" s="31"/>
      <c r="I111" s="26" t="s">
        <v>19</v>
      </c>
      <c r="J111" s="75" t="str">
        <f>IF(J12="","",J12)</f>
        <v>19. 6. 2023</v>
      </c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21</v>
      </c>
      <c r="D113" s="31"/>
      <c r="E113" s="31"/>
      <c r="F113" s="23" t="str">
        <f>E15</f>
        <v>Mesto Partizánske</v>
      </c>
      <c r="G113" s="31"/>
      <c r="H113" s="31"/>
      <c r="I113" s="26" t="s">
        <v>27</v>
      </c>
      <c r="J113" s="27" t="str">
        <f>E21</f>
        <v xml:space="preserve"> </v>
      </c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25</v>
      </c>
      <c r="D114" s="31"/>
      <c r="E114" s="31"/>
      <c r="F114" s="23" t="str">
        <f>IF(E18="","",E18)</f>
        <v>ViOn, a.s., Zlaté Moravce</v>
      </c>
      <c r="G114" s="31"/>
      <c r="H114" s="31"/>
      <c r="I114" s="26" t="s">
        <v>30</v>
      </c>
      <c r="J114" s="27" t="str">
        <f>E24</f>
        <v xml:space="preserve"> 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1" customFormat="1" ht="29.28" customHeight="1">
      <c r="A116" s="191"/>
      <c r="B116" s="192"/>
      <c r="C116" s="193" t="s">
        <v>168</v>
      </c>
      <c r="D116" s="194" t="s">
        <v>58</v>
      </c>
      <c r="E116" s="194" t="s">
        <v>54</v>
      </c>
      <c r="F116" s="194" t="s">
        <v>55</v>
      </c>
      <c r="G116" s="194" t="s">
        <v>169</v>
      </c>
      <c r="H116" s="194" t="s">
        <v>170</v>
      </c>
      <c r="I116" s="194" t="s">
        <v>171</v>
      </c>
      <c r="J116" s="195" t="s">
        <v>150</v>
      </c>
      <c r="K116" s="196" t="s">
        <v>172</v>
      </c>
      <c r="L116" s="197"/>
      <c r="M116" s="96" t="s">
        <v>1</v>
      </c>
      <c r="N116" s="97" t="s">
        <v>37</v>
      </c>
      <c r="O116" s="97" t="s">
        <v>173</v>
      </c>
      <c r="P116" s="97" t="s">
        <v>174</v>
      </c>
      <c r="Q116" s="97" t="s">
        <v>175</v>
      </c>
      <c r="R116" s="97" t="s">
        <v>176</v>
      </c>
      <c r="S116" s="97" t="s">
        <v>177</v>
      </c>
      <c r="T116" s="98" t="s">
        <v>178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29"/>
      <c r="B117" s="30"/>
      <c r="C117" s="103" t="s">
        <v>151</v>
      </c>
      <c r="D117" s="31"/>
      <c r="E117" s="31"/>
      <c r="F117" s="31"/>
      <c r="G117" s="31"/>
      <c r="H117" s="31"/>
      <c r="I117" s="31"/>
      <c r="J117" s="198">
        <f>BK117</f>
        <v>5463.1800000000003</v>
      </c>
      <c r="K117" s="31"/>
      <c r="L117" s="35"/>
      <c r="M117" s="99"/>
      <c r="N117" s="199"/>
      <c r="O117" s="100"/>
      <c r="P117" s="200">
        <f>P118</f>
        <v>0</v>
      </c>
      <c r="Q117" s="100"/>
      <c r="R117" s="200">
        <f>R118</f>
        <v>0</v>
      </c>
      <c r="S117" s="100"/>
      <c r="T117" s="201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72</v>
      </c>
      <c r="AU117" s="14" t="s">
        <v>152</v>
      </c>
      <c r="BK117" s="202">
        <f>BK118</f>
        <v>5463.1800000000003</v>
      </c>
    </row>
    <row r="118" s="12" customFormat="1" ht="25.92" customHeight="1">
      <c r="A118" s="12"/>
      <c r="B118" s="203"/>
      <c r="C118" s="204"/>
      <c r="D118" s="205" t="s">
        <v>72</v>
      </c>
      <c r="E118" s="206" t="s">
        <v>1108</v>
      </c>
      <c r="F118" s="206" t="s">
        <v>1</v>
      </c>
      <c r="G118" s="204"/>
      <c r="H118" s="204"/>
      <c r="I118" s="204"/>
      <c r="J118" s="207">
        <f>BK118</f>
        <v>5463.1800000000003</v>
      </c>
      <c r="K118" s="204"/>
      <c r="L118" s="208"/>
      <c r="M118" s="209"/>
      <c r="N118" s="210"/>
      <c r="O118" s="210"/>
      <c r="P118" s="211">
        <f>SUM(P119:P136)</f>
        <v>0</v>
      </c>
      <c r="Q118" s="210"/>
      <c r="R118" s="211">
        <f>SUM(R119:R136)</f>
        <v>0</v>
      </c>
      <c r="S118" s="210"/>
      <c r="T118" s="212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81</v>
      </c>
      <c r="AT118" s="214" t="s">
        <v>72</v>
      </c>
      <c r="AU118" s="214" t="s">
        <v>73</v>
      </c>
      <c r="AY118" s="213" t="s">
        <v>181</v>
      </c>
      <c r="BK118" s="215">
        <f>SUM(BK119:BK136)</f>
        <v>5463.1800000000003</v>
      </c>
    </row>
    <row r="119" s="2" customFormat="1" ht="24.15" customHeight="1">
      <c r="A119" s="29"/>
      <c r="B119" s="30"/>
      <c r="C119" s="218" t="s">
        <v>81</v>
      </c>
      <c r="D119" s="218" t="s">
        <v>184</v>
      </c>
      <c r="E119" s="219" t="s">
        <v>1707</v>
      </c>
      <c r="F119" s="220" t="s">
        <v>1708</v>
      </c>
      <c r="G119" s="221" t="s">
        <v>292</v>
      </c>
      <c r="H119" s="222">
        <v>47</v>
      </c>
      <c r="I119" s="223">
        <v>23.16</v>
      </c>
      <c r="J119" s="223">
        <f>ROUND(I119*H119,2)</f>
        <v>1088.52</v>
      </c>
      <c r="K119" s="224"/>
      <c r="L119" s="35"/>
      <c r="M119" s="225" t="s">
        <v>1</v>
      </c>
      <c r="N119" s="226" t="s">
        <v>39</v>
      </c>
      <c r="O119" s="227">
        <v>0</v>
      </c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29" t="s">
        <v>188</v>
      </c>
      <c r="AT119" s="229" t="s">
        <v>184</v>
      </c>
      <c r="AU119" s="229" t="s">
        <v>81</v>
      </c>
      <c r="AY119" s="14" t="s">
        <v>181</v>
      </c>
      <c r="BE119" s="230">
        <f>IF(N119="základná",J119,0)</f>
        <v>0</v>
      </c>
      <c r="BF119" s="230">
        <f>IF(N119="znížená",J119,0)</f>
        <v>1088.52</v>
      </c>
      <c r="BG119" s="230">
        <f>IF(N119="zákl. prenesená",J119,0)</f>
        <v>0</v>
      </c>
      <c r="BH119" s="230">
        <f>IF(N119="zníž. prenesená",J119,0)</f>
        <v>0</v>
      </c>
      <c r="BI119" s="230">
        <f>IF(N119="nulová",J119,0)</f>
        <v>0</v>
      </c>
      <c r="BJ119" s="14" t="s">
        <v>183</v>
      </c>
      <c r="BK119" s="230">
        <f>ROUND(I119*H119,2)</f>
        <v>1088.52</v>
      </c>
      <c r="BL119" s="14" t="s">
        <v>188</v>
      </c>
      <c r="BM119" s="229" t="s">
        <v>1762</v>
      </c>
    </row>
    <row r="120" s="2" customFormat="1" ht="33" customHeight="1">
      <c r="A120" s="29"/>
      <c r="B120" s="30"/>
      <c r="C120" s="218" t="s">
        <v>183</v>
      </c>
      <c r="D120" s="218" t="s">
        <v>184</v>
      </c>
      <c r="E120" s="219" t="s">
        <v>1709</v>
      </c>
      <c r="F120" s="220" t="s">
        <v>1710</v>
      </c>
      <c r="G120" s="221" t="s">
        <v>218</v>
      </c>
      <c r="H120" s="222">
        <v>31.18</v>
      </c>
      <c r="I120" s="223">
        <v>34.350000000000001</v>
      </c>
      <c r="J120" s="223">
        <f>ROUND(I120*H120,2)</f>
        <v>1071.03</v>
      </c>
      <c r="K120" s="224"/>
      <c r="L120" s="35"/>
      <c r="M120" s="225" t="s">
        <v>1</v>
      </c>
      <c r="N120" s="226" t="s">
        <v>39</v>
      </c>
      <c r="O120" s="227">
        <v>0</v>
      </c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29" t="s">
        <v>188</v>
      </c>
      <c r="AT120" s="229" t="s">
        <v>184</v>
      </c>
      <c r="AU120" s="229" t="s">
        <v>81</v>
      </c>
      <c r="AY120" s="14" t="s">
        <v>181</v>
      </c>
      <c r="BE120" s="230">
        <f>IF(N120="základná",J120,0)</f>
        <v>0</v>
      </c>
      <c r="BF120" s="230">
        <f>IF(N120="znížená",J120,0)</f>
        <v>1071.03</v>
      </c>
      <c r="BG120" s="230">
        <f>IF(N120="zákl. prenesená",J120,0)</f>
        <v>0</v>
      </c>
      <c r="BH120" s="230">
        <f>IF(N120="zníž. prenesená",J120,0)</f>
        <v>0</v>
      </c>
      <c r="BI120" s="230">
        <f>IF(N120="nulová",J120,0)</f>
        <v>0</v>
      </c>
      <c r="BJ120" s="14" t="s">
        <v>183</v>
      </c>
      <c r="BK120" s="230">
        <f>ROUND(I120*H120,2)</f>
        <v>1071.03</v>
      </c>
      <c r="BL120" s="14" t="s">
        <v>188</v>
      </c>
      <c r="BM120" s="229" t="s">
        <v>1763</v>
      </c>
    </row>
    <row r="121" s="2" customFormat="1" ht="24.15" customHeight="1">
      <c r="A121" s="29"/>
      <c r="B121" s="30"/>
      <c r="C121" s="218" t="s">
        <v>190</v>
      </c>
      <c r="D121" s="218" t="s">
        <v>184</v>
      </c>
      <c r="E121" s="219" t="s">
        <v>1711</v>
      </c>
      <c r="F121" s="220" t="s">
        <v>1712</v>
      </c>
      <c r="G121" s="221" t="s">
        <v>213</v>
      </c>
      <c r="H121" s="222">
        <v>15.59</v>
      </c>
      <c r="I121" s="223">
        <v>4.4299999999999997</v>
      </c>
      <c r="J121" s="223">
        <f>ROUND(I121*H121,2)</f>
        <v>69.060000000000002</v>
      </c>
      <c r="K121" s="224"/>
      <c r="L121" s="35"/>
      <c r="M121" s="225" t="s">
        <v>1</v>
      </c>
      <c r="N121" s="226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188</v>
      </c>
      <c r="AT121" s="229" t="s">
        <v>184</v>
      </c>
      <c r="AU121" s="229" t="s">
        <v>81</v>
      </c>
      <c r="AY121" s="14" t="s">
        <v>181</v>
      </c>
      <c r="BE121" s="230">
        <f>IF(N121="základná",J121,0)</f>
        <v>0</v>
      </c>
      <c r="BF121" s="230">
        <f>IF(N121="znížená",J121,0)</f>
        <v>69.060000000000002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183</v>
      </c>
      <c r="BK121" s="230">
        <f>ROUND(I121*H121,2)</f>
        <v>69.060000000000002</v>
      </c>
      <c r="BL121" s="14" t="s">
        <v>188</v>
      </c>
      <c r="BM121" s="229" t="s">
        <v>1764</v>
      </c>
    </row>
    <row r="122" s="2" customFormat="1" ht="21.75" customHeight="1">
      <c r="A122" s="29"/>
      <c r="B122" s="30"/>
      <c r="C122" s="218" t="s">
        <v>188</v>
      </c>
      <c r="D122" s="218" t="s">
        <v>184</v>
      </c>
      <c r="E122" s="219" t="s">
        <v>1713</v>
      </c>
      <c r="F122" s="220" t="s">
        <v>1714</v>
      </c>
      <c r="G122" s="221" t="s">
        <v>213</v>
      </c>
      <c r="H122" s="222">
        <v>15.59</v>
      </c>
      <c r="I122" s="223">
        <v>12.619999999999999</v>
      </c>
      <c r="J122" s="223">
        <f>ROUND(I122*H122,2)</f>
        <v>196.75</v>
      </c>
      <c r="K122" s="224"/>
      <c r="L122" s="35"/>
      <c r="M122" s="225" t="s">
        <v>1</v>
      </c>
      <c r="N122" s="226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188</v>
      </c>
      <c r="AT122" s="229" t="s">
        <v>184</v>
      </c>
      <c r="AU122" s="229" t="s">
        <v>81</v>
      </c>
      <c r="AY122" s="14" t="s">
        <v>181</v>
      </c>
      <c r="BE122" s="230">
        <f>IF(N122="základná",J122,0)</f>
        <v>0</v>
      </c>
      <c r="BF122" s="230">
        <f>IF(N122="znížená",J122,0)</f>
        <v>196.75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183</v>
      </c>
      <c r="BK122" s="230">
        <f>ROUND(I122*H122,2)</f>
        <v>196.75</v>
      </c>
      <c r="BL122" s="14" t="s">
        <v>188</v>
      </c>
      <c r="BM122" s="229" t="s">
        <v>1765</v>
      </c>
    </row>
    <row r="123" s="2" customFormat="1" ht="24.15" customHeight="1">
      <c r="A123" s="29"/>
      <c r="B123" s="30"/>
      <c r="C123" s="218" t="s">
        <v>197</v>
      </c>
      <c r="D123" s="218" t="s">
        <v>184</v>
      </c>
      <c r="E123" s="219" t="s">
        <v>1715</v>
      </c>
      <c r="F123" s="220" t="s">
        <v>1716</v>
      </c>
      <c r="G123" s="221" t="s">
        <v>213</v>
      </c>
      <c r="H123" s="222">
        <v>561.24000000000001</v>
      </c>
      <c r="I123" s="223">
        <v>0.40000000000000002</v>
      </c>
      <c r="J123" s="223">
        <f>ROUND(I123*H123,2)</f>
        <v>224.5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188</v>
      </c>
      <c r="AT123" s="229" t="s">
        <v>184</v>
      </c>
      <c r="AU123" s="229" t="s">
        <v>81</v>
      </c>
      <c r="AY123" s="14" t="s">
        <v>181</v>
      </c>
      <c r="BE123" s="230">
        <f>IF(N123="základná",J123,0)</f>
        <v>0</v>
      </c>
      <c r="BF123" s="230">
        <f>IF(N123="znížená",J123,0)</f>
        <v>224.5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183</v>
      </c>
      <c r="BK123" s="230">
        <f>ROUND(I123*H123,2)</f>
        <v>224.5</v>
      </c>
      <c r="BL123" s="14" t="s">
        <v>188</v>
      </c>
      <c r="BM123" s="229" t="s">
        <v>1766</v>
      </c>
    </row>
    <row r="124" s="2" customFormat="1" ht="24.15" customHeight="1">
      <c r="A124" s="29"/>
      <c r="B124" s="30"/>
      <c r="C124" s="218" t="s">
        <v>201</v>
      </c>
      <c r="D124" s="218" t="s">
        <v>184</v>
      </c>
      <c r="E124" s="219" t="s">
        <v>1717</v>
      </c>
      <c r="F124" s="220" t="s">
        <v>1718</v>
      </c>
      <c r="G124" s="221" t="s">
        <v>213</v>
      </c>
      <c r="H124" s="222">
        <v>15.59</v>
      </c>
      <c r="I124" s="223">
        <v>8.5</v>
      </c>
      <c r="J124" s="223">
        <f>ROUND(I124*H124,2)</f>
        <v>132.52000000000001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81</v>
      </c>
      <c r="AY124" s="14" t="s">
        <v>181</v>
      </c>
      <c r="BE124" s="230">
        <f>IF(N124="základná",J124,0)</f>
        <v>0</v>
      </c>
      <c r="BF124" s="230">
        <f>IF(N124="znížená",J124,0)</f>
        <v>132.52000000000001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132.52000000000001</v>
      </c>
      <c r="BL124" s="14" t="s">
        <v>188</v>
      </c>
      <c r="BM124" s="229" t="s">
        <v>1767</v>
      </c>
    </row>
    <row r="125" s="2" customFormat="1" ht="37.8" customHeight="1">
      <c r="A125" s="29"/>
      <c r="B125" s="30"/>
      <c r="C125" s="218" t="s">
        <v>206</v>
      </c>
      <c r="D125" s="218" t="s">
        <v>184</v>
      </c>
      <c r="E125" s="219" t="s">
        <v>1719</v>
      </c>
      <c r="F125" s="220" t="s">
        <v>1720</v>
      </c>
      <c r="G125" s="221" t="s">
        <v>187</v>
      </c>
      <c r="H125" s="222">
        <v>21.84</v>
      </c>
      <c r="I125" s="223">
        <v>1.6399999999999999</v>
      </c>
      <c r="J125" s="223">
        <f>ROUND(I125*H125,2)</f>
        <v>35.82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81</v>
      </c>
      <c r="AY125" s="14" t="s">
        <v>181</v>
      </c>
      <c r="BE125" s="230">
        <f>IF(N125="základná",J125,0)</f>
        <v>0</v>
      </c>
      <c r="BF125" s="230">
        <f>IF(N125="znížená",J125,0)</f>
        <v>35.82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35.82</v>
      </c>
      <c r="BL125" s="14" t="s">
        <v>188</v>
      </c>
      <c r="BM125" s="229" t="s">
        <v>1768</v>
      </c>
    </row>
    <row r="126" s="2" customFormat="1" ht="24.15" customHeight="1">
      <c r="A126" s="29"/>
      <c r="B126" s="30"/>
      <c r="C126" s="218" t="s">
        <v>210</v>
      </c>
      <c r="D126" s="218" t="s">
        <v>184</v>
      </c>
      <c r="E126" s="219" t="s">
        <v>1721</v>
      </c>
      <c r="F126" s="220" t="s">
        <v>1722</v>
      </c>
      <c r="G126" s="221" t="s">
        <v>187</v>
      </c>
      <c r="H126" s="222">
        <v>21.84</v>
      </c>
      <c r="I126" s="223">
        <v>7.1299999999999999</v>
      </c>
      <c r="J126" s="223">
        <f>ROUND(I126*H126,2)</f>
        <v>155.72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81</v>
      </c>
      <c r="AY126" s="14" t="s">
        <v>181</v>
      </c>
      <c r="BE126" s="230">
        <f>IF(N126="základná",J126,0)</f>
        <v>0</v>
      </c>
      <c r="BF126" s="230">
        <f>IF(N126="znížená",J126,0)</f>
        <v>155.72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155.72</v>
      </c>
      <c r="BL126" s="14" t="s">
        <v>188</v>
      </c>
      <c r="BM126" s="229" t="s">
        <v>1769</v>
      </c>
    </row>
    <row r="127" s="2" customFormat="1" ht="33" customHeight="1">
      <c r="A127" s="29"/>
      <c r="B127" s="30"/>
      <c r="C127" s="218" t="s">
        <v>215</v>
      </c>
      <c r="D127" s="218" t="s">
        <v>184</v>
      </c>
      <c r="E127" s="219" t="s">
        <v>1723</v>
      </c>
      <c r="F127" s="220" t="s">
        <v>199</v>
      </c>
      <c r="G127" s="221" t="s">
        <v>187</v>
      </c>
      <c r="H127" s="222">
        <v>21.84</v>
      </c>
      <c r="I127" s="223">
        <v>3</v>
      </c>
      <c r="J127" s="223">
        <f>ROUND(I127*H127,2)</f>
        <v>65.519999999999996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81</v>
      </c>
      <c r="AY127" s="14" t="s">
        <v>181</v>
      </c>
      <c r="BE127" s="230">
        <f>IF(N127="základná",J127,0)</f>
        <v>0</v>
      </c>
      <c r="BF127" s="230">
        <f>IF(N127="znížená",J127,0)</f>
        <v>65.519999999999996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65.519999999999996</v>
      </c>
      <c r="BL127" s="14" t="s">
        <v>188</v>
      </c>
      <c r="BM127" s="229" t="s">
        <v>1770</v>
      </c>
    </row>
    <row r="128" s="2" customFormat="1" ht="24.15" customHeight="1">
      <c r="A128" s="29"/>
      <c r="B128" s="30"/>
      <c r="C128" s="218" t="s">
        <v>220</v>
      </c>
      <c r="D128" s="218" t="s">
        <v>184</v>
      </c>
      <c r="E128" s="219" t="s">
        <v>1724</v>
      </c>
      <c r="F128" s="220" t="s">
        <v>1725</v>
      </c>
      <c r="G128" s="221" t="s">
        <v>187</v>
      </c>
      <c r="H128" s="222">
        <v>174.72</v>
      </c>
      <c r="I128" s="223">
        <v>0.38</v>
      </c>
      <c r="J128" s="223">
        <f>ROUND(I128*H128,2)</f>
        <v>66.390000000000001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81</v>
      </c>
      <c r="AY128" s="14" t="s">
        <v>181</v>
      </c>
      <c r="BE128" s="230">
        <f>IF(N128="základná",J128,0)</f>
        <v>0</v>
      </c>
      <c r="BF128" s="230">
        <f>IF(N128="znížená",J128,0)</f>
        <v>66.390000000000001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66.390000000000001</v>
      </c>
      <c r="BL128" s="14" t="s">
        <v>188</v>
      </c>
      <c r="BM128" s="229" t="s">
        <v>1771</v>
      </c>
    </row>
    <row r="129" s="2" customFormat="1" ht="24.15" customHeight="1">
      <c r="A129" s="29"/>
      <c r="B129" s="30"/>
      <c r="C129" s="218" t="s">
        <v>225</v>
      </c>
      <c r="D129" s="218" t="s">
        <v>184</v>
      </c>
      <c r="E129" s="219" t="s">
        <v>1726</v>
      </c>
      <c r="F129" s="220" t="s">
        <v>996</v>
      </c>
      <c r="G129" s="221" t="s">
        <v>213</v>
      </c>
      <c r="H129" s="222">
        <v>43.68</v>
      </c>
      <c r="I129" s="223">
        <v>3</v>
      </c>
      <c r="J129" s="223">
        <f>ROUND(I129*H129,2)</f>
        <v>131.03999999999999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81</v>
      </c>
      <c r="AY129" s="14" t="s">
        <v>181</v>
      </c>
      <c r="BE129" s="230">
        <f>IF(N129="základná",J129,0)</f>
        <v>0</v>
      </c>
      <c r="BF129" s="230">
        <f>IF(N129="znížená",J129,0)</f>
        <v>131.03999999999999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131.03999999999999</v>
      </c>
      <c r="BL129" s="14" t="s">
        <v>188</v>
      </c>
      <c r="BM129" s="229" t="s">
        <v>1772</v>
      </c>
    </row>
    <row r="130" s="2" customFormat="1" ht="24.15" customHeight="1">
      <c r="A130" s="29"/>
      <c r="B130" s="30"/>
      <c r="C130" s="218" t="s">
        <v>230</v>
      </c>
      <c r="D130" s="218" t="s">
        <v>184</v>
      </c>
      <c r="E130" s="219" t="s">
        <v>1727</v>
      </c>
      <c r="F130" s="220" t="s">
        <v>1728</v>
      </c>
      <c r="G130" s="221" t="s">
        <v>187</v>
      </c>
      <c r="H130" s="222">
        <v>21.84</v>
      </c>
      <c r="I130" s="223">
        <v>3.4399999999999999</v>
      </c>
      <c r="J130" s="223">
        <f>ROUND(I130*H130,2)</f>
        <v>75.129999999999995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81</v>
      </c>
      <c r="AY130" s="14" t="s">
        <v>181</v>
      </c>
      <c r="BE130" s="230">
        <f>IF(N130="základná",J130,0)</f>
        <v>0</v>
      </c>
      <c r="BF130" s="230">
        <f>IF(N130="znížená",J130,0)</f>
        <v>75.129999999999995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75.129999999999995</v>
      </c>
      <c r="BL130" s="14" t="s">
        <v>188</v>
      </c>
      <c r="BM130" s="229" t="s">
        <v>1773</v>
      </c>
    </row>
    <row r="131" s="2" customFormat="1" ht="16.5" customHeight="1">
      <c r="A131" s="29"/>
      <c r="B131" s="30"/>
      <c r="C131" s="231" t="s">
        <v>234</v>
      </c>
      <c r="D131" s="231" t="s">
        <v>221</v>
      </c>
      <c r="E131" s="232" t="s">
        <v>1729</v>
      </c>
      <c r="F131" s="233" t="s">
        <v>1730</v>
      </c>
      <c r="G131" s="234" t="s">
        <v>213</v>
      </c>
      <c r="H131" s="235">
        <v>43.68</v>
      </c>
      <c r="I131" s="236">
        <v>14.09</v>
      </c>
      <c r="J131" s="236">
        <f>ROUND(I131*H131,2)</f>
        <v>615.45000000000005</v>
      </c>
      <c r="K131" s="237"/>
      <c r="L131" s="238"/>
      <c r="M131" s="239" t="s">
        <v>1</v>
      </c>
      <c r="N131" s="240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210</v>
      </c>
      <c r="AT131" s="229" t="s">
        <v>221</v>
      </c>
      <c r="AU131" s="229" t="s">
        <v>81</v>
      </c>
      <c r="AY131" s="14" t="s">
        <v>181</v>
      </c>
      <c r="BE131" s="230">
        <f>IF(N131="základná",J131,0)</f>
        <v>0</v>
      </c>
      <c r="BF131" s="230">
        <f>IF(N131="znížená",J131,0)</f>
        <v>615.45000000000005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615.45000000000005</v>
      </c>
      <c r="BL131" s="14" t="s">
        <v>188</v>
      </c>
      <c r="BM131" s="229" t="s">
        <v>1774</v>
      </c>
    </row>
    <row r="132" s="2" customFormat="1" ht="21.75" customHeight="1">
      <c r="A132" s="29"/>
      <c r="B132" s="30"/>
      <c r="C132" s="218" t="s">
        <v>238</v>
      </c>
      <c r="D132" s="218" t="s">
        <v>184</v>
      </c>
      <c r="E132" s="219" t="s">
        <v>1731</v>
      </c>
      <c r="F132" s="220" t="s">
        <v>1732</v>
      </c>
      <c r="G132" s="221" t="s">
        <v>187</v>
      </c>
      <c r="H132" s="222">
        <v>6.2400000000000002</v>
      </c>
      <c r="I132" s="223">
        <v>11.42</v>
      </c>
      <c r="J132" s="223">
        <f>ROUND(I132*H132,2)</f>
        <v>71.260000000000005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81</v>
      </c>
      <c r="AY132" s="14" t="s">
        <v>181</v>
      </c>
      <c r="BE132" s="230">
        <f>IF(N132="základná",J132,0)</f>
        <v>0</v>
      </c>
      <c r="BF132" s="230">
        <f>IF(N132="znížená",J132,0)</f>
        <v>71.260000000000005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71.260000000000005</v>
      </c>
      <c r="BL132" s="14" t="s">
        <v>188</v>
      </c>
      <c r="BM132" s="229" t="s">
        <v>1775</v>
      </c>
    </row>
    <row r="133" s="2" customFormat="1" ht="24.15" customHeight="1">
      <c r="A133" s="29"/>
      <c r="B133" s="30"/>
      <c r="C133" s="231" t="s">
        <v>242</v>
      </c>
      <c r="D133" s="231" t="s">
        <v>221</v>
      </c>
      <c r="E133" s="232" t="s">
        <v>1733</v>
      </c>
      <c r="F133" s="233" t="s">
        <v>1734</v>
      </c>
      <c r="G133" s="234" t="s">
        <v>187</v>
      </c>
      <c r="H133" s="235">
        <v>6.2400000000000002</v>
      </c>
      <c r="I133" s="236">
        <v>90.280000000000001</v>
      </c>
      <c r="J133" s="236">
        <f>ROUND(I133*H133,2)</f>
        <v>563.35000000000002</v>
      </c>
      <c r="K133" s="237"/>
      <c r="L133" s="238"/>
      <c r="M133" s="239" t="s">
        <v>1</v>
      </c>
      <c r="N133" s="240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210</v>
      </c>
      <c r="AT133" s="229" t="s">
        <v>221</v>
      </c>
      <c r="AU133" s="229" t="s">
        <v>81</v>
      </c>
      <c r="AY133" s="14" t="s">
        <v>181</v>
      </c>
      <c r="BE133" s="230">
        <f>IF(N133="základná",J133,0)</f>
        <v>0</v>
      </c>
      <c r="BF133" s="230">
        <f>IF(N133="znížená",J133,0)</f>
        <v>563.35000000000002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563.35000000000002</v>
      </c>
      <c r="BL133" s="14" t="s">
        <v>188</v>
      </c>
      <c r="BM133" s="229" t="s">
        <v>1776</v>
      </c>
    </row>
    <row r="134" s="2" customFormat="1" ht="24.15" customHeight="1">
      <c r="A134" s="29"/>
      <c r="B134" s="30"/>
      <c r="C134" s="218" t="s">
        <v>246</v>
      </c>
      <c r="D134" s="218" t="s">
        <v>184</v>
      </c>
      <c r="E134" s="219" t="s">
        <v>1735</v>
      </c>
      <c r="F134" s="220" t="s">
        <v>1736</v>
      </c>
      <c r="G134" s="221" t="s">
        <v>213</v>
      </c>
      <c r="H134" s="222">
        <v>0.071999999999999995</v>
      </c>
      <c r="I134" s="223">
        <v>228.03999999999999</v>
      </c>
      <c r="J134" s="223">
        <f>ROUND(I134*H134,2)</f>
        <v>16.420000000000002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81</v>
      </c>
      <c r="AY134" s="14" t="s">
        <v>181</v>
      </c>
      <c r="BE134" s="230">
        <f>IF(N134="základná",J134,0)</f>
        <v>0</v>
      </c>
      <c r="BF134" s="230">
        <f>IF(N134="znížená",J134,0)</f>
        <v>16.420000000000002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16.420000000000002</v>
      </c>
      <c r="BL134" s="14" t="s">
        <v>188</v>
      </c>
      <c r="BM134" s="229" t="s">
        <v>1777</v>
      </c>
    </row>
    <row r="135" s="2" customFormat="1" ht="33" customHeight="1">
      <c r="A135" s="29"/>
      <c r="B135" s="30"/>
      <c r="C135" s="231" t="s">
        <v>251</v>
      </c>
      <c r="D135" s="231" t="s">
        <v>221</v>
      </c>
      <c r="E135" s="232" t="s">
        <v>1737</v>
      </c>
      <c r="F135" s="233" t="s">
        <v>1738</v>
      </c>
      <c r="G135" s="234" t="s">
        <v>218</v>
      </c>
      <c r="H135" s="235">
        <v>31.18</v>
      </c>
      <c r="I135" s="236">
        <v>13.5</v>
      </c>
      <c r="J135" s="236">
        <f>ROUND(I135*H135,2)</f>
        <v>420.93000000000001</v>
      </c>
      <c r="K135" s="237"/>
      <c r="L135" s="238"/>
      <c r="M135" s="239" t="s">
        <v>1</v>
      </c>
      <c r="N135" s="240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210</v>
      </c>
      <c r="AT135" s="229" t="s">
        <v>221</v>
      </c>
      <c r="AU135" s="229" t="s">
        <v>81</v>
      </c>
      <c r="AY135" s="14" t="s">
        <v>181</v>
      </c>
      <c r="BE135" s="230">
        <f>IF(N135="základná",J135,0)</f>
        <v>0</v>
      </c>
      <c r="BF135" s="230">
        <f>IF(N135="znížená",J135,0)</f>
        <v>420.93000000000001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420.93000000000001</v>
      </c>
      <c r="BL135" s="14" t="s">
        <v>188</v>
      </c>
      <c r="BM135" s="229" t="s">
        <v>1778</v>
      </c>
    </row>
    <row r="136" s="2" customFormat="1" ht="24.15" customHeight="1">
      <c r="A136" s="29"/>
      <c r="B136" s="30"/>
      <c r="C136" s="218" t="s">
        <v>256</v>
      </c>
      <c r="D136" s="218" t="s">
        <v>184</v>
      </c>
      <c r="E136" s="219" t="s">
        <v>1739</v>
      </c>
      <c r="F136" s="220" t="s">
        <v>1740</v>
      </c>
      <c r="G136" s="221" t="s">
        <v>213</v>
      </c>
      <c r="H136" s="222">
        <v>43.752000000000002</v>
      </c>
      <c r="I136" s="223">
        <v>10.6</v>
      </c>
      <c r="J136" s="223">
        <f>ROUND(I136*H136,2)</f>
        <v>463.76999999999998</v>
      </c>
      <c r="K136" s="224"/>
      <c r="L136" s="35"/>
      <c r="M136" s="241" t="s">
        <v>1</v>
      </c>
      <c r="N136" s="242" t="s">
        <v>39</v>
      </c>
      <c r="O136" s="243">
        <v>0</v>
      </c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81</v>
      </c>
      <c r="AY136" s="14" t="s">
        <v>181</v>
      </c>
      <c r="BE136" s="230">
        <f>IF(N136="základná",J136,0)</f>
        <v>0</v>
      </c>
      <c r="BF136" s="230">
        <f>IF(N136="znížená",J136,0)</f>
        <v>463.76999999999998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463.76999999999998</v>
      </c>
      <c r="BL136" s="14" t="s">
        <v>188</v>
      </c>
      <c r="BM136" s="229" t="s">
        <v>1779</v>
      </c>
    </row>
    <row r="137" s="2" customFormat="1" ht="6.96" customHeight="1">
      <c r="A137" s="29"/>
      <c r="B137" s="62"/>
      <c r="C137" s="63"/>
      <c r="D137" s="63"/>
      <c r="E137" s="63"/>
      <c r="F137" s="63"/>
      <c r="G137" s="63"/>
      <c r="H137" s="63"/>
      <c r="I137" s="63"/>
      <c r="J137" s="63"/>
      <c r="K137" s="63"/>
      <c r="L137" s="35"/>
      <c r="M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</sheetData>
  <sheetProtection sheet="1" autoFilter="0" formatColumns="0" formatRows="0" objects="1" scenarios="1" spinCount="100000" saltValue="C/6ks3ojNxWH6rba7kItgdA5OWYWlgjYFgqKQI1cW/Y7zH3O9g4NJQRvv0+0xIwuLzo2zWSoy+hyYufl8fk1KA==" hashValue="KO1c7umrZYaE73f/6fG6KZimD2ZHNVf64lgwysnOjewJNPTFtrL/aAiSgp8QW61gVfNmvlM24ND+f2/988jWOg==" algorithmName="SHA-512" password="CC35"/>
  <autoFilter ref="C116:K136"/>
  <mergeCells count="8">
    <mergeCell ref="E7:H7"/>
    <mergeCell ref="E9:H9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30" customHeight="1">
      <c r="A9" s="29"/>
      <c r="B9" s="35"/>
      <c r="C9" s="29"/>
      <c r="D9" s="29"/>
      <c r="E9" s="138" t="s">
        <v>1780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146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146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146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ROUND(J118, 2)</f>
        <v>18355.080000000002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ROUND((SUM(BE118:BE139)),  2)</f>
        <v>0</v>
      </c>
      <c r="G33" s="152"/>
      <c r="H33" s="152"/>
      <c r="I33" s="153">
        <v>0.20000000000000001</v>
      </c>
      <c r="J33" s="151">
        <f>ROUND(((SUM(BE118:BE139))*I33),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ROUND((SUM(BF118:BF139)),  2)</f>
        <v>18355.080000000002</v>
      </c>
      <c r="G34" s="29"/>
      <c r="H34" s="29"/>
      <c r="I34" s="155">
        <v>0.20000000000000001</v>
      </c>
      <c r="J34" s="154">
        <f>ROUND(((SUM(BF118:BF139))*I34),  2)</f>
        <v>3671.02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ROUND((SUM(BG118:BG139)),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ROUND((SUM(BH118:BH139)),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ROUND((SUM(BI118:BI139)),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22026.100000000002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30" customHeight="1">
      <c r="A87" s="29"/>
      <c r="B87" s="30"/>
      <c r="C87" s="31"/>
      <c r="D87" s="31"/>
      <c r="E87" s="72" t="str">
        <f>E9</f>
        <v>D5.2 - Vysoká hladina spodnej vody, čerpanie vody, čerpacie studne, dodatočné debnenia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 xml:space="preserve"> 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J118</f>
        <v>18355.079999999998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1702</v>
      </c>
      <c r="E97" s="182"/>
      <c r="F97" s="182"/>
      <c r="G97" s="182"/>
      <c r="H97" s="182"/>
      <c r="I97" s="182"/>
      <c r="J97" s="183">
        <f>J119</f>
        <v>16930.079999999998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1781</v>
      </c>
      <c r="E98" s="182"/>
      <c r="F98" s="182"/>
      <c r="G98" s="182"/>
      <c r="H98" s="182"/>
      <c r="I98" s="182"/>
      <c r="J98" s="183">
        <f>J136</f>
        <v>1425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167</v>
      </c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13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6.25" customHeight="1">
      <c r="A108" s="29"/>
      <c r="B108" s="30"/>
      <c r="C108" s="31"/>
      <c r="D108" s="31"/>
      <c r="E108" s="174" t="str">
        <f>E7</f>
        <v>Dodatok č. 5 ku stavbe Kompostáreň na biologicky rozložiteľný komunálny odpad v meste Partizánske</v>
      </c>
      <c r="F108" s="26"/>
      <c r="G108" s="26"/>
      <c r="H108" s="26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144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30" customHeight="1">
      <c r="A110" s="29"/>
      <c r="B110" s="30"/>
      <c r="C110" s="31"/>
      <c r="D110" s="31"/>
      <c r="E110" s="72" t="str">
        <f>E9</f>
        <v>D5.2 - Vysoká hladina spodnej vody, čerpanie vody, čerpacie studne, dodatočné debnenia</v>
      </c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17</v>
      </c>
      <c r="D112" s="31"/>
      <c r="E112" s="31"/>
      <c r="F112" s="23" t="str">
        <f>F12</f>
        <v xml:space="preserve"> </v>
      </c>
      <c r="G112" s="31"/>
      <c r="H112" s="31"/>
      <c r="I112" s="26" t="s">
        <v>19</v>
      </c>
      <c r="J112" s="75" t="str">
        <f>IF(J12="","",J12)</f>
        <v>19. 6. 2023</v>
      </c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21</v>
      </c>
      <c r="D114" s="31"/>
      <c r="E114" s="31"/>
      <c r="F114" s="23" t="str">
        <f>E15</f>
        <v>Mesto Partizánske</v>
      </c>
      <c r="G114" s="31"/>
      <c r="H114" s="31"/>
      <c r="I114" s="26" t="s">
        <v>27</v>
      </c>
      <c r="J114" s="27" t="str">
        <f>E21</f>
        <v xml:space="preserve"> 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>ViOn, a.s., Zlaté Moravce</v>
      </c>
      <c r="G115" s="31"/>
      <c r="H115" s="31"/>
      <c r="I115" s="26" t="s">
        <v>30</v>
      </c>
      <c r="J115" s="27" t="str">
        <f>E24</f>
        <v xml:space="preserve"> 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91"/>
      <c r="B117" s="192"/>
      <c r="C117" s="193" t="s">
        <v>168</v>
      </c>
      <c r="D117" s="194" t="s">
        <v>58</v>
      </c>
      <c r="E117" s="194" t="s">
        <v>54</v>
      </c>
      <c r="F117" s="194" t="s">
        <v>55</v>
      </c>
      <c r="G117" s="194" t="s">
        <v>169</v>
      </c>
      <c r="H117" s="194" t="s">
        <v>170</v>
      </c>
      <c r="I117" s="194" t="s">
        <v>171</v>
      </c>
      <c r="J117" s="195" t="s">
        <v>150</v>
      </c>
      <c r="K117" s="196" t="s">
        <v>172</v>
      </c>
      <c r="L117" s="197"/>
      <c r="M117" s="96" t="s">
        <v>1</v>
      </c>
      <c r="N117" s="97" t="s">
        <v>37</v>
      </c>
      <c r="O117" s="97" t="s">
        <v>173</v>
      </c>
      <c r="P117" s="97" t="s">
        <v>174</v>
      </c>
      <c r="Q117" s="97" t="s">
        <v>175</v>
      </c>
      <c r="R117" s="97" t="s">
        <v>176</v>
      </c>
      <c r="S117" s="97" t="s">
        <v>177</v>
      </c>
      <c r="T117" s="98" t="s">
        <v>178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29"/>
      <c r="B118" s="30"/>
      <c r="C118" s="103" t="s">
        <v>151</v>
      </c>
      <c r="D118" s="31"/>
      <c r="E118" s="31"/>
      <c r="F118" s="31"/>
      <c r="G118" s="31"/>
      <c r="H118" s="31"/>
      <c r="I118" s="31"/>
      <c r="J118" s="198">
        <f>BK118</f>
        <v>18355.079999999998</v>
      </c>
      <c r="K118" s="31"/>
      <c r="L118" s="35"/>
      <c r="M118" s="99"/>
      <c r="N118" s="199"/>
      <c r="O118" s="100"/>
      <c r="P118" s="200">
        <f>P119+P136</f>
        <v>0</v>
      </c>
      <c r="Q118" s="100"/>
      <c r="R118" s="200">
        <f>R119+R136</f>
        <v>0</v>
      </c>
      <c r="S118" s="100"/>
      <c r="T118" s="201">
        <f>T119+T136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152</v>
      </c>
      <c r="BK118" s="202">
        <f>BK119+BK136</f>
        <v>18355.079999999998</v>
      </c>
    </row>
    <row r="119" s="12" customFormat="1" ht="25.92" customHeight="1">
      <c r="A119" s="12"/>
      <c r="B119" s="203"/>
      <c r="C119" s="204"/>
      <c r="D119" s="205" t="s">
        <v>72</v>
      </c>
      <c r="E119" s="206" t="s">
        <v>1108</v>
      </c>
      <c r="F119" s="206" t="s">
        <v>1</v>
      </c>
      <c r="G119" s="204"/>
      <c r="H119" s="204"/>
      <c r="I119" s="204"/>
      <c r="J119" s="207">
        <f>BK119</f>
        <v>16930.079999999998</v>
      </c>
      <c r="K119" s="204"/>
      <c r="L119" s="208"/>
      <c r="M119" s="209"/>
      <c r="N119" s="210"/>
      <c r="O119" s="210"/>
      <c r="P119" s="211">
        <f>SUM(P120:P135)</f>
        <v>0</v>
      </c>
      <c r="Q119" s="210"/>
      <c r="R119" s="211">
        <f>SUM(R120:R135)</f>
        <v>0</v>
      </c>
      <c r="S119" s="210"/>
      <c r="T119" s="212">
        <f>SUM(T120:T135)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81</v>
      </c>
      <c r="AT119" s="214" t="s">
        <v>72</v>
      </c>
      <c r="AU119" s="214" t="s">
        <v>73</v>
      </c>
      <c r="AY119" s="213" t="s">
        <v>181</v>
      </c>
      <c r="BK119" s="215">
        <f>SUM(BK120:BK135)</f>
        <v>16930.079999999998</v>
      </c>
    </row>
    <row r="120" s="2" customFormat="1" ht="24.15" customHeight="1">
      <c r="A120" s="29"/>
      <c r="B120" s="30"/>
      <c r="C120" s="218" t="s">
        <v>81</v>
      </c>
      <c r="D120" s="218" t="s">
        <v>184</v>
      </c>
      <c r="E120" s="219" t="s">
        <v>1782</v>
      </c>
      <c r="F120" s="220" t="s">
        <v>1783</v>
      </c>
      <c r="G120" s="221" t="s">
        <v>187</v>
      </c>
      <c r="H120" s="222">
        <v>382</v>
      </c>
      <c r="I120" s="223">
        <v>10.529999999999999</v>
      </c>
      <c r="J120" s="223">
        <f>ROUND(I120*H120,2)</f>
        <v>4022.46</v>
      </c>
      <c r="K120" s="224"/>
      <c r="L120" s="35"/>
      <c r="M120" s="225" t="s">
        <v>1</v>
      </c>
      <c r="N120" s="226" t="s">
        <v>39</v>
      </c>
      <c r="O120" s="227">
        <v>0</v>
      </c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29" t="s">
        <v>188</v>
      </c>
      <c r="AT120" s="229" t="s">
        <v>184</v>
      </c>
      <c r="AU120" s="229" t="s">
        <v>81</v>
      </c>
      <c r="AY120" s="14" t="s">
        <v>181</v>
      </c>
      <c r="BE120" s="230">
        <f>IF(N120="základná",J120,0)</f>
        <v>0</v>
      </c>
      <c r="BF120" s="230">
        <f>IF(N120="znížená",J120,0)</f>
        <v>4022.46</v>
      </c>
      <c r="BG120" s="230">
        <f>IF(N120="zákl. prenesená",J120,0)</f>
        <v>0</v>
      </c>
      <c r="BH120" s="230">
        <f>IF(N120="zníž. prenesená",J120,0)</f>
        <v>0</v>
      </c>
      <c r="BI120" s="230">
        <f>IF(N120="nulová",J120,0)</f>
        <v>0</v>
      </c>
      <c r="BJ120" s="14" t="s">
        <v>183</v>
      </c>
      <c r="BK120" s="230">
        <f>ROUND(I120*H120,2)</f>
        <v>4022.46</v>
      </c>
      <c r="BL120" s="14" t="s">
        <v>188</v>
      </c>
      <c r="BM120" s="229" t="s">
        <v>1784</v>
      </c>
    </row>
    <row r="121" s="2" customFormat="1" ht="16.5" customHeight="1">
      <c r="A121" s="29"/>
      <c r="B121" s="30"/>
      <c r="C121" s="218" t="s">
        <v>183</v>
      </c>
      <c r="D121" s="218" t="s">
        <v>184</v>
      </c>
      <c r="E121" s="219" t="s">
        <v>1785</v>
      </c>
      <c r="F121" s="220" t="s">
        <v>1786</v>
      </c>
      <c r="G121" s="221" t="s">
        <v>187</v>
      </c>
      <c r="H121" s="222">
        <v>16</v>
      </c>
      <c r="I121" s="223">
        <v>54.25</v>
      </c>
      <c r="J121" s="223">
        <f>ROUND(I121*H121,2)</f>
        <v>868</v>
      </c>
      <c r="K121" s="224"/>
      <c r="L121" s="35"/>
      <c r="M121" s="225" t="s">
        <v>1</v>
      </c>
      <c r="N121" s="226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188</v>
      </c>
      <c r="AT121" s="229" t="s">
        <v>184</v>
      </c>
      <c r="AU121" s="229" t="s">
        <v>81</v>
      </c>
      <c r="AY121" s="14" t="s">
        <v>181</v>
      </c>
      <c r="BE121" s="230">
        <f>IF(N121="základná",J121,0)</f>
        <v>0</v>
      </c>
      <c r="BF121" s="230">
        <f>IF(N121="znížená",J121,0)</f>
        <v>868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183</v>
      </c>
      <c r="BK121" s="230">
        <f>ROUND(I121*H121,2)</f>
        <v>868</v>
      </c>
      <c r="BL121" s="14" t="s">
        <v>188</v>
      </c>
      <c r="BM121" s="229" t="s">
        <v>1787</v>
      </c>
    </row>
    <row r="122" s="2" customFormat="1" ht="24.15" customHeight="1">
      <c r="A122" s="29"/>
      <c r="B122" s="30"/>
      <c r="C122" s="218" t="s">
        <v>190</v>
      </c>
      <c r="D122" s="218" t="s">
        <v>184</v>
      </c>
      <c r="E122" s="219" t="s">
        <v>1721</v>
      </c>
      <c r="F122" s="220" t="s">
        <v>1722</v>
      </c>
      <c r="G122" s="221" t="s">
        <v>187</v>
      </c>
      <c r="H122" s="222">
        <v>398</v>
      </c>
      <c r="I122" s="223">
        <v>7.1299999999999999</v>
      </c>
      <c r="J122" s="223">
        <f>ROUND(I122*H122,2)</f>
        <v>2837.7399999999998</v>
      </c>
      <c r="K122" s="224"/>
      <c r="L122" s="35"/>
      <c r="M122" s="225" t="s">
        <v>1</v>
      </c>
      <c r="N122" s="226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188</v>
      </c>
      <c r="AT122" s="229" t="s">
        <v>184</v>
      </c>
      <c r="AU122" s="229" t="s">
        <v>81</v>
      </c>
      <c r="AY122" s="14" t="s">
        <v>181</v>
      </c>
      <c r="BE122" s="230">
        <f>IF(N122="základná",J122,0)</f>
        <v>0</v>
      </c>
      <c r="BF122" s="230">
        <f>IF(N122="znížená",J122,0)</f>
        <v>2837.7399999999998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183</v>
      </c>
      <c r="BK122" s="230">
        <f>ROUND(I122*H122,2)</f>
        <v>2837.7399999999998</v>
      </c>
      <c r="BL122" s="14" t="s">
        <v>188</v>
      </c>
      <c r="BM122" s="229" t="s">
        <v>1788</v>
      </c>
    </row>
    <row r="123" s="2" customFormat="1" ht="37.8" customHeight="1">
      <c r="A123" s="29"/>
      <c r="B123" s="30"/>
      <c r="C123" s="218" t="s">
        <v>188</v>
      </c>
      <c r="D123" s="218" t="s">
        <v>184</v>
      </c>
      <c r="E123" s="219" t="s">
        <v>1789</v>
      </c>
      <c r="F123" s="220" t="s">
        <v>1790</v>
      </c>
      <c r="G123" s="221" t="s">
        <v>187</v>
      </c>
      <c r="H123" s="222">
        <v>749</v>
      </c>
      <c r="I123" s="223">
        <v>2.0699999999999998</v>
      </c>
      <c r="J123" s="223">
        <f>ROUND(I123*H123,2)</f>
        <v>1550.4300000000001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188</v>
      </c>
      <c r="AT123" s="229" t="s">
        <v>184</v>
      </c>
      <c r="AU123" s="229" t="s">
        <v>81</v>
      </c>
      <c r="AY123" s="14" t="s">
        <v>181</v>
      </c>
      <c r="BE123" s="230">
        <f>IF(N123="základná",J123,0)</f>
        <v>0</v>
      </c>
      <c r="BF123" s="230">
        <f>IF(N123="znížená",J123,0)</f>
        <v>1550.4300000000001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183</v>
      </c>
      <c r="BK123" s="230">
        <f>ROUND(I123*H123,2)</f>
        <v>1550.4300000000001</v>
      </c>
      <c r="BL123" s="14" t="s">
        <v>188</v>
      </c>
      <c r="BM123" s="229" t="s">
        <v>1791</v>
      </c>
    </row>
    <row r="124" s="2" customFormat="1" ht="33" customHeight="1">
      <c r="A124" s="29"/>
      <c r="B124" s="30"/>
      <c r="C124" s="218" t="s">
        <v>197</v>
      </c>
      <c r="D124" s="218" t="s">
        <v>184</v>
      </c>
      <c r="E124" s="219" t="s">
        <v>1792</v>
      </c>
      <c r="F124" s="220" t="s">
        <v>1793</v>
      </c>
      <c r="G124" s="221" t="s">
        <v>187</v>
      </c>
      <c r="H124" s="222">
        <v>351</v>
      </c>
      <c r="I124" s="223">
        <v>3.9500000000000002</v>
      </c>
      <c r="J124" s="223">
        <f>ROUND(I124*H124,2)</f>
        <v>1386.4500000000001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81</v>
      </c>
      <c r="AY124" s="14" t="s">
        <v>181</v>
      </c>
      <c r="BE124" s="230">
        <f>IF(N124="základná",J124,0)</f>
        <v>0</v>
      </c>
      <c r="BF124" s="230">
        <f>IF(N124="znížená",J124,0)</f>
        <v>1386.4500000000001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1386.4500000000001</v>
      </c>
      <c r="BL124" s="14" t="s">
        <v>188</v>
      </c>
      <c r="BM124" s="229" t="s">
        <v>1794</v>
      </c>
    </row>
    <row r="125" s="2" customFormat="1" ht="37.8" customHeight="1">
      <c r="A125" s="29"/>
      <c r="B125" s="30"/>
      <c r="C125" s="218" t="s">
        <v>201</v>
      </c>
      <c r="D125" s="218" t="s">
        <v>184</v>
      </c>
      <c r="E125" s="219" t="s">
        <v>1795</v>
      </c>
      <c r="F125" s="220" t="s">
        <v>1796</v>
      </c>
      <c r="G125" s="221" t="s">
        <v>218</v>
      </c>
      <c r="H125" s="222">
        <v>210</v>
      </c>
      <c r="I125" s="223">
        <v>9.9399999999999995</v>
      </c>
      <c r="J125" s="223">
        <f>ROUND(I125*H125,2)</f>
        <v>2087.4000000000001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81</v>
      </c>
      <c r="AY125" s="14" t="s">
        <v>181</v>
      </c>
      <c r="BE125" s="230">
        <f>IF(N125="základná",J125,0)</f>
        <v>0</v>
      </c>
      <c r="BF125" s="230">
        <f>IF(N125="znížená",J125,0)</f>
        <v>2087.4000000000001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2087.4000000000001</v>
      </c>
      <c r="BL125" s="14" t="s">
        <v>188</v>
      </c>
      <c r="BM125" s="229" t="s">
        <v>1797</v>
      </c>
    </row>
    <row r="126" s="2" customFormat="1" ht="37.8" customHeight="1">
      <c r="A126" s="29"/>
      <c r="B126" s="30"/>
      <c r="C126" s="218" t="s">
        <v>206</v>
      </c>
      <c r="D126" s="218" t="s">
        <v>184</v>
      </c>
      <c r="E126" s="219" t="s">
        <v>1798</v>
      </c>
      <c r="F126" s="220" t="s">
        <v>1799</v>
      </c>
      <c r="G126" s="221" t="s">
        <v>1584</v>
      </c>
      <c r="H126" s="222">
        <v>78</v>
      </c>
      <c r="I126" s="223">
        <v>14.76</v>
      </c>
      <c r="J126" s="223">
        <f>ROUND(I126*H126,2)</f>
        <v>1151.28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81</v>
      </c>
      <c r="AY126" s="14" t="s">
        <v>181</v>
      </c>
      <c r="BE126" s="230">
        <f>IF(N126="základná",J126,0)</f>
        <v>0</v>
      </c>
      <c r="BF126" s="230">
        <f>IF(N126="znížená",J126,0)</f>
        <v>1151.28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1151.28</v>
      </c>
      <c r="BL126" s="14" t="s">
        <v>188</v>
      </c>
      <c r="BM126" s="229" t="s">
        <v>1800</v>
      </c>
    </row>
    <row r="127" s="2" customFormat="1" ht="24.15" customHeight="1">
      <c r="A127" s="29"/>
      <c r="B127" s="30"/>
      <c r="C127" s="218" t="s">
        <v>210</v>
      </c>
      <c r="D127" s="218" t="s">
        <v>184</v>
      </c>
      <c r="E127" s="219" t="s">
        <v>1801</v>
      </c>
      <c r="F127" s="220" t="s">
        <v>1802</v>
      </c>
      <c r="G127" s="221" t="s">
        <v>292</v>
      </c>
      <c r="H127" s="222">
        <v>30</v>
      </c>
      <c r="I127" s="223">
        <v>13.41</v>
      </c>
      <c r="J127" s="223">
        <f>ROUND(I127*H127,2)</f>
        <v>402.30000000000001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81</v>
      </c>
      <c r="AY127" s="14" t="s">
        <v>181</v>
      </c>
      <c r="BE127" s="230">
        <f>IF(N127="základná",J127,0)</f>
        <v>0</v>
      </c>
      <c r="BF127" s="230">
        <f>IF(N127="znížená",J127,0)</f>
        <v>402.30000000000001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402.30000000000001</v>
      </c>
      <c r="BL127" s="14" t="s">
        <v>188</v>
      </c>
      <c r="BM127" s="229" t="s">
        <v>1803</v>
      </c>
    </row>
    <row r="128" s="2" customFormat="1" ht="24.15" customHeight="1">
      <c r="A128" s="29"/>
      <c r="B128" s="30"/>
      <c r="C128" s="218" t="s">
        <v>215</v>
      </c>
      <c r="D128" s="218" t="s">
        <v>184</v>
      </c>
      <c r="E128" s="219" t="s">
        <v>1804</v>
      </c>
      <c r="F128" s="220" t="s">
        <v>1805</v>
      </c>
      <c r="G128" s="221" t="s">
        <v>292</v>
      </c>
      <c r="H128" s="222">
        <v>9</v>
      </c>
      <c r="I128" s="223">
        <v>68.700000000000003</v>
      </c>
      <c r="J128" s="223">
        <f>ROUND(I128*H128,2)</f>
        <v>618.29999999999995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81</v>
      </c>
      <c r="AY128" s="14" t="s">
        <v>181</v>
      </c>
      <c r="BE128" s="230">
        <f>IF(N128="základná",J128,0)</f>
        <v>0</v>
      </c>
      <c r="BF128" s="230">
        <f>IF(N128="znížená",J128,0)</f>
        <v>618.29999999999995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618.29999999999995</v>
      </c>
      <c r="BL128" s="14" t="s">
        <v>188</v>
      </c>
      <c r="BM128" s="229" t="s">
        <v>1806</v>
      </c>
    </row>
    <row r="129" s="2" customFormat="1" ht="37.8" customHeight="1">
      <c r="A129" s="29"/>
      <c r="B129" s="30"/>
      <c r="C129" s="231" t="s">
        <v>215</v>
      </c>
      <c r="D129" s="231" t="s">
        <v>221</v>
      </c>
      <c r="E129" s="232" t="s">
        <v>1807</v>
      </c>
      <c r="F129" s="233" t="s">
        <v>1808</v>
      </c>
      <c r="G129" s="234" t="s">
        <v>310</v>
      </c>
      <c r="H129" s="235">
        <v>7</v>
      </c>
      <c r="I129" s="236">
        <v>100.40000000000001</v>
      </c>
      <c r="J129" s="236">
        <f>ROUND(I129*H129,2)</f>
        <v>702.79999999999995</v>
      </c>
      <c r="K129" s="237"/>
      <c r="L129" s="238"/>
      <c r="M129" s="239" t="s">
        <v>1</v>
      </c>
      <c r="N129" s="240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210</v>
      </c>
      <c r="AT129" s="229" t="s">
        <v>221</v>
      </c>
      <c r="AU129" s="229" t="s">
        <v>81</v>
      </c>
      <c r="AY129" s="14" t="s">
        <v>181</v>
      </c>
      <c r="BE129" s="230">
        <f>IF(N129="základná",J129,0)</f>
        <v>0</v>
      </c>
      <c r="BF129" s="230">
        <f>IF(N129="znížená",J129,0)</f>
        <v>702.79999999999995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702.79999999999995</v>
      </c>
      <c r="BL129" s="14" t="s">
        <v>188</v>
      </c>
      <c r="BM129" s="229" t="s">
        <v>1809</v>
      </c>
    </row>
    <row r="130" s="2" customFormat="1" ht="37.8" customHeight="1">
      <c r="A130" s="29"/>
      <c r="B130" s="30"/>
      <c r="C130" s="231" t="s">
        <v>220</v>
      </c>
      <c r="D130" s="231" t="s">
        <v>221</v>
      </c>
      <c r="E130" s="232" t="s">
        <v>1810</v>
      </c>
      <c r="F130" s="233" t="s">
        <v>1811</v>
      </c>
      <c r="G130" s="234" t="s">
        <v>310</v>
      </c>
      <c r="H130" s="235">
        <v>2</v>
      </c>
      <c r="I130" s="236">
        <v>66.019999999999996</v>
      </c>
      <c r="J130" s="236">
        <f>ROUND(I130*H130,2)</f>
        <v>132.03999999999999</v>
      </c>
      <c r="K130" s="237"/>
      <c r="L130" s="238"/>
      <c r="M130" s="239" t="s">
        <v>1</v>
      </c>
      <c r="N130" s="240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210</v>
      </c>
      <c r="AT130" s="229" t="s">
        <v>221</v>
      </c>
      <c r="AU130" s="229" t="s">
        <v>81</v>
      </c>
      <c r="AY130" s="14" t="s">
        <v>181</v>
      </c>
      <c r="BE130" s="230">
        <f>IF(N130="základná",J130,0)</f>
        <v>0</v>
      </c>
      <c r="BF130" s="230">
        <f>IF(N130="znížená",J130,0)</f>
        <v>132.03999999999999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132.03999999999999</v>
      </c>
      <c r="BL130" s="14" t="s">
        <v>188</v>
      </c>
      <c r="BM130" s="229" t="s">
        <v>1812</v>
      </c>
    </row>
    <row r="131" s="2" customFormat="1" ht="37.8" customHeight="1">
      <c r="A131" s="29"/>
      <c r="B131" s="30"/>
      <c r="C131" s="231" t="s">
        <v>225</v>
      </c>
      <c r="D131" s="231" t="s">
        <v>221</v>
      </c>
      <c r="E131" s="232" t="s">
        <v>1813</v>
      </c>
      <c r="F131" s="233" t="s">
        <v>1814</v>
      </c>
      <c r="G131" s="234" t="s">
        <v>310</v>
      </c>
      <c r="H131" s="235">
        <v>2</v>
      </c>
      <c r="I131" s="236">
        <v>138.46000000000001</v>
      </c>
      <c r="J131" s="236">
        <f>ROUND(I131*H131,2)</f>
        <v>276.92000000000002</v>
      </c>
      <c r="K131" s="237"/>
      <c r="L131" s="238"/>
      <c r="M131" s="239" t="s">
        <v>1</v>
      </c>
      <c r="N131" s="240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210</v>
      </c>
      <c r="AT131" s="229" t="s">
        <v>221</v>
      </c>
      <c r="AU131" s="229" t="s">
        <v>81</v>
      </c>
      <c r="AY131" s="14" t="s">
        <v>181</v>
      </c>
      <c r="BE131" s="230">
        <f>IF(N131="základná",J131,0)</f>
        <v>0</v>
      </c>
      <c r="BF131" s="230">
        <f>IF(N131="znížená",J131,0)</f>
        <v>276.92000000000002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276.92000000000002</v>
      </c>
      <c r="BL131" s="14" t="s">
        <v>188</v>
      </c>
      <c r="BM131" s="229" t="s">
        <v>1815</v>
      </c>
    </row>
    <row r="132" s="2" customFormat="1" ht="37.8" customHeight="1">
      <c r="A132" s="29"/>
      <c r="B132" s="30"/>
      <c r="C132" s="231" t="s">
        <v>230</v>
      </c>
      <c r="D132" s="231" t="s">
        <v>221</v>
      </c>
      <c r="E132" s="232" t="s">
        <v>1816</v>
      </c>
      <c r="F132" s="233" t="s">
        <v>1817</v>
      </c>
      <c r="G132" s="234" t="s">
        <v>310</v>
      </c>
      <c r="H132" s="235">
        <v>1</v>
      </c>
      <c r="I132" s="236">
        <v>123.88</v>
      </c>
      <c r="J132" s="236">
        <f>ROUND(I132*H132,2)</f>
        <v>123.88</v>
      </c>
      <c r="K132" s="237"/>
      <c r="L132" s="238"/>
      <c r="M132" s="239" t="s">
        <v>1</v>
      </c>
      <c r="N132" s="240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210</v>
      </c>
      <c r="AT132" s="229" t="s">
        <v>221</v>
      </c>
      <c r="AU132" s="229" t="s">
        <v>81</v>
      </c>
      <c r="AY132" s="14" t="s">
        <v>181</v>
      </c>
      <c r="BE132" s="230">
        <f>IF(N132="základná",J132,0)</f>
        <v>0</v>
      </c>
      <c r="BF132" s="230">
        <f>IF(N132="znížená",J132,0)</f>
        <v>123.88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123.88</v>
      </c>
      <c r="BL132" s="14" t="s">
        <v>188</v>
      </c>
      <c r="BM132" s="229" t="s">
        <v>1818</v>
      </c>
    </row>
    <row r="133" s="2" customFormat="1" ht="16.5" customHeight="1">
      <c r="A133" s="29"/>
      <c r="B133" s="30"/>
      <c r="C133" s="231" t="s">
        <v>234</v>
      </c>
      <c r="D133" s="231" t="s">
        <v>221</v>
      </c>
      <c r="E133" s="232" t="s">
        <v>1819</v>
      </c>
      <c r="F133" s="233" t="s">
        <v>1820</v>
      </c>
      <c r="G133" s="234" t="s">
        <v>310</v>
      </c>
      <c r="H133" s="235">
        <v>1</v>
      </c>
      <c r="I133" s="236">
        <v>223.06</v>
      </c>
      <c r="J133" s="236">
        <f>ROUND(I133*H133,2)</f>
        <v>223.06</v>
      </c>
      <c r="K133" s="237"/>
      <c r="L133" s="238"/>
      <c r="M133" s="239" t="s">
        <v>1</v>
      </c>
      <c r="N133" s="240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210</v>
      </c>
      <c r="AT133" s="229" t="s">
        <v>221</v>
      </c>
      <c r="AU133" s="229" t="s">
        <v>81</v>
      </c>
      <c r="AY133" s="14" t="s">
        <v>181</v>
      </c>
      <c r="BE133" s="230">
        <f>IF(N133="základná",J133,0)</f>
        <v>0</v>
      </c>
      <c r="BF133" s="230">
        <f>IF(N133="znížená",J133,0)</f>
        <v>223.06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223.06</v>
      </c>
      <c r="BL133" s="14" t="s">
        <v>188</v>
      </c>
      <c r="BM133" s="229" t="s">
        <v>1821</v>
      </c>
    </row>
    <row r="134" s="2" customFormat="1" ht="24.15" customHeight="1">
      <c r="A134" s="29"/>
      <c r="B134" s="30"/>
      <c r="C134" s="218" t="s">
        <v>238</v>
      </c>
      <c r="D134" s="218" t="s">
        <v>184</v>
      </c>
      <c r="E134" s="219" t="s">
        <v>1735</v>
      </c>
      <c r="F134" s="220" t="s">
        <v>1736</v>
      </c>
      <c r="G134" s="221" t="s">
        <v>213</v>
      </c>
      <c r="H134" s="222">
        <v>0.089999999999999997</v>
      </c>
      <c r="I134" s="223">
        <v>228.03999999999999</v>
      </c>
      <c r="J134" s="223">
        <f>ROUND(I134*H134,2)</f>
        <v>20.52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81</v>
      </c>
      <c r="AY134" s="14" t="s">
        <v>181</v>
      </c>
      <c r="BE134" s="230">
        <f>IF(N134="základná",J134,0)</f>
        <v>0</v>
      </c>
      <c r="BF134" s="230">
        <f>IF(N134="znížená",J134,0)</f>
        <v>20.52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20.52</v>
      </c>
      <c r="BL134" s="14" t="s">
        <v>188</v>
      </c>
      <c r="BM134" s="229" t="s">
        <v>1822</v>
      </c>
    </row>
    <row r="135" s="2" customFormat="1" ht="33" customHeight="1">
      <c r="A135" s="29"/>
      <c r="B135" s="30"/>
      <c r="C135" s="231" t="s">
        <v>242</v>
      </c>
      <c r="D135" s="231" t="s">
        <v>221</v>
      </c>
      <c r="E135" s="232" t="s">
        <v>1737</v>
      </c>
      <c r="F135" s="233" t="s">
        <v>1738</v>
      </c>
      <c r="G135" s="234" t="s">
        <v>218</v>
      </c>
      <c r="H135" s="235">
        <v>39</v>
      </c>
      <c r="I135" s="236">
        <v>13.5</v>
      </c>
      <c r="J135" s="236">
        <f>ROUND(I135*H135,2)</f>
        <v>526.5</v>
      </c>
      <c r="K135" s="237"/>
      <c r="L135" s="238"/>
      <c r="M135" s="239" t="s">
        <v>1</v>
      </c>
      <c r="N135" s="240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210</v>
      </c>
      <c r="AT135" s="229" t="s">
        <v>221</v>
      </c>
      <c r="AU135" s="229" t="s">
        <v>81</v>
      </c>
      <c r="AY135" s="14" t="s">
        <v>181</v>
      </c>
      <c r="BE135" s="230">
        <f>IF(N135="základná",J135,0)</f>
        <v>0</v>
      </c>
      <c r="BF135" s="230">
        <f>IF(N135="znížená",J135,0)</f>
        <v>526.5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526.5</v>
      </c>
      <c r="BL135" s="14" t="s">
        <v>188</v>
      </c>
      <c r="BM135" s="229" t="s">
        <v>1823</v>
      </c>
    </row>
    <row r="136" s="12" customFormat="1" ht="25.92" customHeight="1">
      <c r="A136" s="12"/>
      <c r="B136" s="203"/>
      <c r="C136" s="204"/>
      <c r="D136" s="205" t="s">
        <v>72</v>
      </c>
      <c r="E136" s="206" t="s">
        <v>1119</v>
      </c>
      <c r="F136" s="206" t="s">
        <v>1824</v>
      </c>
      <c r="G136" s="204"/>
      <c r="H136" s="204"/>
      <c r="I136" s="204"/>
      <c r="J136" s="207">
        <f>BK136</f>
        <v>1425</v>
      </c>
      <c r="K136" s="204"/>
      <c r="L136" s="208"/>
      <c r="M136" s="209"/>
      <c r="N136" s="210"/>
      <c r="O136" s="210"/>
      <c r="P136" s="211">
        <f>SUM(P137:P139)</f>
        <v>0</v>
      </c>
      <c r="Q136" s="210"/>
      <c r="R136" s="211">
        <f>SUM(R137:R139)</f>
        <v>0</v>
      </c>
      <c r="S136" s="210"/>
      <c r="T136" s="212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81</v>
      </c>
      <c r="AT136" s="214" t="s">
        <v>72</v>
      </c>
      <c r="AU136" s="214" t="s">
        <v>73</v>
      </c>
      <c r="AY136" s="213" t="s">
        <v>181</v>
      </c>
      <c r="BK136" s="215">
        <f>SUM(BK137:BK139)</f>
        <v>1425</v>
      </c>
    </row>
    <row r="137" s="2" customFormat="1" ht="21.75" customHeight="1">
      <c r="A137" s="29"/>
      <c r="B137" s="30"/>
      <c r="C137" s="218" t="s">
        <v>246</v>
      </c>
      <c r="D137" s="218" t="s">
        <v>184</v>
      </c>
      <c r="E137" s="219" t="s">
        <v>572</v>
      </c>
      <c r="F137" s="220" t="s">
        <v>573</v>
      </c>
      <c r="G137" s="221" t="s">
        <v>218</v>
      </c>
      <c r="H137" s="222">
        <v>27.5</v>
      </c>
      <c r="I137" s="223">
        <v>25</v>
      </c>
      <c r="J137" s="223">
        <f>ROUND(I137*H137,2)</f>
        <v>687.5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81</v>
      </c>
      <c r="AY137" s="14" t="s">
        <v>181</v>
      </c>
      <c r="BE137" s="230">
        <f>IF(N137="základná",J137,0)</f>
        <v>0</v>
      </c>
      <c r="BF137" s="230">
        <f>IF(N137="znížená",J137,0)</f>
        <v>687.5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687.5</v>
      </c>
      <c r="BL137" s="14" t="s">
        <v>188</v>
      </c>
      <c r="BM137" s="229" t="s">
        <v>1825</v>
      </c>
    </row>
    <row r="138" s="2" customFormat="1" ht="21.75" customHeight="1">
      <c r="A138" s="29"/>
      <c r="B138" s="30"/>
      <c r="C138" s="218" t="s">
        <v>251</v>
      </c>
      <c r="D138" s="218" t="s">
        <v>184</v>
      </c>
      <c r="E138" s="219" t="s">
        <v>575</v>
      </c>
      <c r="F138" s="220" t="s">
        <v>576</v>
      </c>
      <c r="G138" s="221" t="s">
        <v>218</v>
      </c>
      <c r="H138" s="222">
        <v>27.5</v>
      </c>
      <c r="I138" s="223">
        <v>5</v>
      </c>
      <c r="J138" s="223">
        <f>ROUND(I138*H138,2)</f>
        <v>137.5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81</v>
      </c>
      <c r="AY138" s="14" t="s">
        <v>181</v>
      </c>
      <c r="BE138" s="230">
        <f>IF(N138="základná",J138,0)</f>
        <v>0</v>
      </c>
      <c r="BF138" s="230">
        <f>IF(N138="znížená",J138,0)</f>
        <v>137.5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137.5</v>
      </c>
      <c r="BL138" s="14" t="s">
        <v>188</v>
      </c>
      <c r="BM138" s="229" t="s">
        <v>1826</v>
      </c>
    </row>
    <row r="139" s="2" customFormat="1" ht="16.5" customHeight="1">
      <c r="A139" s="29"/>
      <c r="B139" s="30"/>
      <c r="C139" s="218" t="s">
        <v>256</v>
      </c>
      <c r="D139" s="218" t="s">
        <v>184</v>
      </c>
      <c r="E139" s="219" t="s">
        <v>563</v>
      </c>
      <c r="F139" s="220" t="s">
        <v>564</v>
      </c>
      <c r="G139" s="221" t="s">
        <v>187</v>
      </c>
      <c r="H139" s="222">
        <v>8</v>
      </c>
      <c r="I139" s="223">
        <v>75</v>
      </c>
      <c r="J139" s="223">
        <f>ROUND(I139*H139,2)</f>
        <v>600</v>
      </c>
      <c r="K139" s="224"/>
      <c r="L139" s="35"/>
      <c r="M139" s="241" t="s">
        <v>1</v>
      </c>
      <c r="N139" s="242" t="s">
        <v>39</v>
      </c>
      <c r="O139" s="243">
        <v>0</v>
      </c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81</v>
      </c>
      <c r="AY139" s="14" t="s">
        <v>181</v>
      </c>
      <c r="BE139" s="230">
        <f>IF(N139="základná",J139,0)</f>
        <v>0</v>
      </c>
      <c r="BF139" s="230">
        <f>IF(N139="znížená",J139,0)</f>
        <v>600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600</v>
      </c>
      <c r="BL139" s="14" t="s">
        <v>188</v>
      </c>
      <c r="BM139" s="229" t="s">
        <v>1827</v>
      </c>
    </row>
    <row r="140" s="2" customFormat="1" ht="6.96" customHeight="1">
      <c r="A140" s="29"/>
      <c r="B140" s="62"/>
      <c r="C140" s="63"/>
      <c r="D140" s="63"/>
      <c r="E140" s="63"/>
      <c r="F140" s="63"/>
      <c r="G140" s="63"/>
      <c r="H140" s="63"/>
      <c r="I140" s="63"/>
      <c r="J140" s="63"/>
      <c r="K140" s="63"/>
      <c r="L140" s="35"/>
      <c r="M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</sheetData>
  <sheetProtection sheet="1" autoFilter="0" formatColumns="0" formatRows="0" objects="1" scenarios="1" spinCount="100000" saltValue="veoC2iVshZFUJNAydrgLaQ3l6S7LhJu3whaON7RIfzvy4YIiAp6L1ae5wbLj7YzaIm1bjtdKZ5qhGfoekA06Dg==" hashValue="vG/4C1pv19uMEfpaoYIlf/H59hzTjZrK75+M1MAlZRIUO7AdTUnXfdRoIsN/CYiji/XX7O073U9P+954BXsDrg==" algorithmName="SHA-512" password="CC35"/>
  <autoFilter ref="C117:K139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30" customHeight="1">
      <c r="A9" s="29"/>
      <c r="B9" s="35"/>
      <c r="C9" s="29"/>
      <c r="D9" s="29"/>
      <c r="E9" s="138" t="s">
        <v>1828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146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146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146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ROUND(J120, 2)</f>
        <v>28183.880000000001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ROUND((SUM(BE120:BE168)),  2)</f>
        <v>0</v>
      </c>
      <c r="G33" s="152"/>
      <c r="H33" s="152"/>
      <c r="I33" s="153">
        <v>0.20000000000000001</v>
      </c>
      <c r="J33" s="151">
        <f>ROUND(((SUM(BE120:BE168))*I33),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ROUND((SUM(BF120:BF168)),  2)</f>
        <v>28183.880000000001</v>
      </c>
      <c r="G34" s="29"/>
      <c r="H34" s="29"/>
      <c r="I34" s="155">
        <v>0.20000000000000001</v>
      </c>
      <c r="J34" s="154">
        <f>ROUND(((SUM(BF120:BF168))*I34),  2)</f>
        <v>5636.7799999999997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ROUND((SUM(BG120:BG168)),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ROUND((SUM(BH120:BH168)),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ROUND((SUM(BI120:BI168)),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33820.660000000003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30" customHeight="1">
      <c r="A87" s="29"/>
      <c r="B87" s="30"/>
      <c r="C87" s="31"/>
      <c r="D87" s="31"/>
      <c r="E87" s="72" t="str">
        <f>E9</f>
        <v>D5.3 - Doplnenie elektroinštalácie pre prečerpávanie technologickej a dažďovej vody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 xml:space="preserve"> 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J120</f>
        <v>28183.879999999997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1829</v>
      </c>
      <c r="E97" s="182"/>
      <c r="F97" s="182"/>
      <c r="G97" s="182"/>
      <c r="H97" s="182"/>
      <c r="I97" s="182"/>
      <c r="J97" s="183">
        <f>J121</f>
        <v>12196.459999999999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1830</v>
      </c>
      <c r="E98" s="182"/>
      <c r="F98" s="182"/>
      <c r="G98" s="182"/>
      <c r="H98" s="182"/>
      <c r="I98" s="182"/>
      <c r="J98" s="183">
        <f>J142</f>
        <v>12818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1831</v>
      </c>
      <c r="E99" s="182"/>
      <c r="F99" s="182"/>
      <c r="G99" s="182"/>
      <c r="H99" s="182"/>
      <c r="I99" s="182"/>
      <c r="J99" s="183">
        <f>J156</f>
        <v>1548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1832</v>
      </c>
      <c r="E100" s="182"/>
      <c r="F100" s="182"/>
      <c r="G100" s="182"/>
      <c r="H100" s="182"/>
      <c r="I100" s="182"/>
      <c r="J100" s="183">
        <f>J160</f>
        <v>1621.4200000000001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167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13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6.25" customHeight="1">
      <c r="A110" s="29"/>
      <c r="B110" s="30"/>
      <c r="C110" s="31"/>
      <c r="D110" s="31"/>
      <c r="E110" s="174" t="str">
        <f>E7</f>
        <v>Dodatok č. 5 ku stavbe Kompostáreň na biologicky rozložiteľný komunálny odpad v meste Partizánske</v>
      </c>
      <c r="F110" s="26"/>
      <c r="G110" s="26"/>
      <c r="H110" s="26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144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30" customHeight="1">
      <c r="A112" s="29"/>
      <c r="B112" s="30"/>
      <c r="C112" s="31"/>
      <c r="D112" s="31"/>
      <c r="E112" s="72" t="str">
        <f>E9</f>
        <v>D5.3 - Doplnenie elektroinštalácie pre prečerpávanie technologickej a dažďovej vody</v>
      </c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17</v>
      </c>
      <c r="D114" s="31"/>
      <c r="E114" s="31"/>
      <c r="F114" s="23" t="str">
        <f>F12</f>
        <v xml:space="preserve"> </v>
      </c>
      <c r="G114" s="31"/>
      <c r="H114" s="31"/>
      <c r="I114" s="26" t="s">
        <v>19</v>
      </c>
      <c r="J114" s="75" t="str">
        <f>IF(J12="","",J12)</f>
        <v>19. 6. 2023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21</v>
      </c>
      <c r="D116" s="31"/>
      <c r="E116" s="31"/>
      <c r="F116" s="23" t="str">
        <f>E15</f>
        <v>Mesto Partizánske</v>
      </c>
      <c r="G116" s="31"/>
      <c r="H116" s="31"/>
      <c r="I116" s="26" t="s">
        <v>27</v>
      </c>
      <c r="J116" s="27" t="str">
        <f>E21</f>
        <v xml:space="preserve"> 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25</v>
      </c>
      <c r="D117" s="31"/>
      <c r="E117" s="31"/>
      <c r="F117" s="23" t="str">
        <f>IF(E18="","",E18)</f>
        <v>ViOn, a.s., Zlaté Moravce</v>
      </c>
      <c r="G117" s="31"/>
      <c r="H117" s="31"/>
      <c r="I117" s="26" t="s">
        <v>30</v>
      </c>
      <c r="J117" s="27" t="str">
        <f>E24</f>
        <v xml:space="preserve"> 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91"/>
      <c r="B119" s="192"/>
      <c r="C119" s="193" t="s">
        <v>168</v>
      </c>
      <c r="D119" s="194" t="s">
        <v>58</v>
      </c>
      <c r="E119" s="194" t="s">
        <v>54</v>
      </c>
      <c r="F119" s="194" t="s">
        <v>55</v>
      </c>
      <c r="G119" s="194" t="s">
        <v>169</v>
      </c>
      <c r="H119" s="194" t="s">
        <v>170</v>
      </c>
      <c r="I119" s="194" t="s">
        <v>171</v>
      </c>
      <c r="J119" s="195" t="s">
        <v>150</v>
      </c>
      <c r="K119" s="196" t="s">
        <v>172</v>
      </c>
      <c r="L119" s="197"/>
      <c r="M119" s="96" t="s">
        <v>1</v>
      </c>
      <c r="N119" s="97" t="s">
        <v>37</v>
      </c>
      <c r="O119" s="97" t="s">
        <v>173</v>
      </c>
      <c r="P119" s="97" t="s">
        <v>174</v>
      </c>
      <c r="Q119" s="97" t="s">
        <v>175</v>
      </c>
      <c r="R119" s="97" t="s">
        <v>176</v>
      </c>
      <c r="S119" s="97" t="s">
        <v>177</v>
      </c>
      <c r="T119" s="98" t="s">
        <v>178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29"/>
      <c r="B120" s="30"/>
      <c r="C120" s="103" t="s">
        <v>151</v>
      </c>
      <c r="D120" s="31"/>
      <c r="E120" s="31"/>
      <c r="F120" s="31"/>
      <c r="G120" s="31"/>
      <c r="H120" s="31"/>
      <c r="I120" s="31"/>
      <c r="J120" s="198">
        <f>BK120</f>
        <v>28183.879999999997</v>
      </c>
      <c r="K120" s="31"/>
      <c r="L120" s="35"/>
      <c r="M120" s="99"/>
      <c r="N120" s="199"/>
      <c r="O120" s="100"/>
      <c r="P120" s="200">
        <f>P121+P142+P156+P160</f>
        <v>0</v>
      </c>
      <c r="Q120" s="100"/>
      <c r="R120" s="200">
        <f>R121+R142+R156+R160</f>
        <v>0</v>
      </c>
      <c r="S120" s="100"/>
      <c r="T120" s="201">
        <f>T121+T142+T156+T160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152</v>
      </c>
      <c r="BK120" s="202">
        <f>BK121+BK142+BK156+BK160</f>
        <v>28183.879999999997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365</v>
      </c>
      <c r="F121" s="206" t="s">
        <v>366</v>
      </c>
      <c r="G121" s="204"/>
      <c r="H121" s="204"/>
      <c r="I121" s="204"/>
      <c r="J121" s="207">
        <f>BK121</f>
        <v>12196.459999999999</v>
      </c>
      <c r="K121" s="204"/>
      <c r="L121" s="208"/>
      <c r="M121" s="209"/>
      <c r="N121" s="210"/>
      <c r="O121" s="210"/>
      <c r="P121" s="211">
        <f>SUM(P122:P141)</f>
        <v>0</v>
      </c>
      <c r="Q121" s="210"/>
      <c r="R121" s="211">
        <f>SUM(R122:R141)</f>
        <v>0</v>
      </c>
      <c r="S121" s="210"/>
      <c r="T121" s="212">
        <f>SUM(T122:T141)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190</v>
      </c>
      <c r="AT121" s="214" t="s">
        <v>72</v>
      </c>
      <c r="AU121" s="214" t="s">
        <v>73</v>
      </c>
      <c r="AY121" s="213" t="s">
        <v>181</v>
      </c>
      <c r="BK121" s="215">
        <f>SUM(BK122:BK141)</f>
        <v>12196.459999999999</v>
      </c>
    </row>
    <row r="122" s="2" customFormat="1" ht="16.5" customHeight="1">
      <c r="A122" s="29"/>
      <c r="B122" s="30"/>
      <c r="C122" s="218" t="s">
        <v>81</v>
      </c>
      <c r="D122" s="218" t="s">
        <v>184</v>
      </c>
      <c r="E122" s="219" t="s">
        <v>368</v>
      </c>
      <c r="F122" s="220" t="s">
        <v>1833</v>
      </c>
      <c r="G122" s="221" t="s">
        <v>310</v>
      </c>
      <c r="H122" s="222">
        <v>1</v>
      </c>
      <c r="I122" s="223">
        <v>43.200000000000003</v>
      </c>
      <c r="J122" s="223">
        <f>ROUND(I122*H122,2)</f>
        <v>43.200000000000003</v>
      </c>
      <c r="K122" s="224"/>
      <c r="L122" s="35"/>
      <c r="M122" s="225" t="s">
        <v>1</v>
      </c>
      <c r="N122" s="226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493</v>
      </c>
      <c r="AT122" s="229" t="s">
        <v>184</v>
      </c>
      <c r="AU122" s="229" t="s">
        <v>81</v>
      </c>
      <c r="AY122" s="14" t="s">
        <v>181</v>
      </c>
      <c r="BE122" s="230">
        <f>IF(N122="základná",J122,0)</f>
        <v>0</v>
      </c>
      <c r="BF122" s="230">
        <f>IF(N122="znížená",J122,0)</f>
        <v>43.200000000000003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183</v>
      </c>
      <c r="BK122" s="230">
        <f>ROUND(I122*H122,2)</f>
        <v>43.200000000000003</v>
      </c>
      <c r="BL122" s="14" t="s">
        <v>493</v>
      </c>
      <c r="BM122" s="229" t="s">
        <v>1834</v>
      </c>
    </row>
    <row r="123" s="2" customFormat="1" ht="16.5" customHeight="1">
      <c r="A123" s="29"/>
      <c r="B123" s="30"/>
      <c r="C123" s="218" t="s">
        <v>183</v>
      </c>
      <c r="D123" s="218" t="s">
        <v>184</v>
      </c>
      <c r="E123" s="219" t="s">
        <v>413</v>
      </c>
      <c r="F123" s="220" t="s">
        <v>1835</v>
      </c>
      <c r="G123" s="221" t="s">
        <v>310</v>
      </c>
      <c r="H123" s="222">
        <v>1</v>
      </c>
      <c r="I123" s="223">
        <v>4180</v>
      </c>
      <c r="J123" s="223">
        <f>ROUND(I123*H123,2)</f>
        <v>4180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493</v>
      </c>
      <c r="AT123" s="229" t="s">
        <v>184</v>
      </c>
      <c r="AU123" s="229" t="s">
        <v>81</v>
      </c>
      <c r="AY123" s="14" t="s">
        <v>181</v>
      </c>
      <c r="BE123" s="230">
        <f>IF(N123="základná",J123,0)</f>
        <v>0</v>
      </c>
      <c r="BF123" s="230">
        <f>IF(N123="znížená",J123,0)</f>
        <v>4180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183</v>
      </c>
      <c r="BK123" s="230">
        <f>ROUND(I123*H123,2)</f>
        <v>4180</v>
      </c>
      <c r="BL123" s="14" t="s">
        <v>493</v>
      </c>
      <c r="BM123" s="229" t="s">
        <v>1836</v>
      </c>
    </row>
    <row r="124" s="2" customFormat="1" ht="16.5" customHeight="1">
      <c r="A124" s="29"/>
      <c r="B124" s="30"/>
      <c r="C124" s="218" t="s">
        <v>190</v>
      </c>
      <c r="D124" s="218" t="s">
        <v>184</v>
      </c>
      <c r="E124" s="219" t="s">
        <v>457</v>
      </c>
      <c r="F124" s="220" t="s">
        <v>1837</v>
      </c>
      <c r="G124" s="221" t="s">
        <v>310</v>
      </c>
      <c r="H124" s="222">
        <v>1</v>
      </c>
      <c r="I124" s="223">
        <v>66</v>
      </c>
      <c r="J124" s="223">
        <f>ROUND(I124*H124,2)</f>
        <v>66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493</v>
      </c>
      <c r="AT124" s="229" t="s">
        <v>184</v>
      </c>
      <c r="AU124" s="229" t="s">
        <v>81</v>
      </c>
      <c r="AY124" s="14" t="s">
        <v>181</v>
      </c>
      <c r="BE124" s="230">
        <f>IF(N124="základná",J124,0)</f>
        <v>0</v>
      </c>
      <c r="BF124" s="230">
        <f>IF(N124="znížená",J124,0)</f>
        <v>66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66</v>
      </c>
      <c r="BL124" s="14" t="s">
        <v>493</v>
      </c>
      <c r="BM124" s="229" t="s">
        <v>1838</v>
      </c>
    </row>
    <row r="125" s="2" customFormat="1" ht="16.5" customHeight="1">
      <c r="A125" s="29"/>
      <c r="B125" s="30"/>
      <c r="C125" s="218" t="s">
        <v>188</v>
      </c>
      <c r="D125" s="218" t="s">
        <v>184</v>
      </c>
      <c r="E125" s="219" t="s">
        <v>465</v>
      </c>
      <c r="F125" s="220" t="s">
        <v>1839</v>
      </c>
      <c r="G125" s="221" t="s">
        <v>292</v>
      </c>
      <c r="H125" s="222">
        <v>50</v>
      </c>
      <c r="I125" s="223">
        <v>5.2800000000000002</v>
      </c>
      <c r="J125" s="223">
        <f>ROUND(I125*H125,2)</f>
        <v>264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493</v>
      </c>
      <c r="AT125" s="229" t="s">
        <v>184</v>
      </c>
      <c r="AU125" s="229" t="s">
        <v>81</v>
      </c>
      <c r="AY125" s="14" t="s">
        <v>181</v>
      </c>
      <c r="BE125" s="230">
        <f>IF(N125="základná",J125,0)</f>
        <v>0</v>
      </c>
      <c r="BF125" s="230">
        <f>IF(N125="znížená",J125,0)</f>
        <v>264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264</v>
      </c>
      <c r="BL125" s="14" t="s">
        <v>493</v>
      </c>
      <c r="BM125" s="229" t="s">
        <v>1840</v>
      </c>
    </row>
    <row r="126" s="2" customFormat="1" ht="16.5" customHeight="1">
      <c r="A126" s="29"/>
      <c r="B126" s="30"/>
      <c r="C126" s="218" t="s">
        <v>197</v>
      </c>
      <c r="D126" s="218" t="s">
        <v>184</v>
      </c>
      <c r="E126" s="219" t="s">
        <v>469</v>
      </c>
      <c r="F126" s="220" t="s">
        <v>1841</v>
      </c>
      <c r="G126" s="221" t="s">
        <v>292</v>
      </c>
      <c r="H126" s="222">
        <v>215</v>
      </c>
      <c r="I126" s="223">
        <v>2.6400000000000001</v>
      </c>
      <c r="J126" s="223">
        <f>ROUND(I126*H126,2)</f>
        <v>567.60000000000002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493</v>
      </c>
      <c r="AT126" s="229" t="s">
        <v>184</v>
      </c>
      <c r="AU126" s="229" t="s">
        <v>81</v>
      </c>
      <c r="AY126" s="14" t="s">
        <v>181</v>
      </c>
      <c r="BE126" s="230">
        <f>IF(N126="základná",J126,0)</f>
        <v>0</v>
      </c>
      <c r="BF126" s="230">
        <f>IF(N126="znížená",J126,0)</f>
        <v>567.60000000000002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567.60000000000002</v>
      </c>
      <c r="BL126" s="14" t="s">
        <v>493</v>
      </c>
      <c r="BM126" s="229" t="s">
        <v>1842</v>
      </c>
    </row>
    <row r="127" s="2" customFormat="1" ht="16.5" customHeight="1">
      <c r="A127" s="29"/>
      <c r="B127" s="30"/>
      <c r="C127" s="218" t="s">
        <v>201</v>
      </c>
      <c r="D127" s="218" t="s">
        <v>184</v>
      </c>
      <c r="E127" s="219" t="s">
        <v>473</v>
      </c>
      <c r="F127" s="220" t="s">
        <v>1843</v>
      </c>
      <c r="G127" s="221" t="s">
        <v>292</v>
      </c>
      <c r="H127" s="222">
        <v>215</v>
      </c>
      <c r="I127" s="223">
        <v>2.6200000000000001</v>
      </c>
      <c r="J127" s="223">
        <f>ROUND(I127*H127,2)</f>
        <v>563.29999999999995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493</v>
      </c>
      <c r="AT127" s="229" t="s">
        <v>184</v>
      </c>
      <c r="AU127" s="229" t="s">
        <v>81</v>
      </c>
      <c r="AY127" s="14" t="s">
        <v>181</v>
      </c>
      <c r="BE127" s="230">
        <f>IF(N127="základná",J127,0)</f>
        <v>0</v>
      </c>
      <c r="BF127" s="230">
        <f>IF(N127="znížená",J127,0)</f>
        <v>563.29999999999995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563.29999999999995</v>
      </c>
      <c r="BL127" s="14" t="s">
        <v>493</v>
      </c>
      <c r="BM127" s="229" t="s">
        <v>1844</v>
      </c>
    </row>
    <row r="128" s="2" customFormat="1" ht="16.5" customHeight="1">
      <c r="A128" s="29"/>
      <c r="B128" s="30"/>
      <c r="C128" s="218" t="s">
        <v>206</v>
      </c>
      <c r="D128" s="218" t="s">
        <v>184</v>
      </c>
      <c r="E128" s="219" t="s">
        <v>477</v>
      </c>
      <c r="F128" s="220" t="s">
        <v>486</v>
      </c>
      <c r="G128" s="221" t="s">
        <v>292</v>
      </c>
      <c r="H128" s="222">
        <v>490</v>
      </c>
      <c r="I128" s="223">
        <v>2.6200000000000001</v>
      </c>
      <c r="J128" s="223">
        <f>ROUND(I128*H128,2)</f>
        <v>1283.8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493</v>
      </c>
      <c r="AT128" s="229" t="s">
        <v>184</v>
      </c>
      <c r="AU128" s="229" t="s">
        <v>81</v>
      </c>
      <c r="AY128" s="14" t="s">
        <v>181</v>
      </c>
      <c r="BE128" s="230">
        <f>IF(N128="základná",J128,0)</f>
        <v>0</v>
      </c>
      <c r="BF128" s="230">
        <f>IF(N128="znížená",J128,0)</f>
        <v>1283.8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1283.8</v>
      </c>
      <c r="BL128" s="14" t="s">
        <v>493</v>
      </c>
      <c r="BM128" s="229" t="s">
        <v>1845</v>
      </c>
    </row>
    <row r="129" s="2" customFormat="1" ht="16.5" customHeight="1">
      <c r="A129" s="29"/>
      <c r="B129" s="30"/>
      <c r="C129" s="218" t="s">
        <v>210</v>
      </c>
      <c r="D129" s="218" t="s">
        <v>184</v>
      </c>
      <c r="E129" s="219" t="s">
        <v>481</v>
      </c>
      <c r="F129" s="220" t="s">
        <v>1846</v>
      </c>
      <c r="G129" s="221" t="s">
        <v>292</v>
      </c>
      <c r="H129" s="222">
        <v>220</v>
      </c>
      <c r="I129" s="223">
        <v>0.93999999999999995</v>
      </c>
      <c r="J129" s="223">
        <f>ROUND(I129*H129,2)</f>
        <v>206.80000000000001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493</v>
      </c>
      <c r="AT129" s="229" t="s">
        <v>184</v>
      </c>
      <c r="AU129" s="229" t="s">
        <v>81</v>
      </c>
      <c r="AY129" s="14" t="s">
        <v>181</v>
      </c>
      <c r="BE129" s="230">
        <f>IF(N129="základná",J129,0)</f>
        <v>0</v>
      </c>
      <c r="BF129" s="230">
        <f>IF(N129="znížená",J129,0)</f>
        <v>206.80000000000001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206.80000000000001</v>
      </c>
      <c r="BL129" s="14" t="s">
        <v>493</v>
      </c>
      <c r="BM129" s="229" t="s">
        <v>1847</v>
      </c>
    </row>
    <row r="130" s="2" customFormat="1" ht="16.5" customHeight="1">
      <c r="A130" s="29"/>
      <c r="B130" s="30"/>
      <c r="C130" s="218" t="s">
        <v>215</v>
      </c>
      <c r="D130" s="218" t="s">
        <v>184</v>
      </c>
      <c r="E130" s="219" t="s">
        <v>485</v>
      </c>
      <c r="F130" s="220" t="s">
        <v>1848</v>
      </c>
      <c r="G130" s="221" t="s">
        <v>292</v>
      </c>
      <c r="H130" s="222">
        <v>50</v>
      </c>
      <c r="I130" s="223">
        <v>1.2</v>
      </c>
      <c r="J130" s="223">
        <f>ROUND(I130*H130,2)</f>
        <v>60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493</v>
      </c>
      <c r="AT130" s="229" t="s">
        <v>184</v>
      </c>
      <c r="AU130" s="229" t="s">
        <v>81</v>
      </c>
      <c r="AY130" s="14" t="s">
        <v>181</v>
      </c>
      <c r="BE130" s="230">
        <f>IF(N130="základná",J130,0)</f>
        <v>0</v>
      </c>
      <c r="BF130" s="230">
        <f>IF(N130="znížená",J130,0)</f>
        <v>60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60</v>
      </c>
      <c r="BL130" s="14" t="s">
        <v>493</v>
      </c>
      <c r="BM130" s="229" t="s">
        <v>1849</v>
      </c>
    </row>
    <row r="131" s="2" customFormat="1" ht="16.5" customHeight="1">
      <c r="A131" s="29"/>
      <c r="B131" s="30"/>
      <c r="C131" s="218" t="s">
        <v>220</v>
      </c>
      <c r="D131" s="218" t="s">
        <v>184</v>
      </c>
      <c r="E131" s="219" t="s">
        <v>372</v>
      </c>
      <c r="F131" s="220" t="s">
        <v>1850</v>
      </c>
      <c r="G131" s="221" t="s">
        <v>292</v>
      </c>
      <c r="H131" s="222">
        <v>920</v>
      </c>
      <c r="I131" s="223">
        <v>0.59999999999999998</v>
      </c>
      <c r="J131" s="223">
        <f>ROUND(I131*H131,2)</f>
        <v>552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493</v>
      </c>
      <c r="AT131" s="229" t="s">
        <v>184</v>
      </c>
      <c r="AU131" s="229" t="s">
        <v>81</v>
      </c>
      <c r="AY131" s="14" t="s">
        <v>181</v>
      </c>
      <c r="BE131" s="230">
        <f>IF(N131="základná",J131,0)</f>
        <v>0</v>
      </c>
      <c r="BF131" s="230">
        <f>IF(N131="znížená",J131,0)</f>
        <v>552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552</v>
      </c>
      <c r="BL131" s="14" t="s">
        <v>493</v>
      </c>
      <c r="BM131" s="229" t="s">
        <v>1851</v>
      </c>
    </row>
    <row r="132" s="2" customFormat="1" ht="16.5" customHeight="1">
      <c r="A132" s="29"/>
      <c r="B132" s="30"/>
      <c r="C132" s="218" t="s">
        <v>225</v>
      </c>
      <c r="D132" s="218" t="s">
        <v>184</v>
      </c>
      <c r="E132" s="219" t="s">
        <v>376</v>
      </c>
      <c r="F132" s="220" t="s">
        <v>1852</v>
      </c>
      <c r="G132" s="221" t="s">
        <v>292</v>
      </c>
      <c r="H132" s="222">
        <v>290</v>
      </c>
      <c r="I132" s="223">
        <v>0.71999999999999997</v>
      </c>
      <c r="J132" s="223">
        <f>ROUND(I132*H132,2)</f>
        <v>208.80000000000001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493</v>
      </c>
      <c r="AT132" s="229" t="s">
        <v>184</v>
      </c>
      <c r="AU132" s="229" t="s">
        <v>81</v>
      </c>
      <c r="AY132" s="14" t="s">
        <v>181</v>
      </c>
      <c r="BE132" s="230">
        <f>IF(N132="základná",J132,0)</f>
        <v>0</v>
      </c>
      <c r="BF132" s="230">
        <f>IF(N132="znížená",J132,0)</f>
        <v>208.80000000000001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208.80000000000001</v>
      </c>
      <c r="BL132" s="14" t="s">
        <v>493</v>
      </c>
      <c r="BM132" s="229" t="s">
        <v>1853</v>
      </c>
    </row>
    <row r="133" s="2" customFormat="1" ht="16.5" customHeight="1">
      <c r="A133" s="29"/>
      <c r="B133" s="30"/>
      <c r="C133" s="218" t="s">
        <v>230</v>
      </c>
      <c r="D133" s="218" t="s">
        <v>184</v>
      </c>
      <c r="E133" s="219" t="s">
        <v>380</v>
      </c>
      <c r="F133" s="220" t="s">
        <v>1854</v>
      </c>
      <c r="G133" s="221" t="s">
        <v>292</v>
      </c>
      <c r="H133" s="222">
        <v>290</v>
      </c>
      <c r="I133" s="223">
        <v>0.59999999999999998</v>
      </c>
      <c r="J133" s="223">
        <f>ROUND(I133*H133,2)</f>
        <v>174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493</v>
      </c>
      <c r="AT133" s="229" t="s">
        <v>184</v>
      </c>
      <c r="AU133" s="229" t="s">
        <v>81</v>
      </c>
      <c r="AY133" s="14" t="s">
        <v>181</v>
      </c>
      <c r="BE133" s="230">
        <f>IF(N133="základná",J133,0)</f>
        <v>0</v>
      </c>
      <c r="BF133" s="230">
        <f>IF(N133="znížená",J133,0)</f>
        <v>174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174</v>
      </c>
      <c r="BL133" s="14" t="s">
        <v>493</v>
      </c>
      <c r="BM133" s="229" t="s">
        <v>1855</v>
      </c>
    </row>
    <row r="134" s="2" customFormat="1" ht="16.5" customHeight="1">
      <c r="A134" s="29"/>
      <c r="B134" s="30"/>
      <c r="C134" s="218" t="s">
        <v>234</v>
      </c>
      <c r="D134" s="218" t="s">
        <v>184</v>
      </c>
      <c r="E134" s="219" t="s">
        <v>384</v>
      </c>
      <c r="F134" s="220" t="s">
        <v>1856</v>
      </c>
      <c r="G134" s="221" t="s">
        <v>310</v>
      </c>
      <c r="H134" s="222">
        <v>8</v>
      </c>
      <c r="I134" s="223">
        <v>17.399999999999999</v>
      </c>
      <c r="J134" s="223">
        <f>ROUND(I134*H134,2)</f>
        <v>139.19999999999999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493</v>
      </c>
      <c r="AT134" s="229" t="s">
        <v>184</v>
      </c>
      <c r="AU134" s="229" t="s">
        <v>81</v>
      </c>
      <c r="AY134" s="14" t="s">
        <v>181</v>
      </c>
      <c r="BE134" s="230">
        <f>IF(N134="základná",J134,0)</f>
        <v>0</v>
      </c>
      <c r="BF134" s="230">
        <f>IF(N134="znížená",J134,0)</f>
        <v>139.19999999999999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139.19999999999999</v>
      </c>
      <c r="BL134" s="14" t="s">
        <v>493</v>
      </c>
      <c r="BM134" s="229" t="s">
        <v>1857</v>
      </c>
    </row>
    <row r="135" s="2" customFormat="1" ht="21.75" customHeight="1">
      <c r="A135" s="29"/>
      <c r="B135" s="30"/>
      <c r="C135" s="218" t="s">
        <v>238</v>
      </c>
      <c r="D135" s="218" t="s">
        <v>184</v>
      </c>
      <c r="E135" s="219" t="s">
        <v>389</v>
      </c>
      <c r="F135" s="220" t="s">
        <v>1858</v>
      </c>
      <c r="G135" s="221" t="s">
        <v>310</v>
      </c>
      <c r="H135" s="222">
        <v>9</v>
      </c>
      <c r="I135" s="223">
        <v>8.3399999999999999</v>
      </c>
      <c r="J135" s="223">
        <f>ROUND(I135*H135,2)</f>
        <v>75.060000000000002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493</v>
      </c>
      <c r="AT135" s="229" t="s">
        <v>184</v>
      </c>
      <c r="AU135" s="229" t="s">
        <v>81</v>
      </c>
      <c r="AY135" s="14" t="s">
        <v>181</v>
      </c>
      <c r="BE135" s="230">
        <f>IF(N135="základná",J135,0)</f>
        <v>0</v>
      </c>
      <c r="BF135" s="230">
        <f>IF(N135="znížená",J135,0)</f>
        <v>75.060000000000002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75.060000000000002</v>
      </c>
      <c r="BL135" s="14" t="s">
        <v>493</v>
      </c>
      <c r="BM135" s="229" t="s">
        <v>1859</v>
      </c>
    </row>
    <row r="136" s="2" customFormat="1" ht="24.15" customHeight="1">
      <c r="A136" s="29"/>
      <c r="B136" s="30"/>
      <c r="C136" s="218" t="s">
        <v>242</v>
      </c>
      <c r="D136" s="218" t="s">
        <v>184</v>
      </c>
      <c r="E136" s="219" t="s">
        <v>392</v>
      </c>
      <c r="F136" s="220" t="s">
        <v>1860</v>
      </c>
      <c r="G136" s="221" t="s">
        <v>394</v>
      </c>
      <c r="H136" s="222">
        <v>1</v>
      </c>
      <c r="I136" s="223">
        <v>1100</v>
      </c>
      <c r="J136" s="223">
        <f>ROUND(I136*H136,2)</f>
        <v>1100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493</v>
      </c>
      <c r="AT136" s="229" t="s">
        <v>184</v>
      </c>
      <c r="AU136" s="229" t="s">
        <v>81</v>
      </c>
      <c r="AY136" s="14" t="s">
        <v>181</v>
      </c>
      <c r="BE136" s="230">
        <f>IF(N136="základná",J136,0)</f>
        <v>0</v>
      </c>
      <c r="BF136" s="230">
        <f>IF(N136="znížená",J136,0)</f>
        <v>1100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1100</v>
      </c>
      <c r="BL136" s="14" t="s">
        <v>493</v>
      </c>
      <c r="BM136" s="229" t="s">
        <v>1861</v>
      </c>
    </row>
    <row r="137" s="2" customFormat="1" ht="16.5" customHeight="1">
      <c r="A137" s="29"/>
      <c r="B137" s="30"/>
      <c r="C137" s="218" t="s">
        <v>246</v>
      </c>
      <c r="D137" s="218" t="s">
        <v>184</v>
      </c>
      <c r="E137" s="219" t="s">
        <v>397</v>
      </c>
      <c r="F137" s="220" t="s">
        <v>1862</v>
      </c>
      <c r="G137" s="221" t="s">
        <v>310</v>
      </c>
      <c r="H137" s="222">
        <v>3</v>
      </c>
      <c r="I137" s="223">
        <v>250</v>
      </c>
      <c r="J137" s="223">
        <f>ROUND(I137*H137,2)</f>
        <v>750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493</v>
      </c>
      <c r="AT137" s="229" t="s">
        <v>184</v>
      </c>
      <c r="AU137" s="229" t="s">
        <v>81</v>
      </c>
      <c r="AY137" s="14" t="s">
        <v>181</v>
      </c>
      <c r="BE137" s="230">
        <f>IF(N137="základná",J137,0)</f>
        <v>0</v>
      </c>
      <c r="BF137" s="230">
        <f>IF(N137="znížená",J137,0)</f>
        <v>750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750</v>
      </c>
      <c r="BL137" s="14" t="s">
        <v>493</v>
      </c>
      <c r="BM137" s="229" t="s">
        <v>1863</v>
      </c>
    </row>
    <row r="138" s="2" customFormat="1" ht="24.15" customHeight="1">
      <c r="A138" s="29"/>
      <c r="B138" s="30"/>
      <c r="C138" s="218" t="s">
        <v>251</v>
      </c>
      <c r="D138" s="218" t="s">
        <v>184</v>
      </c>
      <c r="E138" s="219" t="s">
        <v>1864</v>
      </c>
      <c r="F138" s="220" t="s">
        <v>1865</v>
      </c>
      <c r="G138" s="221" t="s">
        <v>1866</v>
      </c>
      <c r="H138" s="222">
        <v>175</v>
      </c>
      <c r="I138" s="223">
        <v>2.8399999999999999</v>
      </c>
      <c r="J138" s="223">
        <f>ROUND(I138*H138,2)</f>
        <v>497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493</v>
      </c>
      <c r="AT138" s="229" t="s">
        <v>184</v>
      </c>
      <c r="AU138" s="229" t="s">
        <v>81</v>
      </c>
      <c r="AY138" s="14" t="s">
        <v>181</v>
      </c>
      <c r="BE138" s="230">
        <f>IF(N138="základná",J138,0)</f>
        <v>0</v>
      </c>
      <c r="BF138" s="230">
        <f>IF(N138="znížená",J138,0)</f>
        <v>497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497</v>
      </c>
      <c r="BL138" s="14" t="s">
        <v>493</v>
      </c>
      <c r="BM138" s="229" t="s">
        <v>1867</v>
      </c>
    </row>
    <row r="139" s="2" customFormat="1" ht="16.5" customHeight="1">
      <c r="A139" s="29"/>
      <c r="B139" s="30"/>
      <c r="C139" s="231" t="s">
        <v>256</v>
      </c>
      <c r="D139" s="231" t="s">
        <v>221</v>
      </c>
      <c r="E139" s="232" t="s">
        <v>401</v>
      </c>
      <c r="F139" s="233" t="s">
        <v>1868</v>
      </c>
      <c r="G139" s="234" t="s">
        <v>292</v>
      </c>
      <c r="H139" s="235">
        <v>50</v>
      </c>
      <c r="I139" s="236">
        <v>0.75</v>
      </c>
      <c r="J139" s="236">
        <f>ROUND(I139*H139,2)</f>
        <v>37.5</v>
      </c>
      <c r="K139" s="237"/>
      <c r="L139" s="238"/>
      <c r="M139" s="239" t="s">
        <v>1</v>
      </c>
      <c r="N139" s="240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1869</v>
      </c>
      <c r="AT139" s="229" t="s">
        <v>221</v>
      </c>
      <c r="AU139" s="229" t="s">
        <v>81</v>
      </c>
      <c r="AY139" s="14" t="s">
        <v>181</v>
      </c>
      <c r="BE139" s="230">
        <f>IF(N139="základná",J139,0)</f>
        <v>0</v>
      </c>
      <c r="BF139" s="230">
        <f>IF(N139="znížená",J139,0)</f>
        <v>37.5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37.5</v>
      </c>
      <c r="BL139" s="14" t="s">
        <v>493</v>
      </c>
      <c r="BM139" s="229" t="s">
        <v>1870</v>
      </c>
    </row>
    <row r="140" s="2" customFormat="1" ht="16.5" customHeight="1">
      <c r="A140" s="29"/>
      <c r="B140" s="30"/>
      <c r="C140" s="231" t="s">
        <v>260</v>
      </c>
      <c r="D140" s="231" t="s">
        <v>221</v>
      </c>
      <c r="E140" s="232" t="s">
        <v>405</v>
      </c>
      <c r="F140" s="233" t="s">
        <v>1871</v>
      </c>
      <c r="G140" s="234" t="s">
        <v>292</v>
      </c>
      <c r="H140" s="235">
        <v>70</v>
      </c>
      <c r="I140" s="236">
        <v>8.2599999999999998</v>
      </c>
      <c r="J140" s="236">
        <f>ROUND(I140*H140,2)</f>
        <v>578.20000000000005</v>
      </c>
      <c r="K140" s="237"/>
      <c r="L140" s="238"/>
      <c r="M140" s="239" t="s">
        <v>1</v>
      </c>
      <c r="N140" s="240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1869</v>
      </c>
      <c r="AT140" s="229" t="s">
        <v>221</v>
      </c>
      <c r="AU140" s="229" t="s">
        <v>81</v>
      </c>
      <c r="AY140" s="14" t="s">
        <v>181</v>
      </c>
      <c r="BE140" s="230">
        <f>IF(N140="základná",J140,0)</f>
        <v>0</v>
      </c>
      <c r="BF140" s="230">
        <f>IF(N140="znížená",J140,0)</f>
        <v>578.20000000000005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578.20000000000005</v>
      </c>
      <c r="BL140" s="14" t="s">
        <v>493</v>
      </c>
      <c r="BM140" s="229" t="s">
        <v>1872</v>
      </c>
    </row>
    <row r="141" s="2" customFormat="1" ht="16.5" customHeight="1">
      <c r="A141" s="29"/>
      <c r="B141" s="30"/>
      <c r="C141" s="231" t="s">
        <v>7</v>
      </c>
      <c r="D141" s="231" t="s">
        <v>221</v>
      </c>
      <c r="E141" s="232" t="s">
        <v>409</v>
      </c>
      <c r="F141" s="233" t="s">
        <v>1873</v>
      </c>
      <c r="G141" s="234" t="s">
        <v>394</v>
      </c>
      <c r="H141" s="235">
        <v>1</v>
      </c>
      <c r="I141" s="236">
        <v>850</v>
      </c>
      <c r="J141" s="236">
        <f>ROUND(I141*H141,2)</f>
        <v>850</v>
      </c>
      <c r="K141" s="237"/>
      <c r="L141" s="238"/>
      <c r="M141" s="239" t="s">
        <v>1</v>
      </c>
      <c r="N141" s="240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1869</v>
      </c>
      <c r="AT141" s="229" t="s">
        <v>221</v>
      </c>
      <c r="AU141" s="229" t="s">
        <v>81</v>
      </c>
      <c r="AY141" s="14" t="s">
        <v>181</v>
      </c>
      <c r="BE141" s="230">
        <f>IF(N141="základná",J141,0)</f>
        <v>0</v>
      </c>
      <c r="BF141" s="230">
        <f>IF(N141="znížená",J141,0)</f>
        <v>850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850</v>
      </c>
      <c r="BL141" s="14" t="s">
        <v>493</v>
      </c>
      <c r="BM141" s="229" t="s">
        <v>1874</v>
      </c>
    </row>
    <row r="142" s="12" customFormat="1" ht="25.92" customHeight="1">
      <c r="A142" s="12"/>
      <c r="B142" s="203"/>
      <c r="C142" s="204"/>
      <c r="D142" s="205" t="s">
        <v>72</v>
      </c>
      <c r="E142" s="206" t="s">
        <v>1108</v>
      </c>
      <c r="F142" s="206" t="s">
        <v>1875</v>
      </c>
      <c r="G142" s="204"/>
      <c r="H142" s="204"/>
      <c r="I142" s="204"/>
      <c r="J142" s="207">
        <f>BK142</f>
        <v>12818</v>
      </c>
      <c r="K142" s="204"/>
      <c r="L142" s="208"/>
      <c r="M142" s="209"/>
      <c r="N142" s="210"/>
      <c r="O142" s="210"/>
      <c r="P142" s="211">
        <f>SUM(P143:P155)</f>
        <v>0</v>
      </c>
      <c r="Q142" s="210"/>
      <c r="R142" s="211">
        <f>SUM(R143:R155)</f>
        <v>0</v>
      </c>
      <c r="S142" s="210"/>
      <c r="T142" s="212">
        <f>SUM(T143:T155)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73</v>
      </c>
      <c r="AY142" s="213" t="s">
        <v>181</v>
      </c>
      <c r="BK142" s="215">
        <f>SUM(BK143:BK155)</f>
        <v>12818</v>
      </c>
    </row>
    <row r="143" s="2" customFormat="1" ht="16.5" customHeight="1">
      <c r="A143" s="29"/>
      <c r="B143" s="30"/>
      <c r="C143" s="218" t="s">
        <v>267</v>
      </c>
      <c r="D143" s="218" t="s">
        <v>184</v>
      </c>
      <c r="E143" s="219" t="s">
        <v>1876</v>
      </c>
      <c r="F143" s="220" t="s">
        <v>381</v>
      </c>
      <c r="G143" s="221" t="s">
        <v>340</v>
      </c>
      <c r="H143" s="222">
        <v>22</v>
      </c>
      <c r="I143" s="223">
        <v>5</v>
      </c>
      <c r="J143" s="223">
        <f>ROUND(I143*H143,2)</f>
        <v>110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81</v>
      </c>
      <c r="AY143" s="14" t="s">
        <v>181</v>
      </c>
      <c r="BE143" s="230">
        <f>IF(N143="základná",J143,0)</f>
        <v>0</v>
      </c>
      <c r="BF143" s="230">
        <f>IF(N143="znížená",J143,0)</f>
        <v>110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110</v>
      </c>
      <c r="BL143" s="14" t="s">
        <v>188</v>
      </c>
      <c r="BM143" s="229" t="s">
        <v>1877</v>
      </c>
    </row>
    <row r="144" s="2" customFormat="1" ht="16.5" customHeight="1">
      <c r="A144" s="29"/>
      <c r="B144" s="30"/>
      <c r="C144" s="218" t="s">
        <v>271</v>
      </c>
      <c r="D144" s="218" t="s">
        <v>184</v>
      </c>
      <c r="E144" s="219" t="s">
        <v>1878</v>
      </c>
      <c r="F144" s="220" t="s">
        <v>385</v>
      </c>
      <c r="G144" s="221" t="s">
        <v>386</v>
      </c>
      <c r="H144" s="222">
        <v>26</v>
      </c>
      <c r="I144" s="223">
        <v>5</v>
      </c>
      <c r="J144" s="223">
        <f>ROUND(I144*H144,2)</f>
        <v>130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81</v>
      </c>
      <c r="AY144" s="14" t="s">
        <v>181</v>
      </c>
      <c r="BE144" s="230">
        <f>IF(N144="základná",J144,0)</f>
        <v>0</v>
      </c>
      <c r="BF144" s="230">
        <f>IF(N144="znížená",J144,0)</f>
        <v>130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130</v>
      </c>
      <c r="BL144" s="14" t="s">
        <v>188</v>
      </c>
      <c r="BM144" s="229" t="s">
        <v>1879</v>
      </c>
    </row>
    <row r="145" s="2" customFormat="1" ht="16.5" customHeight="1">
      <c r="A145" s="29"/>
      <c r="B145" s="30"/>
      <c r="C145" s="218" t="s">
        <v>275</v>
      </c>
      <c r="D145" s="218" t="s">
        <v>184</v>
      </c>
      <c r="E145" s="219" t="s">
        <v>1262</v>
      </c>
      <c r="F145" s="220" t="s">
        <v>667</v>
      </c>
      <c r="G145" s="221" t="s">
        <v>394</v>
      </c>
      <c r="H145" s="222">
        <v>1</v>
      </c>
      <c r="I145" s="223">
        <v>170</v>
      </c>
      <c r="J145" s="223">
        <f>ROUND(I145*H145,2)</f>
        <v>170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81</v>
      </c>
      <c r="AY145" s="14" t="s">
        <v>181</v>
      </c>
      <c r="BE145" s="230">
        <f>IF(N145="základná",J145,0)</f>
        <v>0</v>
      </c>
      <c r="BF145" s="230">
        <f>IF(N145="znížená",J145,0)</f>
        <v>170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170</v>
      </c>
      <c r="BL145" s="14" t="s">
        <v>188</v>
      </c>
      <c r="BM145" s="229" t="s">
        <v>1880</v>
      </c>
    </row>
    <row r="146" s="2" customFormat="1" ht="16.5" customHeight="1">
      <c r="A146" s="29"/>
      <c r="B146" s="30"/>
      <c r="C146" s="218" t="s">
        <v>281</v>
      </c>
      <c r="D146" s="218" t="s">
        <v>184</v>
      </c>
      <c r="E146" s="219" t="s">
        <v>417</v>
      </c>
      <c r="F146" s="220" t="s">
        <v>418</v>
      </c>
      <c r="G146" s="221" t="s">
        <v>310</v>
      </c>
      <c r="H146" s="222">
        <v>2</v>
      </c>
      <c r="I146" s="223">
        <v>40</v>
      </c>
      <c r="J146" s="223">
        <f>ROUND(I146*H146,2)</f>
        <v>80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81</v>
      </c>
      <c r="AY146" s="14" t="s">
        <v>181</v>
      </c>
      <c r="BE146" s="230">
        <f>IF(N146="základná",J146,0)</f>
        <v>0</v>
      </c>
      <c r="BF146" s="230">
        <f>IF(N146="znížená",J146,0)</f>
        <v>80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80</v>
      </c>
      <c r="BL146" s="14" t="s">
        <v>188</v>
      </c>
      <c r="BM146" s="229" t="s">
        <v>1881</v>
      </c>
    </row>
    <row r="147" s="2" customFormat="1" ht="55.5" customHeight="1">
      <c r="A147" s="29"/>
      <c r="B147" s="30"/>
      <c r="C147" s="218" t="s">
        <v>289</v>
      </c>
      <c r="D147" s="218" t="s">
        <v>184</v>
      </c>
      <c r="E147" s="219" t="s">
        <v>1266</v>
      </c>
      <c r="F147" s="220" t="s">
        <v>1882</v>
      </c>
      <c r="G147" s="221" t="s">
        <v>292</v>
      </c>
      <c r="H147" s="222">
        <v>145</v>
      </c>
      <c r="I147" s="223">
        <v>18</v>
      </c>
      <c r="J147" s="223">
        <f>ROUND(I147*H147,2)</f>
        <v>2610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81</v>
      </c>
      <c r="AY147" s="14" t="s">
        <v>181</v>
      </c>
      <c r="BE147" s="230">
        <f>IF(N147="základná",J147,0)</f>
        <v>0</v>
      </c>
      <c r="BF147" s="230">
        <f>IF(N147="znížená",J147,0)</f>
        <v>2610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2610</v>
      </c>
      <c r="BL147" s="14" t="s">
        <v>188</v>
      </c>
      <c r="BM147" s="229" t="s">
        <v>1883</v>
      </c>
    </row>
    <row r="148" s="2" customFormat="1" ht="16.5" customHeight="1">
      <c r="A148" s="29"/>
      <c r="B148" s="30"/>
      <c r="C148" s="218" t="s">
        <v>294</v>
      </c>
      <c r="D148" s="218" t="s">
        <v>184</v>
      </c>
      <c r="E148" s="219" t="s">
        <v>1280</v>
      </c>
      <c r="F148" s="220" t="s">
        <v>422</v>
      </c>
      <c r="G148" s="221" t="s">
        <v>394</v>
      </c>
      <c r="H148" s="222">
        <v>1</v>
      </c>
      <c r="I148" s="223">
        <v>150</v>
      </c>
      <c r="J148" s="223">
        <f>ROUND(I148*H148,2)</f>
        <v>150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81</v>
      </c>
      <c r="AY148" s="14" t="s">
        <v>181</v>
      </c>
      <c r="BE148" s="230">
        <f>IF(N148="základná",J148,0)</f>
        <v>0</v>
      </c>
      <c r="BF148" s="230">
        <f>IF(N148="znížená",J148,0)</f>
        <v>150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150</v>
      </c>
      <c r="BL148" s="14" t="s">
        <v>188</v>
      </c>
      <c r="BM148" s="229" t="s">
        <v>1884</v>
      </c>
    </row>
    <row r="149" s="2" customFormat="1" ht="16.5" customHeight="1">
      <c r="A149" s="29"/>
      <c r="B149" s="30"/>
      <c r="C149" s="218" t="s">
        <v>298</v>
      </c>
      <c r="D149" s="218" t="s">
        <v>184</v>
      </c>
      <c r="E149" s="219" t="s">
        <v>1282</v>
      </c>
      <c r="F149" s="220" t="s">
        <v>426</v>
      </c>
      <c r="G149" s="221" t="s">
        <v>394</v>
      </c>
      <c r="H149" s="222">
        <v>1</v>
      </c>
      <c r="I149" s="223">
        <v>100</v>
      </c>
      <c r="J149" s="223">
        <f>ROUND(I149*H149,2)</f>
        <v>100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81</v>
      </c>
      <c r="AY149" s="14" t="s">
        <v>181</v>
      </c>
      <c r="BE149" s="230">
        <f>IF(N149="základná",J149,0)</f>
        <v>0</v>
      </c>
      <c r="BF149" s="230">
        <f>IF(N149="znížená",J149,0)</f>
        <v>100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100</v>
      </c>
      <c r="BL149" s="14" t="s">
        <v>188</v>
      </c>
      <c r="BM149" s="229" t="s">
        <v>1885</v>
      </c>
    </row>
    <row r="150" s="2" customFormat="1" ht="44.25" customHeight="1">
      <c r="A150" s="29"/>
      <c r="B150" s="30"/>
      <c r="C150" s="218" t="s">
        <v>303</v>
      </c>
      <c r="D150" s="218" t="s">
        <v>184</v>
      </c>
      <c r="E150" s="219" t="s">
        <v>1284</v>
      </c>
      <c r="F150" s="220" t="s">
        <v>430</v>
      </c>
      <c r="G150" s="221" t="s">
        <v>394</v>
      </c>
      <c r="H150" s="222">
        <v>1</v>
      </c>
      <c r="I150" s="223">
        <v>250</v>
      </c>
      <c r="J150" s="223">
        <f>ROUND(I150*H150,2)</f>
        <v>250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81</v>
      </c>
      <c r="AY150" s="14" t="s">
        <v>181</v>
      </c>
      <c r="BE150" s="230">
        <f>IF(N150="základná",J150,0)</f>
        <v>0</v>
      </c>
      <c r="BF150" s="230">
        <f>IF(N150="znížená",J150,0)</f>
        <v>250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250</v>
      </c>
      <c r="BL150" s="14" t="s">
        <v>188</v>
      </c>
      <c r="BM150" s="229" t="s">
        <v>1886</v>
      </c>
    </row>
    <row r="151" s="2" customFormat="1" ht="21.75" customHeight="1">
      <c r="A151" s="29"/>
      <c r="B151" s="30"/>
      <c r="C151" s="218" t="s">
        <v>307</v>
      </c>
      <c r="D151" s="218" t="s">
        <v>184</v>
      </c>
      <c r="E151" s="219" t="s">
        <v>1286</v>
      </c>
      <c r="F151" s="220" t="s">
        <v>434</v>
      </c>
      <c r="G151" s="221" t="s">
        <v>394</v>
      </c>
      <c r="H151" s="222">
        <v>1</v>
      </c>
      <c r="I151" s="223">
        <v>100</v>
      </c>
      <c r="J151" s="223">
        <f>ROUND(I151*H151,2)</f>
        <v>100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81</v>
      </c>
      <c r="AY151" s="14" t="s">
        <v>181</v>
      </c>
      <c r="BE151" s="230">
        <f>IF(N151="základná",J151,0)</f>
        <v>0</v>
      </c>
      <c r="BF151" s="230">
        <f>IF(N151="znížená",J151,0)</f>
        <v>100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100</v>
      </c>
      <c r="BL151" s="14" t="s">
        <v>188</v>
      </c>
      <c r="BM151" s="229" t="s">
        <v>1887</v>
      </c>
    </row>
    <row r="152" s="2" customFormat="1" ht="66.75" customHeight="1">
      <c r="A152" s="29"/>
      <c r="B152" s="30"/>
      <c r="C152" s="218" t="s">
        <v>312</v>
      </c>
      <c r="D152" s="218" t="s">
        <v>184</v>
      </c>
      <c r="E152" s="219" t="s">
        <v>1295</v>
      </c>
      <c r="F152" s="220" t="s">
        <v>454</v>
      </c>
      <c r="G152" s="221" t="s">
        <v>394</v>
      </c>
      <c r="H152" s="222">
        <v>1</v>
      </c>
      <c r="I152" s="223">
        <v>150</v>
      </c>
      <c r="J152" s="223">
        <f>ROUND(I152*H152,2)</f>
        <v>150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81</v>
      </c>
      <c r="AY152" s="14" t="s">
        <v>181</v>
      </c>
      <c r="BE152" s="230">
        <f>IF(N152="základná",J152,0)</f>
        <v>0</v>
      </c>
      <c r="BF152" s="230">
        <f>IF(N152="znížená",J152,0)</f>
        <v>150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150</v>
      </c>
      <c r="BL152" s="14" t="s">
        <v>188</v>
      </c>
      <c r="BM152" s="229" t="s">
        <v>1888</v>
      </c>
    </row>
    <row r="153" s="2" customFormat="1" ht="24.15" customHeight="1">
      <c r="A153" s="29"/>
      <c r="B153" s="30"/>
      <c r="C153" s="218" t="s">
        <v>316</v>
      </c>
      <c r="D153" s="218" t="s">
        <v>184</v>
      </c>
      <c r="E153" s="219" t="s">
        <v>1297</v>
      </c>
      <c r="F153" s="220" t="s">
        <v>462</v>
      </c>
      <c r="G153" s="221" t="s">
        <v>394</v>
      </c>
      <c r="H153" s="222">
        <v>1</v>
      </c>
      <c r="I153" s="223">
        <v>100</v>
      </c>
      <c r="J153" s="223">
        <f>ROUND(I153*H153,2)</f>
        <v>100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81</v>
      </c>
      <c r="AY153" s="14" t="s">
        <v>181</v>
      </c>
      <c r="BE153" s="230">
        <f>IF(N153="základná",J153,0)</f>
        <v>0</v>
      </c>
      <c r="BF153" s="230">
        <f>IF(N153="znížená",J153,0)</f>
        <v>100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100</v>
      </c>
      <c r="BL153" s="14" t="s">
        <v>188</v>
      </c>
      <c r="BM153" s="229" t="s">
        <v>1889</v>
      </c>
    </row>
    <row r="154" s="2" customFormat="1" ht="24.15" customHeight="1">
      <c r="A154" s="29"/>
      <c r="B154" s="30"/>
      <c r="C154" s="218" t="s">
        <v>301</v>
      </c>
      <c r="D154" s="218" t="s">
        <v>184</v>
      </c>
      <c r="E154" s="219" t="s">
        <v>1890</v>
      </c>
      <c r="F154" s="220" t="s">
        <v>1891</v>
      </c>
      <c r="G154" s="221" t="s">
        <v>310</v>
      </c>
      <c r="H154" s="222">
        <v>4</v>
      </c>
      <c r="I154" s="223">
        <v>1917</v>
      </c>
      <c r="J154" s="223">
        <f>ROUND(I154*H154,2)</f>
        <v>7668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81</v>
      </c>
      <c r="AY154" s="14" t="s">
        <v>181</v>
      </c>
      <c r="BE154" s="230">
        <f>IF(N154="základná",J154,0)</f>
        <v>0</v>
      </c>
      <c r="BF154" s="230">
        <f>IF(N154="znížená",J154,0)</f>
        <v>7668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7668</v>
      </c>
      <c r="BL154" s="14" t="s">
        <v>188</v>
      </c>
      <c r="BM154" s="229" t="s">
        <v>1892</v>
      </c>
    </row>
    <row r="155" s="2" customFormat="1" ht="24.15" customHeight="1">
      <c r="A155" s="29"/>
      <c r="B155" s="30"/>
      <c r="C155" s="218" t="s">
        <v>325</v>
      </c>
      <c r="D155" s="218" t="s">
        <v>184</v>
      </c>
      <c r="E155" s="219" t="s">
        <v>421</v>
      </c>
      <c r="F155" s="220" t="s">
        <v>1893</v>
      </c>
      <c r="G155" s="221" t="s">
        <v>394</v>
      </c>
      <c r="H155" s="222">
        <v>1</v>
      </c>
      <c r="I155" s="223">
        <v>1200</v>
      </c>
      <c r="J155" s="223">
        <f>ROUND(I155*H155,2)</f>
        <v>1200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188</v>
      </c>
      <c r="AT155" s="229" t="s">
        <v>184</v>
      </c>
      <c r="AU155" s="229" t="s">
        <v>81</v>
      </c>
      <c r="AY155" s="14" t="s">
        <v>181</v>
      </c>
      <c r="BE155" s="230">
        <f>IF(N155="základná",J155,0)</f>
        <v>0</v>
      </c>
      <c r="BF155" s="230">
        <f>IF(N155="znížená",J155,0)</f>
        <v>1200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1200</v>
      </c>
      <c r="BL155" s="14" t="s">
        <v>188</v>
      </c>
      <c r="BM155" s="229" t="s">
        <v>1894</v>
      </c>
    </row>
    <row r="156" s="12" customFormat="1" ht="25.92" customHeight="1">
      <c r="A156" s="12"/>
      <c r="B156" s="203"/>
      <c r="C156" s="204"/>
      <c r="D156" s="205" t="s">
        <v>72</v>
      </c>
      <c r="E156" s="206" t="s">
        <v>1119</v>
      </c>
      <c r="F156" s="206" t="s">
        <v>1895</v>
      </c>
      <c r="G156" s="204"/>
      <c r="H156" s="204"/>
      <c r="I156" s="204"/>
      <c r="J156" s="207">
        <f>BK156</f>
        <v>1548</v>
      </c>
      <c r="K156" s="204"/>
      <c r="L156" s="208"/>
      <c r="M156" s="209"/>
      <c r="N156" s="210"/>
      <c r="O156" s="210"/>
      <c r="P156" s="211">
        <f>SUM(P157:P159)</f>
        <v>0</v>
      </c>
      <c r="Q156" s="210"/>
      <c r="R156" s="211">
        <f>SUM(R157:R159)</f>
        <v>0</v>
      </c>
      <c r="S156" s="210"/>
      <c r="T156" s="212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81</v>
      </c>
      <c r="AT156" s="214" t="s">
        <v>72</v>
      </c>
      <c r="AU156" s="214" t="s">
        <v>73</v>
      </c>
      <c r="AY156" s="213" t="s">
        <v>181</v>
      </c>
      <c r="BK156" s="215">
        <f>SUM(BK157:BK159)</f>
        <v>1548</v>
      </c>
    </row>
    <row r="157" s="2" customFormat="1" ht="16.5" customHeight="1">
      <c r="A157" s="29"/>
      <c r="B157" s="30"/>
      <c r="C157" s="218" t="s">
        <v>329</v>
      </c>
      <c r="D157" s="218" t="s">
        <v>184</v>
      </c>
      <c r="E157" s="219" t="s">
        <v>1133</v>
      </c>
      <c r="F157" s="220" t="s">
        <v>1134</v>
      </c>
      <c r="G157" s="221" t="s">
        <v>310</v>
      </c>
      <c r="H157" s="222">
        <v>6</v>
      </c>
      <c r="I157" s="223">
        <v>150</v>
      </c>
      <c r="J157" s="223">
        <f>ROUND(I157*H157,2)</f>
        <v>900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188</v>
      </c>
      <c r="AT157" s="229" t="s">
        <v>184</v>
      </c>
      <c r="AU157" s="229" t="s">
        <v>81</v>
      </c>
      <c r="AY157" s="14" t="s">
        <v>181</v>
      </c>
      <c r="BE157" s="230">
        <f>IF(N157="základná",J157,0)</f>
        <v>0</v>
      </c>
      <c r="BF157" s="230">
        <f>IF(N157="znížená",J157,0)</f>
        <v>900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900</v>
      </c>
      <c r="BL157" s="14" t="s">
        <v>188</v>
      </c>
      <c r="BM157" s="229" t="s">
        <v>1896</v>
      </c>
    </row>
    <row r="158" s="2" customFormat="1" ht="24.15" customHeight="1">
      <c r="A158" s="29"/>
      <c r="B158" s="30"/>
      <c r="C158" s="218" t="s">
        <v>333</v>
      </c>
      <c r="D158" s="218" t="s">
        <v>184</v>
      </c>
      <c r="E158" s="219" t="s">
        <v>1150</v>
      </c>
      <c r="F158" s="220" t="s">
        <v>1151</v>
      </c>
      <c r="G158" s="221" t="s">
        <v>292</v>
      </c>
      <c r="H158" s="222">
        <v>24</v>
      </c>
      <c r="I158" s="223">
        <v>7</v>
      </c>
      <c r="J158" s="223">
        <f>ROUND(I158*H158,2)</f>
        <v>168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188</v>
      </c>
      <c r="AT158" s="229" t="s">
        <v>184</v>
      </c>
      <c r="AU158" s="229" t="s">
        <v>81</v>
      </c>
      <c r="AY158" s="14" t="s">
        <v>181</v>
      </c>
      <c r="BE158" s="230">
        <f>IF(N158="základná",J158,0)</f>
        <v>0</v>
      </c>
      <c r="BF158" s="230">
        <f>IF(N158="znížená",J158,0)</f>
        <v>168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183</v>
      </c>
      <c r="BK158" s="230">
        <f>ROUND(I158*H158,2)</f>
        <v>168</v>
      </c>
      <c r="BL158" s="14" t="s">
        <v>188</v>
      </c>
      <c r="BM158" s="229" t="s">
        <v>1897</v>
      </c>
    </row>
    <row r="159" s="2" customFormat="1" ht="24.15" customHeight="1">
      <c r="A159" s="29"/>
      <c r="B159" s="30"/>
      <c r="C159" s="218" t="s">
        <v>337</v>
      </c>
      <c r="D159" s="218" t="s">
        <v>184</v>
      </c>
      <c r="E159" s="219" t="s">
        <v>1110</v>
      </c>
      <c r="F159" s="220" t="s">
        <v>1111</v>
      </c>
      <c r="G159" s="221" t="s">
        <v>292</v>
      </c>
      <c r="H159" s="222">
        <v>24</v>
      </c>
      <c r="I159" s="223">
        <v>20</v>
      </c>
      <c r="J159" s="223">
        <f>ROUND(I159*H159,2)</f>
        <v>480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81</v>
      </c>
      <c r="AY159" s="14" t="s">
        <v>181</v>
      </c>
      <c r="BE159" s="230">
        <f>IF(N159="základná",J159,0)</f>
        <v>0</v>
      </c>
      <c r="BF159" s="230">
        <f>IF(N159="znížená",J159,0)</f>
        <v>480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480</v>
      </c>
      <c r="BL159" s="14" t="s">
        <v>188</v>
      </c>
      <c r="BM159" s="229" t="s">
        <v>1898</v>
      </c>
    </row>
    <row r="160" s="12" customFormat="1" ht="25.92" customHeight="1">
      <c r="A160" s="12"/>
      <c r="B160" s="203"/>
      <c r="C160" s="204"/>
      <c r="D160" s="205" t="s">
        <v>72</v>
      </c>
      <c r="E160" s="206" t="s">
        <v>1142</v>
      </c>
      <c r="F160" s="206" t="s">
        <v>1899</v>
      </c>
      <c r="G160" s="204"/>
      <c r="H160" s="204"/>
      <c r="I160" s="204"/>
      <c r="J160" s="207">
        <f>BK160</f>
        <v>1621.4200000000001</v>
      </c>
      <c r="K160" s="204"/>
      <c r="L160" s="208"/>
      <c r="M160" s="209"/>
      <c r="N160" s="210"/>
      <c r="O160" s="210"/>
      <c r="P160" s="211">
        <f>SUM(P161:P168)</f>
        <v>0</v>
      </c>
      <c r="Q160" s="210"/>
      <c r="R160" s="211">
        <f>SUM(R161:R168)</f>
        <v>0</v>
      </c>
      <c r="S160" s="210"/>
      <c r="T160" s="212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81</v>
      </c>
      <c r="AT160" s="214" t="s">
        <v>72</v>
      </c>
      <c r="AU160" s="214" t="s">
        <v>73</v>
      </c>
      <c r="AY160" s="213" t="s">
        <v>181</v>
      </c>
      <c r="BK160" s="215">
        <f>SUM(BK161:BK168)</f>
        <v>1621.4200000000001</v>
      </c>
    </row>
    <row r="161" s="2" customFormat="1" ht="16.5" customHeight="1">
      <c r="A161" s="29"/>
      <c r="B161" s="30"/>
      <c r="C161" s="218" t="s">
        <v>342</v>
      </c>
      <c r="D161" s="218" t="s">
        <v>184</v>
      </c>
      <c r="E161" s="219" t="s">
        <v>425</v>
      </c>
      <c r="F161" s="220" t="s">
        <v>1900</v>
      </c>
      <c r="G161" s="221" t="s">
        <v>310</v>
      </c>
      <c r="H161" s="222">
        <v>3</v>
      </c>
      <c r="I161" s="223">
        <v>88.280000000000001</v>
      </c>
      <c r="J161" s="223">
        <f>ROUND(I161*H161,2)</f>
        <v>264.83999999999997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188</v>
      </c>
      <c r="AT161" s="229" t="s">
        <v>184</v>
      </c>
      <c r="AU161" s="229" t="s">
        <v>81</v>
      </c>
      <c r="AY161" s="14" t="s">
        <v>181</v>
      </c>
      <c r="BE161" s="230">
        <f>IF(N161="základná",J161,0)</f>
        <v>0</v>
      </c>
      <c r="BF161" s="230">
        <f>IF(N161="znížená",J161,0)</f>
        <v>264.83999999999997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183</v>
      </c>
      <c r="BK161" s="230">
        <f>ROUND(I161*H161,2)</f>
        <v>264.83999999999997</v>
      </c>
      <c r="BL161" s="14" t="s">
        <v>188</v>
      </c>
      <c r="BM161" s="229" t="s">
        <v>1901</v>
      </c>
    </row>
    <row r="162" s="2" customFormat="1" ht="16.5" customHeight="1">
      <c r="A162" s="29"/>
      <c r="B162" s="30"/>
      <c r="C162" s="218" t="s">
        <v>346</v>
      </c>
      <c r="D162" s="218" t="s">
        <v>184</v>
      </c>
      <c r="E162" s="219" t="s">
        <v>429</v>
      </c>
      <c r="F162" s="220" t="s">
        <v>1902</v>
      </c>
      <c r="G162" s="221" t="s">
        <v>310</v>
      </c>
      <c r="H162" s="222">
        <v>1</v>
      </c>
      <c r="I162" s="223">
        <v>595.91999999999996</v>
      </c>
      <c r="J162" s="223">
        <f>ROUND(I162*H162,2)</f>
        <v>595.91999999999996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188</v>
      </c>
      <c r="AT162" s="229" t="s">
        <v>184</v>
      </c>
      <c r="AU162" s="229" t="s">
        <v>81</v>
      </c>
      <c r="AY162" s="14" t="s">
        <v>181</v>
      </c>
      <c r="BE162" s="230">
        <f>IF(N162="základná",J162,0)</f>
        <v>0</v>
      </c>
      <c r="BF162" s="230">
        <f>IF(N162="znížená",J162,0)</f>
        <v>595.91999999999996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595.91999999999996</v>
      </c>
      <c r="BL162" s="14" t="s">
        <v>188</v>
      </c>
      <c r="BM162" s="229" t="s">
        <v>1903</v>
      </c>
    </row>
    <row r="163" s="2" customFormat="1" ht="16.5" customHeight="1">
      <c r="A163" s="29"/>
      <c r="B163" s="30"/>
      <c r="C163" s="218" t="s">
        <v>352</v>
      </c>
      <c r="D163" s="218" t="s">
        <v>184</v>
      </c>
      <c r="E163" s="219" t="s">
        <v>433</v>
      </c>
      <c r="F163" s="220" t="s">
        <v>1904</v>
      </c>
      <c r="G163" s="221" t="s">
        <v>310</v>
      </c>
      <c r="H163" s="222">
        <v>1</v>
      </c>
      <c r="I163" s="223">
        <v>85.510000000000005</v>
      </c>
      <c r="J163" s="223">
        <f>ROUND(I163*H163,2)</f>
        <v>85.510000000000005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188</v>
      </c>
      <c r="AT163" s="229" t="s">
        <v>184</v>
      </c>
      <c r="AU163" s="229" t="s">
        <v>81</v>
      </c>
      <c r="AY163" s="14" t="s">
        <v>181</v>
      </c>
      <c r="BE163" s="230">
        <f>IF(N163="základná",J163,0)</f>
        <v>0</v>
      </c>
      <c r="BF163" s="230">
        <f>IF(N163="znížená",J163,0)</f>
        <v>85.510000000000005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183</v>
      </c>
      <c r="BK163" s="230">
        <f>ROUND(I163*H163,2)</f>
        <v>85.510000000000005</v>
      </c>
      <c r="BL163" s="14" t="s">
        <v>188</v>
      </c>
      <c r="BM163" s="229" t="s">
        <v>1905</v>
      </c>
    </row>
    <row r="164" s="2" customFormat="1" ht="16.5" customHeight="1">
      <c r="A164" s="29"/>
      <c r="B164" s="30"/>
      <c r="C164" s="218" t="s">
        <v>356</v>
      </c>
      <c r="D164" s="218" t="s">
        <v>184</v>
      </c>
      <c r="E164" s="219" t="s">
        <v>437</v>
      </c>
      <c r="F164" s="220" t="s">
        <v>1906</v>
      </c>
      <c r="G164" s="221" t="s">
        <v>310</v>
      </c>
      <c r="H164" s="222">
        <v>1</v>
      </c>
      <c r="I164" s="223">
        <v>37.640000000000001</v>
      </c>
      <c r="J164" s="223">
        <f>ROUND(I164*H164,2)</f>
        <v>37.640000000000001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188</v>
      </c>
      <c r="AT164" s="229" t="s">
        <v>184</v>
      </c>
      <c r="AU164" s="229" t="s">
        <v>81</v>
      </c>
      <c r="AY164" s="14" t="s">
        <v>181</v>
      </c>
      <c r="BE164" s="230">
        <f>IF(N164="základná",J164,0)</f>
        <v>0</v>
      </c>
      <c r="BF164" s="230">
        <f>IF(N164="znížená",J164,0)</f>
        <v>37.640000000000001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37.640000000000001</v>
      </c>
      <c r="BL164" s="14" t="s">
        <v>188</v>
      </c>
      <c r="BM164" s="229" t="s">
        <v>1907</v>
      </c>
    </row>
    <row r="165" s="2" customFormat="1" ht="16.5" customHeight="1">
      <c r="A165" s="29"/>
      <c r="B165" s="30"/>
      <c r="C165" s="218" t="s">
        <v>360</v>
      </c>
      <c r="D165" s="218" t="s">
        <v>184</v>
      </c>
      <c r="E165" s="219" t="s">
        <v>441</v>
      </c>
      <c r="F165" s="220" t="s">
        <v>1908</v>
      </c>
      <c r="G165" s="221" t="s">
        <v>310</v>
      </c>
      <c r="H165" s="222">
        <v>1</v>
      </c>
      <c r="I165" s="223">
        <v>30.75</v>
      </c>
      <c r="J165" s="223">
        <f>ROUND(I165*H165,2)</f>
        <v>30.75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188</v>
      </c>
      <c r="AT165" s="229" t="s">
        <v>184</v>
      </c>
      <c r="AU165" s="229" t="s">
        <v>81</v>
      </c>
      <c r="AY165" s="14" t="s">
        <v>181</v>
      </c>
      <c r="BE165" s="230">
        <f>IF(N165="základná",J165,0)</f>
        <v>0</v>
      </c>
      <c r="BF165" s="230">
        <f>IF(N165="znížená",J165,0)</f>
        <v>30.75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183</v>
      </c>
      <c r="BK165" s="230">
        <f>ROUND(I165*H165,2)</f>
        <v>30.75</v>
      </c>
      <c r="BL165" s="14" t="s">
        <v>188</v>
      </c>
      <c r="BM165" s="229" t="s">
        <v>1909</v>
      </c>
    </row>
    <row r="166" s="2" customFormat="1" ht="16.5" customHeight="1">
      <c r="A166" s="29"/>
      <c r="B166" s="30"/>
      <c r="C166" s="218" t="s">
        <v>883</v>
      </c>
      <c r="D166" s="218" t="s">
        <v>184</v>
      </c>
      <c r="E166" s="219" t="s">
        <v>445</v>
      </c>
      <c r="F166" s="220" t="s">
        <v>1910</v>
      </c>
      <c r="G166" s="221" t="s">
        <v>394</v>
      </c>
      <c r="H166" s="222">
        <v>2</v>
      </c>
      <c r="I166" s="223">
        <v>68.379999999999995</v>
      </c>
      <c r="J166" s="223">
        <f>ROUND(I166*H166,2)</f>
        <v>136.75999999999999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188</v>
      </c>
      <c r="AT166" s="229" t="s">
        <v>184</v>
      </c>
      <c r="AU166" s="229" t="s">
        <v>81</v>
      </c>
      <c r="AY166" s="14" t="s">
        <v>181</v>
      </c>
      <c r="BE166" s="230">
        <f>IF(N166="základná",J166,0)</f>
        <v>0</v>
      </c>
      <c r="BF166" s="230">
        <f>IF(N166="znížená",J166,0)</f>
        <v>136.75999999999999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183</v>
      </c>
      <c r="BK166" s="230">
        <f>ROUND(I166*H166,2)</f>
        <v>136.75999999999999</v>
      </c>
      <c r="BL166" s="14" t="s">
        <v>188</v>
      </c>
      <c r="BM166" s="229" t="s">
        <v>1911</v>
      </c>
    </row>
    <row r="167" s="2" customFormat="1" ht="16.5" customHeight="1">
      <c r="A167" s="29"/>
      <c r="B167" s="30"/>
      <c r="C167" s="218" t="s">
        <v>885</v>
      </c>
      <c r="D167" s="218" t="s">
        <v>184</v>
      </c>
      <c r="E167" s="219" t="s">
        <v>449</v>
      </c>
      <c r="F167" s="220" t="s">
        <v>1912</v>
      </c>
      <c r="G167" s="221" t="s">
        <v>394</v>
      </c>
      <c r="H167" s="222">
        <v>1</v>
      </c>
      <c r="I167" s="223">
        <v>350</v>
      </c>
      <c r="J167" s="223">
        <f>ROUND(I167*H167,2)</f>
        <v>350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188</v>
      </c>
      <c r="AT167" s="229" t="s">
        <v>184</v>
      </c>
      <c r="AU167" s="229" t="s">
        <v>81</v>
      </c>
      <c r="AY167" s="14" t="s">
        <v>181</v>
      </c>
      <c r="BE167" s="230">
        <f>IF(N167="základná",J167,0)</f>
        <v>0</v>
      </c>
      <c r="BF167" s="230">
        <f>IF(N167="znížená",J167,0)</f>
        <v>350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183</v>
      </c>
      <c r="BK167" s="230">
        <f>ROUND(I167*H167,2)</f>
        <v>350</v>
      </c>
      <c r="BL167" s="14" t="s">
        <v>188</v>
      </c>
      <c r="BM167" s="229" t="s">
        <v>1913</v>
      </c>
    </row>
    <row r="168" s="2" customFormat="1" ht="16.5" customHeight="1">
      <c r="A168" s="29"/>
      <c r="B168" s="30"/>
      <c r="C168" s="218" t="s">
        <v>888</v>
      </c>
      <c r="D168" s="218" t="s">
        <v>184</v>
      </c>
      <c r="E168" s="219" t="s">
        <v>453</v>
      </c>
      <c r="F168" s="220" t="s">
        <v>1914</v>
      </c>
      <c r="G168" s="221" t="s">
        <v>394</v>
      </c>
      <c r="H168" s="222">
        <v>1</v>
      </c>
      <c r="I168" s="223">
        <v>120</v>
      </c>
      <c r="J168" s="223">
        <f>ROUND(I168*H168,2)</f>
        <v>120</v>
      </c>
      <c r="K168" s="224"/>
      <c r="L168" s="35"/>
      <c r="M168" s="241" t="s">
        <v>1</v>
      </c>
      <c r="N168" s="242" t="s">
        <v>39</v>
      </c>
      <c r="O168" s="243">
        <v>0</v>
      </c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188</v>
      </c>
      <c r="AT168" s="229" t="s">
        <v>184</v>
      </c>
      <c r="AU168" s="229" t="s">
        <v>81</v>
      </c>
      <c r="AY168" s="14" t="s">
        <v>181</v>
      </c>
      <c r="BE168" s="230">
        <f>IF(N168="základná",J168,0)</f>
        <v>0</v>
      </c>
      <c r="BF168" s="230">
        <f>IF(N168="znížená",J168,0)</f>
        <v>120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183</v>
      </c>
      <c r="BK168" s="230">
        <f>ROUND(I168*H168,2)</f>
        <v>120</v>
      </c>
      <c r="BL168" s="14" t="s">
        <v>188</v>
      </c>
      <c r="BM168" s="229" t="s">
        <v>1915</v>
      </c>
    </row>
    <row r="169" s="2" customFormat="1" ht="6.96" customHeight="1">
      <c r="A169" s="29"/>
      <c r="B169" s="62"/>
      <c r="C169" s="63"/>
      <c r="D169" s="63"/>
      <c r="E169" s="63"/>
      <c r="F169" s="63"/>
      <c r="G169" s="63"/>
      <c r="H169" s="63"/>
      <c r="I169" s="63"/>
      <c r="J169" s="63"/>
      <c r="K169" s="63"/>
      <c r="L169" s="35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sheetProtection sheet="1" autoFilter="0" formatColumns="0" formatRows="0" objects="1" scenarios="1" spinCount="100000" saltValue="vXCqdEjGlWcLmIuFa2Coj3JZjCHQ4D9rzXgD5/zVhWmhJWvAmNdZPmoCbGShuvO+VvOvSX7qV094e1pVBNe38A==" hashValue="2yFBPlXC7HBnkoa+Bl3BOK5/hDuEezNqYZ0TjytaPIQY9E1ewOAvglj2xsFrLe35Q+IMyo+rKqECD0cQ1K/GKg==" algorithmName="SHA-512" password="CC35"/>
  <autoFilter ref="C119:K168"/>
  <mergeCells count="8">
    <mergeCell ref="E7:H7"/>
    <mergeCell ref="E9:H9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145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ROUND(J130, 2)</f>
        <v>176235.32000000001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ROUND((SUM(BE130:BE225)),  2)</f>
        <v>0</v>
      </c>
      <c r="G33" s="152"/>
      <c r="H33" s="152"/>
      <c r="I33" s="153">
        <v>0.20000000000000001</v>
      </c>
      <c r="J33" s="151">
        <f>ROUND(((SUM(BE130:BE225))*I33),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ROUND((SUM(BF130:BF225)),  2)</f>
        <v>176235.32000000001</v>
      </c>
      <c r="G34" s="29"/>
      <c r="H34" s="29"/>
      <c r="I34" s="155">
        <v>0.20000000000000001</v>
      </c>
      <c r="J34" s="154">
        <f>ROUND(((SUM(BF130:BF225))*I34),  2)</f>
        <v>35247.059999999998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ROUND((SUM(BG130:BG225)),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ROUND((SUM(BH130:BH225)),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ROUND((SUM(BI130:BI225)),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211482.38000000001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101 - PRIJÍMACIA HALA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J130</f>
        <v>176235.32000000004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153</v>
      </c>
      <c r="E97" s="182"/>
      <c r="F97" s="182"/>
      <c r="G97" s="182"/>
      <c r="H97" s="182"/>
      <c r="I97" s="182"/>
      <c r="J97" s="183">
        <f>J131</f>
        <v>72608.010000000009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154</v>
      </c>
      <c r="E98" s="188"/>
      <c r="F98" s="188"/>
      <c r="G98" s="188"/>
      <c r="H98" s="188"/>
      <c r="I98" s="188"/>
      <c r="J98" s="189">
        <f>J132</f>
        <v>992.56999999999994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155</v>
      </c>
      <c r="E99" s="188"/>
      <c r="F99" s="188"/>
      <c r="G99" s="188"/>
      <c r="H99" s="188"/>
      <c r="I99" s="188"/>
      <c r="J99" s="189">
        <f>J138</f>
        <v>12671.540000000001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156</v>
      </c>
      <c r="E100" s="188"/>
      <c r="F100" s="188"/>
      <c r="G100" s="188"/>
      <c r="H100" s="188"/>
      <c r="I100" s="188"/>
      <c r="J100" s="189">
        <f>J144</f>
        <v>28927.810000000005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157</v>
      </c>
      <c r="E101" s="188"/>
      <c r="F101" s="188"/>
      <c r="G101" s="188"/>
      <c r="H101" s="188"/>
      <c r="I101" s="188"/>
      <c r="J101" s="189">
        <f>J151</f>
        <v>20881.040000000001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158</v>
      </c>
      <c r="E102" s="188"/>
      <c r="F102" s="188"/>
      <c r="G102" s="188"/>
      <c r="H102" s="188"/>
      <c r="I102" s="188"/>
      <c r="J102" s="189">
        <f>J158</f>
        <v>9135.0499999999993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159</v>
      </c>
      <c r="E103" s="182"/>
      <c r="F103" s="182"/>
      <c r="G103" s="182"/>
      <c r="H103" s="182"/>
      <c r="I103" s="182"/>
      <c r="J103" s="183">
        <f>J160</f>
        <v>28151.75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160</v>
      </c>
      <c r="E104" s="188"/>
      <c r="F104" s="188"/>
      <c r="G104" s="188"/>
      <c r="H104" s="188"/>
      <c r="I104" s="188"/>
      <c r="J104" s="189">
        <f>J161</f>
        <v>13236.370000000001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161</v>
      </c>
      <c r="E105" s="188"/>
      <c r="F105" s="188"/>
      <c r="G105" s="188"/>
      <c r="H105" s="188"/>
      <c r="I105" s="188"/>
      <c r="J105" s="189">
        <f>J169</f>
        <v>8944.779999999997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162</v>
      </c>
      <c r="E106" s="188"/>
      <c r="F106" s="188"/>
      <c r="G106" s="188"/>
      <c r="H106" s="188"/>
      <c r="I106" s="188"/>
      <c r="J106" s="189">
        <f>J177</f>
        <v>5970.6000000000004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163</v>
      </c>
      <c r="E107" s="182"/>
      <c r="F107" s="182"/>
      <c r="G107" s="182"/>
      <c r="H107" s="182"/>
      <c r="I107" s="182"/>
      <c r="J107" s="183">
        <f>J181</f>
        <v>72992.889999999999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164</v>
      </c>
      <c r="E108" s="188"/>
      <c r="F108" s="188"/>
      <c r="G108" s="188"/>
      <c r="H108" s="188"/>
      <c r="I108" s="188"/>
      <c r="J108" s="189">
        <f>J182</f>
        <v>7970.3899999999994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165</v>
      </c>
      <c r="E109" s="188"/>
      <c r="F109" s="188"/>
      <c r="G109" s="188"/>
      <c r="H109" s="188"/>
      <c r="I109" s="188"/>
      <c r="J109" s="189">
        <f>J213</f>
        <v>65022.5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166</v>
      </c>
      <c r="E110" s="182"/>
      <c r="F110" s="182"/>
      <c r="G110" s="182"/>
      <c r="H110" s="182"/>
      <c r="I110" s="182"/>
      <c r="J110" s="183">
        <f>J216</f>
        <v>2482.6700000000001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="2" customFormat="1" ht="6.96" customHeight="1">
      <c r="A116" s="29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4.96" customHeight="1">
      <c r="A117" s="29"/>
      <c r="B117" s="30"/>
      <c r="C117" s="20" t="s">
        <v>167</v>
      </c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13</v>
      </c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26.25" customHeight="1">
      <c r="A120" s="29"/>
      <c r="B120" s="30"/>
      <c r="C120" s="31"/>
      <c r="D120" s="31"/>
      <c r="E120" s="174" t="str">
        <f>E7</f>
        <v>Dodatok č. 5 ku stavbe Kompostáreň na biologicky rozložiteľný komunálny odpad v meste Partizánske</v>
      </c>
      <c r="F120" s="26"/>
      <c r="G120" s="26"/>
      <c r="H120" s="26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144</v>
      </c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6.5" customHeight="1">
      <c r="A122" s="29"/>
      <c r="B122" s="30"/>
      <c r="C122" s="31"/>
      <c r="D122" s="31"/>
      <c r="E122" s="72" t="str">
        <f>E9</f>
        <v>SO 101 - PRIJÍMACIA HALA</v>
      </c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17</v>
      </c>
      <c r="D124" s="31"/>
      <c r="E124" s="31"/>
      <c r="F124" s="23" t="str">
        <f>F12</f>
        <v>Partizánske parc.č.: 3958/171</v>
      </c>
      <c r="G124" s="31"/>
      <c r="H124" s="31"/>
      <c r="I124" s="26" t="s">
        <v>19</v>
      </c>
      <c r="J124" s="75" t="str">
        <f>IF(J12="","",J12)</f>
        <v>19. 6. 2023</v>
      </c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21</v>
      </c>
      <c r="D126" s="31"/>
      <c r="E126" s="31"/>
      <c r="F126" s="23" t="str">
        <f>E15</f>
        <v>Mesto Partizánske</v>
      </c>
      <c r="G126" s="31"/>
      <c r="H126" s="31"/>
      <c r="I126" s="26" t="s">
        <v>27</v>
      </c>
      <c r="J126" s="27" t="str">
        <f>E21</f>
        <v>Hescon, s.r.o.</v>
      </c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5.15" customHeight="1">
      <c r="A127" s="29"/>
      <c r="B127" s="30"/>
      <c r="C127" s="26" t="s">
        <v>25</v>
      </c>
      <c r="D127" s="31"/>
      <c r="E127" s="31"/>
      <c r="F127" s="23" t="str">
        <f>IF(E18="","",E18)</f>
        <v xml:space="preserve"> </v>
      </c>
      <c r="G127" s="31"/>
      <c r="H127" s="31"/>
      <c r="I127" s="26" t="s">
        <v>30</v>
      </c>
      <c r="J127" s="27" t="str">
        <f>E24</f>
        <v>Hescon, s.r.o.</v>
      </c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0.32" customHeight="1">
      <c r="A128" s="29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11" customFormat="1" ht="29.28" customHeight="1">
      <c r="A129" s="191"/>
      <c r="B129" s="192"/>
      <c r="C129" s="193" t="s">
        <v>168</v>
      </c>
      <c r="D129" s="194" t="s">
        <v>58</v>
      </c>
      <c r="E129" s="194" t="s">
        <v>54</v>
      </c>
      <c r="F129" s="194" t="s">
        <v>55</v>
      </c>
      <c r="G129" s="194" t="s">
        <v>169</v>
      </c>
      <c r="H129" s="194" t="s">
        <v>170</v>
      </c>
      <c r="I129" s="194" t="s">
        <v>171</v>
      </c>
      <c r="J129" s="195" t="s">
        <v>150</v>
      </c>
      <c r="K129" s="196" t="s">
        <v>172</v>
      </c>
      <c r="L129" s="197"/>
      <c r="M129" s="96" t="s">
        <v>1</v>
      </c>
      <c r="N129" s="97" t="s">
        <v>37</v>
      </c>
      <c r="O129" s="97" t="s">
        <v>173</v>
      </c>
      <c r="P129" s="97" t="s">
        <v>174</v>
      </c>
      <c r="Q129" s="97" t="s">
        <v>175</v>
      </c>
      <c r="R129" s="97" t="s">
        <v>176</v>
      </c>
      <c r="S129" s="97" t="s">
        <v>177</v>
      </c>
      <c r="T129" s="98" t="s">
        <v>178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29"/>
      <c r="B130" s="30"/>
      <c r="C130" s="103" t="s">
        <v>151</v>
      </c>
      <c r="D130" s="31"/>
      <c r="E130" s="31"/>
      <c r="F130" s="31"/>
      <c r="G130" s="31"/>
      <c r="H130" s="31"/>
      <c r="I130" s="31"/>
      <c r="J130" s="198">
        <f>BK130</f>
        <v>176235.32000000004</v>
      </c>
      <c r="K130" s="31"/>
      <c r="L130" s="35"/>
      <c r="M130" s="99"/>
      <c r="N130" s="199"/>
      <c r="O130" s="100"/>
      <c r="P130" s="200">
        <f>P131+P160+P181+P216</f>
        <v>0</v>
      </c>
      <c r="Q130" s="100"/>
      <c r="R130" s="200">
        <f>R131+R160+R181+R216</f>
        <v>1571.9559214399997</v>
      </c>
      <c r="S130" s="100"/>
      <c r="T130" s="201">
        <f>T131+T160+T181+T216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72</v>
      </c>
      <c r="AU130" s="14" t="s">
        <v>152</v>
      </c>
      <c r="BK130" s="202">
        <f>BK131+BK160+BK181+BK216</f>
        <v>176235.32000000004</v>
      </c>
    </row>
    <row r="131" s="12" customFormat="1" ht="25.92" customHeight="1">
      <c r="A131" s="12"/>
      <c r="B131" s="203"/>
      <c r="C131" s="204"/>
      <c r="D131" s="205" t="s">
        <v>72</v>
      </c>
      <c r="E131" s="206" t="s">
        <v>179</v>
      </c>
      <c r="F131" s="206" t="s">
        <v>180</v>
      </c>
      <c r="G131" s="204"/>
      <c r="H131" s="204"/>
      <c r="I131" s="204"/>
      <c r="J131" s="207">
        <f>BK131</f>
        <v>72608.010000000009</v>
      </c>
      <c r="K131" s="204"/>
      <c r="L131" s="208"/>
      <c r="M131" s="209"/>
      <c r="N131" s="210"/>
      <c r="O131" s="210"/>
      <c r="P131" s="211">
        <f>P132+P138+P144+P151+P158</f>
        <v>0</v>
      </c>
      <c r="Q131" s="210"/>
      <c r="R131" s="211">
        <f>R132+R138+R144+R151+R158</f>
        <v>947.68970051999986</v>
      </c>
      <c r="S131" s="210"/>
      <c r="T131" s="212">
        <f>T132+T138+T144+T151+T158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73</v>
      </c>
      <c r="AY131" s="213" t="s">
        <v>181</v>
      </c>
      <c r="BK131" s="215">
        <f>BK132+BK138+BK144+BK151+BK158</f>
        <v>72608.010000000009</v>
      </c>
    </row>
    <row r="132" s="12" customFormat="1" ht="22.8" customHeight="1">
      <c r="A132" s="12"/>
      <c r="B132" s="203"/>
      <c r="C132" s="204"/>
      <c r="D132" s="205" t="s">
        <v>72</v>
      </c>
      <c r="E132" s="216" t="s">
        <v>81</v>
      </c>
      <c r="F132" s="216" t="s">
        <v>182</v>
      </c>
      <c r="G132" s="204"/>
      <c r="H132" s="204"/>
      <c r="I132" s="204"/>
      <c r="J132" s="217">
        <f>BK132</f>
        <v>992.56999999999994</v>
      </c>
      <c r="K132" s="204"/>
      <c r="L132" s="208"/>
      <c r="M132" s="209"/>
      <c r="N132" s="210"/>
      <c r="O132" s="210"/>
      <c r="P132" s="211">
        <f>SUM(P133:P137)</f>
        <v>0</v>
      </c>
      <c r="Q132" s="210"/>
      <c r="R132" s="211">
        <f>SUM(R133:R137)</f>
        <v>0</v>
      </c>
      <c r="S132" s="210"/>
      <c r="T132" s="212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81</v>
      </c>
      <c r="AT132" s="214" t="s">
        <v>72</v>
      </c>
      <c r="AU132" s="214" t="s">
        <v>81</v>
      </c>
      <c r="AY132" s="213" t="s">
        <v>181</v>
      </c>
      <c r="BK132" s="215">
        <f>SUM(BK133:BK137)</f>
        <v>992.56999999999994</v>
      </c>
    </row>
    <row r="133" s="2" customFormat="1" ht="16.5" customHeight="1">
      <c r="A133" s="29"/>
      <c r="B133" s="30"/>
      <c r="C133" s="218" t="s">
        <v>183</v>
      </c>
      <c r="D133" s="218" t="s">
        <v>184</v>
      </c>
      <c r="E133" s="219" t="s">
        <v>185</v>
      </c>
      <c r="F133" s="220" t="s">
        <v>186</v>
      </c>
      <c r="G133" s="221" t="s">
        <v>187</v>
      </c>
      <c r="H133" s="222">
        <v>78.650000000000006</v>
      </c>
      <c r="I133" s="223">
        <v>7.4900000000000002</v>
      </c>
      <c r="J133" s="223">
        <f>ROUND(I133*H133,2)</f>
        <v>589.09000000000003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589.09000000000003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589.09000000000003</v>
      </c>
      <c r="BL133" s="14" t="s">
        <v>188</v>
      </c>
      <c r="BM133" s="229" t="s">
        <v>189</v>
      </c>
    </row>
    <row r="134" s="2" customFormat="1" ht="37.8" customHeight="1">
      <c r="A134" s="29"/>
      <c r="B134" s="30"/>
      <c r="C134" s="218" t="s">
        <v>190</v>
      </c>
      <c r="D134" s="218" t="s">
        <v>184</v>
      </c>
      <c r="E134" s="219" t="s">
        <v>191</v>
      </c>
      <c r="F134" s="220" t="s">
        <v>192</v>
      </c>
      <c r="G134" s="221" t="s">
        <v>187</v>
      </c>
      <c r="H134" s="222">
        <v>78.650000000000006</v>
      </c>
      <c r="I134" s="223">
        <v>0.53000000000000003</v>
      </c>
      <c r="J134" s="223">
        <f>ROUND(I134*H134,2)</f>
        <v>41.68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183</v>
      </c>
      <c r="AY134" s="14" t="s">
        <v>181</v>
      </c>
      <c r="BE134" s="230">
        <f>IF(N134="základná",J134,0)</f>
        <v>0</v>
      </c>
      <c r="BF134" s="230">
        <f>IF(N134="znížená",J134,0)</f>
        <v>41.68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41.68</v>
      </c>
      <c r="BL134" s="14" t="s">
        <v>188</v>
      </c>
      <c r="BM134" s="229" t="s">
        <v>193</v>
      </c>
    </row>
    <row r="135" s="2" customFormat="1" ht="24.15" customHeight="1">
      <c r="A135" s="29"/>
      <c r="B135" s="30"/>
      <c r="C135" s="218" t="s">
        <v>188</v>
      </c>
      <c r="D135" s="218" t="s">
        <v>184</v>
      </c>
      <c r="E135" s="219" t="s">
        <v>194</v>
      </c>
      <c r="F135" s="220" t="s">
        <v>195</v>
      </c>
      <c r="G135" s="221" t="s">
        <v>187</v>
      </c>
      <c r="H135" s="222">
        <v>78.650000000000006</v>
      </c>
      <c r="I135" s="223">
        <v>1.0700000000000001</v>
      </c>
      <c r="J135" s="223">
        <f>ROUND(I135*H135,2)</f>
        <v>84.159999999999997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84.159999999999997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84.159999999999997</v>
      </c>
      <c r="BL135" s="14" t="s">
        <v>188</v>
      </c>
      <c r="BM135" s="229" t="s">
        <v>196</v>
      </c>
    </row>
    <row r="136" s="2" customFormat="1" ht="33" customHeight="1">
      <c r="A136" s="29"/>
      <c r="B136" s="30"/>
      <c r="C136" s="218" t="s">
        <v>197</v>
      </c>
      <c r="D136" s="218" t="s">
        <v>184</v>
      </c>
      <c r="E136" s="219" t="s">
        <v>198</v>
      </c>
      <c r="F136" s="220" t="s">
        <v>199</v>
      </c>
      <c r="G136" s="221" t="s">
        <v>187</v>
      </c>
      <c r="H136" s="222">
        <v>78.650000000000006</v>
      </c>
      <c r="I136" s="223">
        <v>3.21</v>
      </c>
      <c r="J136" s="223">
        <f>ROUND(I136*H136,2)</f>
        <v>252.47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252.47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252.47</v>
      </c>
      <c r="BL136" s="14" t="s">
        <v>188</v>
      </c>
      <c r="BM136" s="229" t="s">
        <v>200</v>
      </c>
    </row>
    <row r="137" s="2" customFormat="1" ht="16.5" customHeight="1">
      <c r="A137" s="29"/>
      <c r="B137" s="30"/>
      <c r="C137" s="218" t="s">
        <v>201</v>
      </c>
      <c r="D137" s="218" t="s">
        <v>184</v>
      </c>
      <c r="E137" s="219" t="s">
        <v>202</v>
      </c>
      <c r="F137" s="220" t="s">
        <v>203</v>
      </c>
      <c r="G137" s="221" t="s">
        <v>187</v>
      </c>
      <c r="H137" s="222">
        <v>78.650000000000006</v>
      </c>
      <c r="I137" s="223">
        <v>0.32000000000000001</v>
      </c>
      <c r="J137" s="223">
        <f>ROUND(I137*H137,2)</f>
        <v>25.170000000000002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25.170000000000002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25.170000000000002</v>
      </c>
      <c r="BL137" s="14" t="s">
        <v>188</v>
      </c>
      <c r="BM137" s="229" t="s">
        <v>204</v>
      </c>
    </row>
    <row r="138" s="12" customFormat="1" ht="22.8" customHeight="1">
      <c r="A138" s="12"/>
      <c r="B138" s="203"/>
      <c r="C138" s="204"/>
      <c r="D138" s="205" t="s">
        <v>72</v>
      </c>
      <c r="E138" s="216" t="s">
        <v>183</v>
      </c>
      <c r="F138" s="216" t="s">
        <v>205</v>
      </c>
      <c r="G138" s="204"/>
      <c r="H138" s="204"/>
      <c r="I138" s="204"/>
      <c r="J138" s="217">
        <f>BK138</f>
        <v>12671.540000000001</v>
      </c>
      <c r="K138" s="204"/>
      <c r="L138" s="208"/>
      <c r="M138" s="209"/>
      <c r="N138" s="210"/>
      <c r="O138" s="210"/>
      <c r="P138" s="211">
        <f>SUM(P139:P143)</f>
        <v>0</v>
      </c>
      <c r="Q138" s="210"/>
      <c r="R138" s="211">
        <f>SUM(R139:R143)</f>
        <v>179.32090110000002</v>
      </c>
      <c r="S138" s="210"/>
      <c r="T138" s="212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81</v>
      </c>
      <c r="AY138" s="213" t="s">
        <v>181</v>
      </c>
      <c r="BK138" s="215">
        <f>SUM(BK139:BK143)</f>
        <v>12671.540000000001</v>
      </c>
    </row>
    <row r="139" s="2" customFormat="1" ht="24.15" customHeight="1">
      <c r="A139" s="29"/>
      <c r="B139" s="30"/>
      <c r="C139" s="218" t="s">
        <v>206</v>
      </c>
      <c r="D139" s="218" t="s">
        <v>184</v>
      </c>
      <c r="E139" s="219" t="s">
        <v>207</v>
      </c>
      <c r="F139" s="220" t="s">
        <v>208</v>
      </c>
      <c r="G139" s="221" t="s">
        <v>187</v>
      </c>
      <c r="H139" s="222">
        <v>78.650000000000006</v>
      </c>
      <c r="I139" s="223">
        <v>80.25</v>
      </c>
      <c r="J139" s="223">
        <f>ROUND(I139*H139,2)</f>
        <v>6311.6599999999999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2.2151299999999998</v>
      </c>
      <c r="R139" s="227">
        <f>Q139*H139</f>
        <v>174.21997450000001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6311.6599999999999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6311.6599999999999</v>
      </c>
      <c r="BL139" s="14" t="s">
        <v>188</v>
      </c>
      <c r="BM139" s="229" t="s">
        <v>209</v>
      </c>
    </row>
    <row r="140" s="2" customFormat="1" ht="16.5" customHeight="1">
      <c r="A140" s="29"/>
      <c r="B140" s="30"/>
      <c r="C140" s="218" t="s">
        <v>210</v>
      </c>
      <c r="D140" s="218" t="s">
        <v>184</v>
      </c>
      <c r="E140" s="219" t="s">
        <v>211</v>
      </c>
      <c r="F140" s="220" t="s">
        <v>212</v>
      </c>
      <c r="G140" s="221" t="s">
        <v>213</v>
      </c>
      <c r="H140" s="222">
        <v>3.9329999999999998</v>
      </c>
      <c r="I140" s="223">
        <v>1284</v>
      </c>
      <c r="J140" s="223">
        <f>ROUND(I140*H140,2)</f>
        <v>5049.9700000000003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1.01895</v>
      </c>
      <c r="R140" s="227">
        <f>Q140*H140</f>
        <v>4.0075303499999997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5049.9700000000003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5049.9700000000003</v>
      </c>
      <c r="BL140" s="14" t="s">
        <v>188</v>
      </c>
      <c r="BM140" s="229" t="s">
        <v>214</v>
      </c>
    </row>
    <row r="141" s="2" customFormat="1" ht="24.15" customHeight="1">
      <c r="A141" s="29"/>
      <c r="B141" s="30"/>
      <c r="C141" s="218" t="s">
        <v>215</v>
      </c>
      <c r="D141" s="218" t="s">
        <v>184</v>
      </c>
      <c r="E141" s="219" t="s">
        <v>216</v>
      </c>
      <c r="F141" s="220" t="s">
        <v>217</v>
      </c>
      <c r="G141" s="221" t="s">
        <v>218</v>
      </c>
      <c r="H141" s="222">
        <v>434.75</v>
      </c>
      <c r="I141" s="223">
        <v>0.53000000000000003</v>
      </c>
      <c r="J141" s="223">
        <f>ROUND(I141*H141,2)</f>
        <v>230.41999999999999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3.0000000000000001E-05</v>
      </c>
      <c r="R141" s="227">
        <f>Q141*H141</f>
        <v>0.0130425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230.41999999999999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230.41999999999999</v>
      </c>
      <c r="BL141" s="14" t="s">
        <v>188</v>
      </c>
      <c r="BM141" s="229" t="s">
        <v>219</v>
      </c>
    </row>
    <row r="142" s="2" customFormat="1" ht="21.75" customHeight="1">
      <c r="A142" s="29"/>
      <c r="B142" s="30"/>
      <c r="C142" s="231" t="s">
        <v>220</v>
      </c>
      <c r="D142" s="231" t="s">
        <v>221</v>
      </c>
      <c r="E142" s="232" t="s">
        <v>222</v>
      </c>
      <c r="F142" s="233" t="s">
        <v>223</v>
      </c>
      <c r="G142" s="234" t="s">
        <v>218</v>
      </c>
      <c r="H142" s="235">
        <v>443.44499999999999</v>
      </c>
      <c r="I142" s="236">
        <v>0.65000000000000002</v>
      </c>
      <c r="J142" s="236">
        <f>ROUND(I142*H142,2)</f>
        <v>288.24000000000001</v>
      </c>
      <c r="K142" s="237"/>
      <c r="L142" s="238"/>
      <c r="M142" s="239" t="s">
        <v>1</v>
      </c>
      <c r="N142" s="240" t="s">
        <v>39</v>
      </c>
      <c r="O142" s="227">
        <v>0</v>
      </c>
      <c r="P142" s="227">
        <f>O142*H142</f>
        <v>0</v>
      </c>
      <c r="Q142" s="227">
        <v>0.00025000000000000001</v>
      </c>
      <c r="R142" s="227">
        <f>Q142*H142</f>
        <v>0.11086125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210</v>
      </c>
      <c r="AT142" s="229" t="s">
        <v>221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288.24000000000001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288.24000000000001</v>
      </c>
      <c r="BL142" s="14" t="s">
        <v>188</v>
      </c>
      <c r="BM142" s="229" t="s">
        <v>224</v>
      </c>
    </row>
    <row r="143" s="2" customFormat="1" ht="37.8" customHeight="1">
      <c r="A143" s="29"/>
      <c r="B143" s="30"/>
      <c r="C143" s="218" t="s">
        <v>225</v>
      </c>
      <c r="D143" s="218" t="s">
        <v>184</v>
      </c>
      <c r="E143" s="219" t="s">
        <v>226</v>
      </c>
      <c r="F143" s="220" t="s">
        <v>227</v>
      </c>
      <c r="G143" s="221" t="s">
        <v>218</v>
      </c>
      <c r="H143" s="222">
        <v>434.75</v>
      </c>
      <c r="I143" s="223">
        <v>1.8200000000000001</v>
      </c>
      <c r="J143" s="223">
        <f>ROUND(I143*H143,2)</f>
        <v>791.25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0.0022300000000000002</v>
      </c>
      <c r="R143" s="227">
        <f>Q143*H143</f>
        <v>0.96949250000000009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791.25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791.25</v>
      </c>
      <c r="BL143" s="14" t="s">
        <v>188</v>
      </c>
      <c r="BM143" s="229" t="s">
        <v>228</v>
      </c>
    </row>
    <row r="144" s="12" customFormat="1" ht="22.8" customHeight="1">
      <c r="A144" s="12"/>
      <c r="B144" s="203"/>
      <c r="C144" s="204"/>
      <c r="D144" s="205" t="s">
        <v>72</v>
      </c>
      <c r="E144" s="216" t="s">
        <v>190</v>
      </c>
      <c r="F144" s="216" t="s">
        <v>229</v>
      </c>
      <c r="G144" s="204"/>
      <c r="H144" s="204"/>
      <c r="I144" s="204"/>
      <c r="J144" s="217">
        <f>BK144</f>
        <v>28927.810000000005</v>
      </c>
      <c r="K144" s="204"/>
      <c r="L144" s="208"/>
      <c r="M144" s="209"/>
      <c r="N144" s="210"/>
      <c r="O144" s="210"/>
      <c r="P144" s="211">
        <f>SUM(P145:P150)</f>
        <v>0</v>
      </c>
      <c r="Q144" s="210"/>
      <c r="R144" s="211">
        <f>SUM(R145:R150)</f>
        <v>152.22805692</v>
      </c>
      <c r="S144" s="210"/>
      <c r="T144" s="212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81</v>
      </c>
      <c r="AT144" s="214" t="s">
        <v>72</v>
      </c>
      <c r="AU144" s="214" t="s">
        <v>81</v>
      </c>
      <c r="AY144" s="213" t="s">
        <v>181</v>
      </c>
      <c r="BK144" s="215">
        <f>SUM(BK145:BK150)</f>
        <v>28927.810000000005</v>
      </c>
    </row>
    <row r="145" s="2" customFormat="1" ht="21.75" customHeight="1">
      <c r="A145" s="29"/>
      <c r="B145" s="30"/>
      <c r="C145" s="218" t="s">
        <v>230</v>
      </c>
      <c r="D145" s="218" t="s">
        <v>184</v>
      </c>
      <c r="E145" s="219" t="s">
        <v>231</v>
      </c>
      <c r="F145" s="220" t="s">
        <v>232</v>
      </c>
      <c r="G145" s="221" t="s">
        <v>187</v>
      </c>
      <c r="H145" s="222">
        <v>62.438000000000002</v>
      </c>
      <c r="I145" s="223">
        <v>90.950000000000003</v>
      </c>
      <c r="J145" s="223">
        <f>ROUND(I145*H145,2)</f>
        <v>5678.7399999999998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2.3140399999999999</v>
      </c>
      <c r="R145" s="227">
        <f>Q145*H145</f>
        <v>144.48402952000001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5678.7399999999998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5678.7399999999998</v>
      </c>
      <c r="BL145" s="14" t="s">
        <v>188</v>
      </c>
      <c r="BM145" s="229" t="s">
        <v>233</v>
      </c>
    </row>
    <row r="146" s="2" customFormat="1" ht="24.15" customHeight="1">
      <c r="A146" s="29"/>
      <c r="B146" s="30"/>
      <c r="C146" s="218" t="s">
        <v>234</v>
      </c>
      <c r="D146" s="218" t="s">
        <v>184</v>
      </c>
      <c r="E146" s="219" t="s">
        <v>235</v>
      </c>
      <c r="F146" s="220" t="s">
        <v>236</v>
      </c>
      <c r="G146" s="221" t="s">
        <v>218</v>
      </c>
      <c r="H146" s="222">
        <v>499.5</v>
      </c>
      <c r="I146" s="223">
        <v>23.539999999999999</v>
      </c>
      <c r="J146" s="223">
        <f>ROUND(I146*H146,2)</f>
        <v>11758.23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0.0015399999999999999</v>
      </c>
      <c r="R146" s="227">
        <f>Q146*H146</f>
        <v>0.76922999999999997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11758.23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11758.23</v>
      </c>
      <c r="BL146" s="14" t="s">
        <v>188</v>
      </c>
      <c r="BM146" s="229" t="s">
        <v>237</v>
      </c>
    </row>
    <row r="147" s="2" customFormat="1" ht="24.15" customHeight="1">
      <c r="A147" s="29"/>
      <c r="B147" s="30"/>
      <c r="C147" s="218" t="s">
        <v>238</v>
      </c>
      <c r="D147" s="218" t="s">
        <v>184</v>
      </c>
      <c r="E147" s="219" t="s">
        <v>239</v>
      </c>
      <c r="F147" s="220" t="s">
        <v>240</v>
      </c>
      <c r="G147" s="221" t="s">
        <v>218</v>
      </c>
      <c r="H147" s="222">
        <v>499.5</v>
      </c>
      <c r="I147" s="223">
        <v>5.3499999999999996</v>
      </c>
      <c r="J147" s="223">
        <f>ROUND(I147*H147,2)</f>
        <v>2672.3299999999999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2672.3299999999999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2672.3299999999999</v>
      </c>
      <c r="BL147" s="14" t="s">
        <v>188</v>
      </c>
      <c r="BM147" s="229" t="s">
        <v>241</v>
      </c>
    </row>
    <row r="148" s="2" customFormat="1" ht="16.5" customHeight="1">
      <c r="A148" s="29"/>
      <c r="B148" s="30"/>
      <c r="C148" s="218" t="s">
        <v>242</v>
      </c>
      <c r="D148" s="218" t="s">
        <v>184</v>
      </c>
      <c r="E148" s="219" t="s">
        <v>243</v>
      </c>
      <c r="F148" s="220" t="s">
        <v>244</v>
      </c>
      <c r="G148" s="221" t="s">
        <v>213</v>
      </c>
      <c r="H148" s="222">
        <v>6.8680000000000003</v>
      </c>
      <c r="I148" s="223">
        <v>1284</v>
      </c>
      <c r="J148" s="223">
        <f>ROUND(I148*H148,2)</f>
        <v>8818.5100000000002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1.01555</v>
      </c>
      <c r="R148" s="227">
        <f>Q148*H148</f>
        <v>6.9747973999999999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8818.5100000000002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8818.5100000000002</v>
      </c>
      <c r="BL148" s="14" t="s">
        <v>188</v>
      </c>
      <c r="BM148" s="229" t="s">
        <v>245</v>
      </c>
    </row>
    <row r="149" s="2" customFormat="1" ht="33" customHeight="1">
      <c r="A149" s="29"/>
      <c r="B149" s="30"/>
      <c r="C149" s="218" t="s">
        <v>246</v>
      </c>
      <c r="D149" s="218" t="s">
        <v>184</v>
      </c>
      <c r="E149" s="219" t="s">
        <v>247</v>
      </c>
      <c r="F149" s="220" t="s">
        <v>248</v>
      </c>
      <c r="G149" s="221" t="s">
        <v>249</v>
      </c>
      <c r="H149" s="222">
        <v>0</v>
      </c>
      <c r="I149" s="223">
        <v>0</v>
      </c>
      <c r="J149" s="223">
        <f>ROUND(I149*H149,2)</f>
        <v>0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0.18440000000000001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0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0</v>
      </c>
      <c r="BL149" s="14" t="s">
        <v>188</v>
      </c>
      <c r="BM149" s="229" t="s">
        <v>250</v>
      </c>
    </row>
    <row r="150" s="2" customFormat="1" ht="16.5" customHeight="1">
      <c r="A150" s="29"/>
      <c r="B150" s="30"/>
      <c r="C150" s="231" t="s">
        <v>251</v>
      </c>
      <c r="D150" s="231" t="s">
        <v>221</v>
      </c>
      <c r="E150" s="232" t="s">
        <v>252</v>
      </c>
      <c r="F150" s="233" t="s">
        <v>253</v>
      </c>
      <c r="G150" s="234" t="s">
        <v>249</v>
      </c>
      <c r="H150" s="235">
        <v>0</v>
      </c>
      <c r="I150" s="236">
        <v>0</v>
      </c>
      <c r="J150" s="236">
        <f>ROUND(I150*H150,2)</f>
        <v>0</v>
      </c>
      <c r="K150" s="237"/>
      <c r="L150" s="238"/>
      <c r="M150" s="239" t="s">
        <v>1</v>
      </c>
      <c r="N150" s="240" t="s">
        <v>39</v>
      </c>
      <c r="O150" s="227">
        <v>0</v>
      </c>
      <c r="P150" s="227">
        <f>O150*H150</f>
        <v>0</v>
      </c>
      <c r="Q150" s="227">
        <v>0.27200000000000002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210</v>
      </c>
      <c r="AT150" s="229" t="s">
        <v>221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0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0</v>
      </c>
      <c r="BL150" s="14" t="s">
        <v>188</v>
      </c>
      <c r="BM150" s="229" t="s">
        <v>254</v>
      </c>
    </row>
    <row r="151" s="12" customFormat="1" ht="22.8" customHeight="1">
      <c r="A151" s="12"/>
      <c r="B151" s="203"/>
      <c r="C151" s="204"/>
      <c r="D151" s="205" t="s">
        <v>72</v>
      </c>
      <c r="E151" s="216" t="s">
        <v>197</v>
      </c>
      <c r="F151" s="216" t="s">
        <v>255</v>
      </c>
      <c r="G151" s="204"/>
      <c r="H151" s="204"/>
      <c r="I151" s="204"/>
      <c r="J151" s="217">
        <f>BK151</f>
        <v>20881.040000000001</v>
      </c>
      <c r="K151" s="204"/>
      <c r="L151" s="208"/>
      <c r="M151" s="209"/>
      <c r="N151" s="210"/>
      <c r="O151" s="210"/>
      <c r="P151" s="211">
        <f>SUM(P152:P157)</f>
        <v>0</v>
      </c>
      <c r="Q151" s="210"/>
      <c r="R151" s="211">
        <f>SUM(R152:R157)</f>
        <v>616.14074249999987</v>
      </c>
      <c r="S151" s="210"/>
      <c r="T151" s="212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81</v>
      </c>
      <c r="AT151" s="214" t="s">
        <v>72</v>
      </c>
      <c r="AU151" s="214" t="s">
        <v>81</v>
      </c>
      <c r="AY151" s="213" t="s">
        <v>181</v>
      </c>
      <c r="BK151" s="215">
        <f>SUM(BK152:BK157)</f>
        <v>20881.040000000001</v>
      </c>
    </row>
    <row r="152" s="2" customFormat="1" ht="24.15" customHeight="1">
      <c r="A152" s="29"/>
      <c r="B152" s="30"/>
      <c r="C152" s="218" t="s">
        <v>256</v>
      </c>
      <c r="D152" s="218" t="s">
        <v>184</v>
      </c>
      <c r="E152" s="219" t="s">
        <v>257</v>
      </c>
      <c r="F152" s="220" t="s">
        <v>258</v>
      </c>
      <c r="G152" s="221" t="s">
        <v>218</v>
      </c>
      <c r="H152" s="222">
        <v>434.75</v>
      </c>
      <c r="I152" s="223">
        <v>9.6300000000000008</v>
      </c>
      <c r="J152" s="223">
        <f>ROUND(I152*H152,2)</f>
        <v>4186.6400000000003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0.71643999999999997</v>
      </c>
      <c r="R152" s="227">
        <f>Q152*H152</f>
        <v>311.47228999999999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4186.6400000000003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4186.6400000000003</v>
      </c>
      <c r="BL152" s="14" t="s">
        <v>188</v>
      </c>
      <c r="BM152" s="229" t="s">
        <v>259</v>
      </c>
    </row>
    <row r="153" s="2" customFormat="1" ht="37.8" customHeight="1">
      <c r="A153" s="29"/>
      <c r="B153" s="30"/>
      <c r="C153" s="218" t="s">
        <v>260</v>
      </c>
      <c r="D153" s="218" t="s">
        <v>184</v>
      </c>
      <c r="E153" s="219" t="s">
        <v>261</v>
      </c>
      <c r="F153" s="220" t="s">
        <v>262</v>
      </c>
      <c r="G153" s="221" t="s">
        <v>218</v>
      </c>
      <c r="H153" s="222">
        <v>434.75</v>
      </c>
      <c r="I153" s="223">
        <v>10.16</v>
      </c>
      <c r="J153" s="223">
        <f>ROUND(I153*H153,2)</f>
        <v>4417.0600000000004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0.38307999999999998</v>
      </c>
      <c r="R153" s="227">
        <f>Q153*H153</f>
        <v>166.54402999999999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4417.0600000000004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4417.0600000000004</v>
      </c>
      <c r="BL153" s="14" t="s">
        <v>188</v>
      </c>
      <c r="BM153" s="229" t="s">
        <v>263</v>
      </c>
    </row>
    <row r="154" s="2" customFormat="1" ht="33" customHeight="1">
      <c r="A154" s="29"/>
      <c r="B154" s="30"/>
      <c r="C154" s="218" t="s">
        <v>7</v>
      </c>
      <c r="D154" s="218" t="s">
        <v>184</v>
      </c>
      <c r="E154" s="219" t="s">
        <v>264</v>
      </c>
      <c r="F154" s="220" t="s">
        <v>265</v>
      </c>
      <c r="G154" s="221" t="s">
        <v>218</v>
      </c>
      <c r="H154" s="222">
        <v>434.75</v>
      </c>
      <c r="I154" s="223">
        <v>0.64000000000000001</v>
      </c>
      <c r="J154" s="223">
        <f>ROUND(I154*H154,2)</f>
        <v>278.24000000000001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0.0060099999999999997</v>
      </c>
      <c r="R154" s="227">
        <f>Q154*H154</f>
        <v>2.6128475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278.24000000000001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278.24000000000001</v>
      </c>
      <c r="BL154" s="14" t="s">
        <v>188</v>
      </c>
      <c r="BM154" s="229" t="s">
        <v>266</v>
      </c>
    </row>
    <row r="155" s="2" customFormat="1" ht="33" customHeight="1">
      <c r="A155" s="29"/>
      <c r="B155" s="30"/>
      <c r="C155" s="218" t="s">
        <v>267</v>
      </c>
      <c r="D155" s="218" t="s">
        <v>184</v>
      </c>
      <c r="E155" s="219" t="s">
        <v>268</v>
      </c>
      <c r="F155" s="220" t="s">
        <v>269</v>
      </c>
      <c r="G155" s="221" t="s">
        <v>218</v>
      </c>
      <c r="H155" s="222">
        <v>434.75</v>
      </c>
      <c r="I155" s="223">
        <v>0.84999999999999998</v>
      </c>
      <c r="J155" s="223">
        <f>ROUND(I155*H155,2)</f>
        <v>369.54000000000002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0.00051000000000000004</v>
      </c>
      <c r="R155" s="227">
        <f>Q155*H155</f>
        <v>0.22172250000000002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188</v>
      </c>
      <c r="AT155" s="229" t="s">
        <v>184</v>
      </c>
      <c r="AU155" s="229" t="s">
        <v>183</v>
      </c>
      <c r="AY155" s="14" t="s">
        <v>181</v>
      </c>
      <c r="BE155" s="230">
        <f>IF(N155="základná",J155,0)</f>
        <v>0</v>
      </c>
      <c r="BF155" s="230">
        <f>IF(N155="znížená",J155,0)</f>
        <v>369.54000000000002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369.54000000000002</v>
      </c>
      <c r="BL155" s="14" t="s">
        <v>188</v>
      </c>
      <c r="BM155" s="229" t="s">
        <v>270</v>
      </c>
    </row>
    <row r="156" s="2" customFormat="1" ht="33" customHeight="1">
      <c r="A156" s="29"/>
      <c r="B156" s="30"/>
      <c r="C156" s="218" t="s">
        <v>271</v>
      </c>
      <c r="D156" s="218" t="s">
        <v>184</v>
      </c>
      <c r="E156" s="219" t="s">
        <v>272</v>
      </c>
      <c r="F156" s="220" t="s">
        <v>273</v>
      </c>
      <c r="G156" s="221" t="s">
        <v>218</v>
      </c>
      <c r="H156" s="222">
        <v>434.75</v>
      </c>
      <c r="I156" s="223">
        <v>9.6300000000000008</v>
      </c>
      <c r="J156" s="223">
        <f>ROUND(I156*H156,2)</f>
        <v>4186.6400000000003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0.10373</v>
      </c>
      <c r="R156" s="227">
        <f>Q156*H156</f>
        <v>45.096617500000001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4186.6400000000003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4186.6400000000003</v>
      </c>
      <c r="BL156" s="14" t="s">
        <v>188</v>
      </c>
      <c r="BM156" s="229" t="s">
        <v>274</v>
      </c>
    </row>
    <row r="157" s="2" customFormat="1" ht="33" customHeight="1">
      <c r="A157" s="29"/>
      <c r="B157" s="30"/>
      <c r="C157" s="218" t="s">
        <v>275</v>
      </c>
      <c r="D157" s="218" t="s">
        <v>184</v>
      </c>
      <c r="E157" s="219" t="s">
        <v>276</v>
      </c>
      <c r="F157" s="220" t="s">
        <v>277</v>
      </c>
      <c r="G157" s="221" t="s">
        <v>218</v>
      </c>
      <c r="H157" s="222">
        <v>434.75</v>
      </c>
      <c r="I157" s="223">
        <v>17.120000000000001</v>
      </c>
      <c r="J157" s="223">
        <f>ROUND(I157*H157,2)</f>
        <v>7442.9200000000001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0.20746000000000001</v>
      </c>
      <c r="R157" s="227">
        <f>Q157*H157</f>
        <v>90.193235000000001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188</v>
      </c>
      <c r="AT157" s="229" t="s">
        <v>184</v>
      </c>
      <c r="AU157" s="229" t="s">
        <v>183</v>
      </c>
      <c r="AY157" s="14" t="s">
        <v>181</v>
      </c>
      <c r="BE157" s="230">
        <f>IF(N157="základná",J157,0)</f>
        <v>0</v>
      </c>
      <c r="BF157" s="230">
        <f>IF(N157="znížená",J157,0)</f>
        <v>7442.9200000000001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7442.9200000000001</v>
      </c>
      <c r="BL157" s="14" t="s">
        <v>188</v>
      </c>
      <c r="BM157" s="229" t="s">
        <v>278</v>
      </c>
    </row>
    <row r="158" s="12" customFormat="1" ht="22.8" customHeight="1">
      <c r="A158" s="12"/>
      <c r="B158" s="203"/>
      <c r="C158" s="204"/>
      <c r="D158" s="205" t="s">
        <v>72</v>
      </c>
      <c r="E158" s="216" t="s">
        <v>279</v>
      </c>
      <c r="F158" s="216" t="s">
        <v>280</v>
      </c>
      <c r="G158" s="204"/>
      <c r="H158" s="204"/>
      <c r="I158" s="204"/>
      <c r="J158" s="217">
        <f>BK158</f>
        <v>9135.0499999999993</v>
      </c>
      <c r="K158" s="204"/>
      <c r="L158" s="208"/>
      <c r="M158" s="209"/>
      <c r="N158" s="210"/>
      <c r="O158" s="210"/>
      <c r="P158" s="211">
        <f>P159</f>
        <v>0</v>
      </c>
      <c r="Q158" s="210"/>
      <c r="R158" s="211">
        <f>R159</f>
        <v>0</v>
      </c>
      <c r="S158" s="210"/>
      <c r="T158" s="21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81</v>
      </c>
      <c r="AT158" s="214" t="s">
        <v>72</v>
      </c>
      <c r="AU158" s="214" t="s">
        <v>81</v>
      </c>
      <c r="AY158" s="213" t="s">
        <v>181</v>
      </c>
      <c r="BK158" s="215">
        <f>BK159</f>
        <v>9135.0499999999993</v>
      </c>
    </row>
    <row r="159" s="2" customFormat="1" ht="24.15" customHeight="1">
      <c r="A159" s="29"/>
      <c r="B159" s="30"/>
      <c r="C159" s="218" t="s">
        <v>281</v>
      </c>
      <c r="D159" s="218" t="s">
        <v>184</v>
      </c>
      <c r="E159" s="219" t="s">
        <v>282</v>
      </c>
      <c r="F159" s="220" t="s">
        <v>283</v>
      </c>
      <c r="G159" s="221" t="s">
        <v>213</v>
      </c>
      <c r="H159" s="222">
        <v>948.60299999999995</v>
      </c>
      <c r="I159" s="223">
        <v>9.6300000000000008</v>
      </c>
      <c r="J159" s="223">
        <f>ROUND(I159*H159,2)</f>
        <v>9135.0499999999993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183</v>
      </c>
      <c r="AY159" s="14" t="s">
        <v>181</v>
      </c>
      <c r="BE159" s="230">
        <f>IF(N159="základná",J159,0)</f>
        <v>0</v>
      </c>
      <c r="BF159" s="230">
        <f>IF(N159="znížená",J159,0)</f>
        <v>9135.0499999999993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9135.0499999999993</v>
      </c>
      <c r="BL159" s="14" t="s">
        <v>188</v>
      </c>
      <c r="BM159" s="229" t="s">
        <v>284</v>
      </c>
    </row>
    <row r="160" s="12" customFormat="1" ht="25.92" customHeight="1">
      <c r="A160" s="12"/>
      <c r="B160" s="203"/>
      <c r="C160" s="204"/>
      <c r="D160" s="205" t="s">
        <v>72</v>
      </c>
      <c r="E160" s="206" t="s">
        <v>285</v>
      </c>
      <c r="F160" s="206" t="s">
        <v>286</v>
      </c>
      <c r="G160" s="204"/>
      <c r="H160" s="204"/>
      <c r="I160" s="204"/>
      <c r="J160" s="207">
        <f>BK160</f>
        <v>28151.75</v>
      </c>
      <c r="K160" s="204"/>
      <c r="L160" s="208"/>
      <c r="M160" s="209"/>
      <c r="N160" s="210"/>
      <c r="O160" s="210"/>
      <c r="P160" s="211">
        <f>P161+P169+P177</f>
        <v>0</v>
      </c>
      <c r="Q160" s="210"/>
      <c r="R160" s="211">
        <f>R161+R169+R177</f>
        <v>5.8162209199999992</v>
      </c>
      <c r="S160" s="210"/>
      <c r="T160" s="212">
        <f>T161+T169+T177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183</v>
      </c>
      <c r="AT160" s="214" t="s">
        <v>72</v>
      </c>
      <c r="AU160" s="214" t="s">
        <v>73</v>
      </c>
      <c r="AY160" s="213" t="s">
        <v>181</v>
      </c>
      <c r="BK160" s="215">
        <f>BK161+BK169+BK177</f>
        <v>28151.75</v>
      </c>
    </row>
    <row r="161" s="12" customFormat="1" ht="22.8" customHeight="1">
      <c r="A161" s="12"/>
      <c r="B161" s="203"/>
      <c r="C161" s="204"/>
      <c r="D161" s="205" t="s">
        <v>72</v>
      </c>
      <c r="E161" s="216" t="s">
        <v>287</v>
      </c>
      <c r="F161" s="216" t="s">
        <v>288</v>
      </c>
      <c r="G161" s="204"/>
      <c r="H161" s="204"/>
      <c r="I161" s="204"/>
      <c r="J161" s="217">
        <f>BK161</f>
        <v>13236.370000000001</v>
      </c>
      <c r="K161" s="204"/>
      <c r="L161" s="208"/>
      <c r="M161" s="209"/>
      <c r="N161" s="210"/>
      <c r="O161" s="210"/>
      <c r="P161" s="211">
        <f>SUM(P162:P168)</f>
        <v>0</v>
      </c>
      <c r="Q161" s="210"/>
      <c r="R161" s="211">
        <f>SUM(R162:R168)</f>
        <v>2.3851974000000005</v>
      </c>
      <c r="S161" s="210"/>
      <c r="T161" s="212">
        <f>SUM(T162:T168)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183</v>
      </c>
      <c r="AT161" s="214" t="s">
        <v>72</v>
      </c>
      <c r="AU161" s="214" t="s">
        <v>81</v>
      </c>
      <c r="AY161" s="213" t="s">
        <v>181</v>
      </c>
      <c r="BK161" s="215">
        <f>SUM(BK162:BK168)</f>
        <v>13236.370000000001</v>
      </c>
    </row>
    <row r="162" s="2" customFormat="1" ht="24.15" customHeight="1">
      <c r="A162" s="29"/>
      <c r="B162" s="30"/>
      <c r="C162" s="218" t="s">
        <v>289</v>
      </c>
      <c r="D162" s="218" t="s">
        <v>184</v>
      </c>
      <c r="E162" s="219" t="s">
        <v>290</v>
      </c>
      <c r="F162" s="220" t="s">
        <v>291</v>
      </c>
      <c r="G162" s="221" t="s">
        <v>292</v>
      </c>
      <c r="H162" s="222">
        <v>23.5</v>
      </c>
      <c r="I162" s="223">
        <v>16.050000000000001</v>
      </c>
      <c r="J162" s="223">
        <f>ROUND(I162*H162,2)</f>
        <v>377.18000000000001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0.00064999999999999997</v>
      </c>
      <c r="R162" s="227">
        <f>Q162*H162</f>
        <v>0.015274999999999999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246</v>
      </c>
      <c r="AT162" s="229" t="s">
        <v>184</v>
      </c>
      <c r="AU162" s="229" t="s">
        <v>183</v>
      </c>
      <c r="AY162" s="14" t="s">
        <v>181</v>
      </c>
      <c r="BE162" s="230">
        <f>IF(N162="základná",J162,0)</f>
        <v>0</v>
      </c>
      <c r="BF162" s="230">
        <f>IF(N162="znížená",J162,0)</f>
        <v>377.18000000000001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377.18000000000001</v>
      </c>
      <c r="BL162" s="14" t="s">
        <v>246</v>
      </c>
      <c r="BM162" s="229" t="s">
        <v>293</v>
      </c>
    </row>
    <row r="163" s="2" customFormat="1" ht="21.75" customHeight="1">
      <c r="A163" s="29"/>
      <c r="B163" s="30"/>
      <c r="C163" s="218" t="s">
        <v>294</v>
      </c>
      <c r="D163" s="218" t="s">
        <v>184</v>
      </c>
      <c r="E163" s="219" t="s">
        <v>295</v>
      </c>
      <c r="F163" s="220" t="s">
        <v>296</v>
      </c>
      <c r="G163" s="221" t="s">
        <v>218</v>
      </c>
      <c r="H163" s="222">
        <v>456.13499999999999</v>
      </c>
      <c r="I163" s="223">
        <v>10.699999999999999</v>
      </c>
      <c r="J163" s="223">
        <f>ROUND(I163*H163,2)</f>
        <v>4880.6400000000003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8.0000000000000007E-05</v>
      </c>
      <c r="R163" s="227">
        <f>Q163*H163</f>
        <v>0.036490800000000004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246</v>
      </c>
      <c r="AT163" s="229" t="s">
        <v>184</v>
      </c>
      <c r="AU163" s="229" t="s">
        <v>183</v>
      </c>
      <c r="AY163" s="14" t="s">
        <v>181</v>
      </c>
      <c r="BE163" s="230">
        <f>IF(N163="základná",J163,0)</f>
        <v>0</v>
      </c>
      <c r="BF163" s="230">
        <f>IF(N163="znížená",J163,0)</f>
        <v>4880.6400000000003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183</v>
      </c>
      <c r="BK163" s="230">
        <f>ROUND(I163*H163,2)</f>
        <v>4880.6400000000003</v>
      </c>
      <c r="BL163" s="14" t="s">
        <v>246</v>
      </c>
      <c r="BM163" s="229" t="s">
        <v>297</v>
      </c>
    </row>
    <row r="164" s="2" customFormat="1" ht="24.15" customHeight="1">
      <c r="A164" s="29"/>
      <c r="B164" s="30"/>
      <c r="C164" s="231" t="s">
        <v>298</v>
      </c>
      <c r="D164" s="231" t="s">
        <v>221</v>
      </c>
      <c r="E164" s="232" t="s">
        <v>299</v>
      </c>
      <c r="F164" s="233" t="s">
        <v>300</v>
      </c>
      <c r="G164" s="234" t="s">
        <v>218</v>
      </c>
      <c r="H164" s="235">
        <v>488.06400000000002</v>
      </c>
      <c r="I164" s="236">
        <v>12.83</v>
      </c>
      <c r="J164" s="236">
        <f>ROUND(I164*H164,2)</f>
        <v>6261.8599999999997</v>
      </c>
      <c r="K164" s="237"/>
      <c r="L164" s="238"/>
      <c r="M164" s="239" t="s">
        <v>1</v>
      </c>
      <c r="N164" s="240" t="s">
        <v>39</v>
      </c>
      <c r="O164" s="227">
        <v>0</v>
      </c>
      <c r="P164" s="227">
        <f>O164*H164</f>
        <v>0</v>
      </c>
      <c r="Q164" s="227">
        <v>0.0044000000000000003</v>
      </c>
      <c r="R164" s="227">
        <f>Q164*H164</f>
        <v>2.1474816000000003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301</v>
      </c>
      <c r="AT164" s="229" t="s">
        <v>221</v>
      </c>
      <c r="AU164" s="229" t="s">
        <v>183</v>
      </c>
      <c r="AY164" s="14" t="s">
        <v>181</v>
      </c>
      <c r="BE164" s="230">
        <f>IF(N164="základná",J164,0)</f>
        <v>0</v>
      </c>
      <c r="BF164" s="230">
        <f>IF(N164="znížená",J164,0)</f>
        <v>6261.8599999999997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6261.8599999999997</v>
      </c>
      <c r="BL164" s="14" t="s">
        <v>246</v>
      </c>
      <c r="BM164" s="229" t="s">
        <v>302</v>
      </c>
    </row>
    <row r="165" s="2" customFormat="1" ht="24.15" customHeight="1">
      <c r="A165" s="29"/>
      <c r="B165" s="30"/>
      <c r="C165" s="218" t="s">
        <v>303</v>
      </c>
      <c r="D165" s="218" t="s">
        <v>184</v>
      </c>
      <c r="E165" s="219" t="s">
        <v>304</v>
      </c>
      <c r="F165" s="220" t="s">
        <v>305</v>
      </c>
      <c r="G165" s="221" t="s">
        <v>292</v>
      </c>
      <c r="H165" s="222">
        <v>47</v>
      </c>
      <c r="I165" s="223">
        <v>23.539999999999999</v>
      </c>
      <c r="J165" s="223">
        <f>ROUND(I165*H165,2)</f>
        <v>1106.3800000000001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0.0024499999999999999</v>
      </c>
      <c r="R165" s="227">
        <f>Q165*H165</f>
        <v>0.11515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246</v>
      </c>
      <c r="AT165" s="229" t="s">
        <v>184</v>
      </c>
      <c r="AU165" s="229" t="s">
        <v>183</v>
      </c>
      <c r="AY165" s="14" t="s">
        <v>181</v>
      </c>
      <c r="BE165" s="230">
        <f>IF(N165="základná",J165,0)</f>
        <v>0</v>
      </c>
      <c r="BF165" s="230">
        <f>IF(N165="znížená",J165,0)</f>
        <v>1106.3800000000001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183</v>
      </c>
      <c r="BK165" s="230">
        <f>ROUND(I165*H165,2)</f>
        <v>1106.3800000000001</v>
      </c>
      <c r="BL165" s="14" t="s">
        <v>246</v>
      </c>
      <c r="BM165" s="229" t="s">
        <v>306</v>
      </c>
    </row>
    <row r="166" s="2" customFormat="1" ht="33" customHeight="1">
      <c r="A166" s="29"/>
      <c r="B166" s="30"/>
      <c r="C166" s="218" t="s">
        <v>307</v>
      </c>
      <c r="D166" s="218" t="s">
        <v>184</v>
      </c>
      <c r="E166" s="219" t="s">
        <v>308</v>
      </c>
      <c r="F166" s="220" t="s">
        <v>309</v>
      </c>
      <c r="G166" s="221" t="s">
        <v>310</v>
      </c>
      <c r="H166" s="222">
        <v>4</v>
      </c>
      <c r="I166" s="223">
        <v>26.75</v>
      </c>
      <c r="J166" s="223">
        <f>ROUND(I166*H166,2)</f>
        <v>107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0.00158</v>
      </c>
      <c r="R166" s="227">
        <f>Q166*H166</f>
        <v>0.0063200000000000001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246</v>
      </c>
      <c r="AT166" s="229" t="s">
        <v>184</v>
      </c>
      <c r="AU166" s="229" t="s">
        <v>183</v>
      </c>
      <c r="AY166" s="14" t="s">
        <v>181</v>
      </c>
      <c r="BE166" s="230">
        <f>IF(N166="základná",J166,0)</f>
        <v>0</v>
      </c>
      <c r="BF166" s="230">
        <f>IF(N166="znížená",J166,0)</f>
        <v>107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183</v>
      </c>
      <c r="BK166" s="230">
        <f>ROUND(I166*H166,2)</f>
        <v>107</v>
      </c>
      <c r="BL166" s="14" t="s">
        <v>246</v>
      </c>
      <c r="BM166" s="229" t="s">
        <v>311</v>
      </c>
    </row>
    <row r="167" s="2" customFormat="1" ht="24.15" customHeight="1">
      <c r="A167" s="29"/>
      <c r="B167" s="30"/>
      <c r="C167" s="218" t="s">
        <v>312</v>
      </c>
      <c r="D167" s="218" t="s">
        <v>184</v>
      </c>
      <c r="E167" s="219" t="s">
        <v>313</v>
      </c>
      <c r="F167" s="220" t="s">
        <v>314</v>
      </c>
      <c r="G167" s="221" t="s">
        <v>292</v>
      </c>
      <c r="H167" s="222">
        <v>26</v>
      </c>
      <c r="I167" s="223">
        <v>19.260000000000002</v>
      </c>
      <c r="J167" s="223">
        <f>ROUND(I167*H167,2)</f>
        <v>500.75999999999999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0.00248</v>
      </c>
      <c r="R167" s="227">
        <f>Q167*H167</f>
        <v>0.064479999999999996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246</v>
      </c>
      <c r="AT167" s="229" t="s">
        <v>184</v>
      </c>
      <c r="AU167" s="229" t="s">
        <v>183</v>
      </c>
      <c r="AY167" s="14" t="s">
        <v>181</v>
      </c>
      <c r="BE167" s="230">
        <f>IF(N167="základná",J167,0)</f>
        <v>0</v>
      </c>
      <c r="BF167" s="230">
        <f>IF(N167="znížená",J167,0)</f>
        <v>500.75999999999999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183</v>
      </c>
      <c r="BK167" s="230">
        <f>ROUND(I167*H167,2)</f>
        <v>500.75999999999999</v>
      </c>
      <c r="BL167" s="14" t="s">
        <v>246</v>
      </c>
      <c r="BM167" s="229" t="s">
        <v>315</v>
      </c>
    </row>
    <row r="168" s="2" customFormat="1" ht="24.15" customHeight="1">
      <c r="A168" s="29"/>
      <c r="B168" s="30"/>
      <c r="C168" s="218" t="s">
        <v>316</v>
      </c>
      <c r="D168" s="218" t="s">
        <v>184</v>
      </c>
      <c r="E168" s="219" t="s">
        <v>317</v>
      </c>
      <c r="F168" s="220" t="s">
        <v>318</v>
      </c>
      <c r="G168" s="221" t="s">
        <v>213</v>
      </c>
      <c r="H168" s="222">
        <v>2.3849999999999998</v>
      </c>
      <c r="I168" s="223">
        <v>1.0700000000000001</v>
      </c>
      <c r="J168" s="223">
        <f>ROUND(I168*H168,2)</f>
        <v>2.5499999999999998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246</v>
      </c>
      <c r="AT168" s="229" t="s">
        <v>184</v>
      </c>
      <c r="AU168" s="229" t="s">
        <v>183</v>
      </c>
      <c r="AY168" s="14" t="s">
        <v>181</v>
      </c>
      <c r="BE168" s="230">
        <f>IF(N168="základná",J168,0)</f>
        <v>0</v>
      </c>
      <c r="BF168" s="230">
        <f>IF(N168="znížená",J168,0)</f>
        <v>2.5499999999999998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183</v>
      </c>
      <c r="BK168" s="230">
        <f>ROUND(I168*H168,2)</f>
        <v>2.5499999999999998</v>
      </c>
      <c r="BL168" s="14" t="s">
        <v>246</v>
      </c>
      <c r="BM168" s="229" t="s">
        <v>319</v>
      </c>
    </row>
    <row r="169" s="12" customFormat="1" ht="22.8" customHeight="1">
      <c r="A169" s="12"/>
      <c r="B169" s="203"/>
      <c r="C169" s="204"/>
      <c r="D169" s="205" t="s">
        <v>72</v>
      </c>
      <c r="E169" s="216" t="s">
        <v>320</v>
      </c>
      <c r="F169" s="216" t="s">
        <v>321</v>
      </c>
      <c r="G169" s="204"/>
      <c r="H169" s="204"/>
      <c r="I169" s="204"/>
      <c r="J169" s="217">
        <f>BK169</f>
        <v>8944.779999999997</v>
      </c>
      <c r="K169" s="204"/>
      <c r="L169" s="208"/>
      <c r="M169" s="209"/>
      <c r="N169" s="210"/>
      <c r="O169" s="210"/>
      <c r="P169" s="211">
        <f>SUM(P170:P176)</f>
        <v>0</v>
      </c>
      <c r="Q169" s="210"/>
      <c r="R169" s="211">
        <f>SUM(R170:R176)</f>
        <v>2.8462235199999997</v>
      </c>
      <c r="S169" s="210"/>
      <c r="T169" s="212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183</v>
      </c>
      <c r="AT169" s="214" t="s">
        <v>72</v>
      </c>
      <c r="AU169" s="214" t="s">
        <v>81</v>
      </c>
      <c r="AY169" s="213" t="s">
        <v>181</v>
      </c>
      <c r="BK169" s="215">
        <f>SUM(BK170:BK176)</f>
        <v>8944.779999999997</v>
      </c>
    </row>
    <row r="170" s="2" customFormat="1" ht="33" customHeight="1">
      <c r="A170" s="29"/>
      <c r="B170" s="30"/>
      <c r="C170" s="218" t="s">
        <v>301</v>
      </c>
      <c r="D170" s="218" t="s">
        <v>184</v>
      </c>
      <c r="E170" s="219" t="s">
        <v>322</v>
      </c>
      <c r="F170" s="220" t="s">
        <v>323</v>
      </c>
      <c r="G170" s="221" t="s">
        <v>218</v>
      </c>
      <c r="H170" s="222">
        <v>142.80000000000001</v>
      </c>
      <c r="I170" s="223">
        <v>14.98</v>
      </c>
      <c r="J170" s="223">
        <f>ROUND(I170*H170,2)</f>
        <v>2139.1399999999999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0.00042000000000000002</v>
      </c>
      <c r="R170" s="227">
        <f>Q170*H170</f>
        <v>0.059976000000000008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246</v>
      </c>
      <c r="AT170" s="229" t="s">
        <v>184</v>
      </c>
      <c r="AU170" s="229" t="s">
        <v>183</v>
      </c>
      <c r="AY170" s="14" t="s">
        <v>181</v>
      </c>
      <c r="BE170" s="230">
        <f>IF(N170="základná",J170,0)</f>
        <v>0</v>
      </c>
      <c r="BF170" s="230">
        <f>IF(N170="znížená",J170,0)</f>
        <v>2139.1399999999999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183</v>
      </c>
      <c r="BK170" s="230">
        <f>ROUND(I170*H170,2)</f>
        <v>2139.1399999999999</v>
      </c>
      <c r="BL170" s="14" t="s">
        <v>246</v>
      </c>
      <c r="BM170" s="229" t="s">
        <v>324</v>
      </c>
    </row>
    <row r="171" s="2" customFormat="1" ht="37.8" customHeight="1">
      <c r="A171" s="29"/>
      <c r="B171" s="30"/>
      <c r="C171" s="231" t="s">
        <v>325</v>
      </c>
      <c r="D171" s="231" t="s">
        <v>221</v>
      </c>
      <c r="E171" s="232" t="s">
        <v>326</v>
      </c>
      <c r="F171" s="233" t="s">
        <v>327</v>
      </c>
      <c r="G171" s="234" t="s">
        <v>218</v>
      </c>
      <c r="H171" s="235">
        <v>142.80000000000001</v>
      </c>
      <c r="I171" s="236">
        <v>26.219999999999999</v>
      </c>
      <c r="J171" s="236">
        <f>ROUND(I171*H171,2)</f>
        <v>3744.2199999999998</v>
      </c>
      <c r="K171" s="237"/>
      <c r="L171" s="238"/>
      <c r="M171" s="239" t="s">
        <v>1</v>
      </c>
      <c r="N171" s="240" t="s">
        <v>39</v>
      </c>
      <c r="O171" s="227">
        <v>0</v>
      </c>
      <c r="P171" s="227">
        <f>O171*H171</f>
        <v>0</v>
      </c>
      <c r="Q171" s="227">
        <v>0.0177</v>
      </c>
      <c r="R171" s="227">
        <f>Q171*H171</f>
        <v>2.5275600000000003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301</v>
      </c>
      <c r="AT171" s="229" t="s">
        <v>221</v>
      </c>
      <c r="AU171" s="229" t="s">
        <v>183</v>
      </c>
      <c r="AY171" s="14" t="s">
        <v>181</v>
      </c>
      <c r="BE171" s="230">
        <f>IF(N171="základná",J171,0)</f>
        <v>0</v>
      </c>
      <c r="BF171" s="230">
        <f>IF(N171="znížená",J171,0)</f>
        <v>3744.2199999999998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183</v>
      </c>
      <c r="BK171" s="230">
        <f>ROUND(I171*H171,2)</f>
        <v>3744.2199999999998</v>
      </c>
      <c r="BL171" s="14" t="s">
        <v>246</v>
      </c>
      <c r="BM171" s="229" t="s">
        <v>328</v>
      </c>
    </row>
    <row r="172" s="2" customFormat="1" ht="24.15" customHeight="1">
      <c r="A172" s="29"/>
      <c r="B172" s="30"/>
      <c r="C172" s="218" t="s">
        <v>329</v>
      </c>
      <c r="D172" s="218" t="s">
        <v>184</v>
      </c>
      <c r="E172" s="219" t="s">
        <v>330</v>
      </c>
      <c r="F172" s="220" t="s">
        <v>331</v>
      </c>
      <c r="G172" s="221" t="s">
        <v>218</v>
      </c>
      <c r="H172" s="222">
        <v>142.80000000000001</v>
      </c>
      <c r="I172" s="223">
        <v>7.4900000000000002</v>
      </c>
      <c r="J172" s="223">
        <f>ROUND(I172*H172,2)</f>
        <v>1069.5699999999999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0.00012</v>
      </c>
      <c r="R172" s="227">
        <f>Q172*H172</f>
        <v>0.017136000000000002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246</v>
      </c>
      <c r="AT172" s="229" t="s">
        <v>184</v>
      </c>
      <c r="AU172" s="229" t="s">
        <v>183</v>
      </c>
      <c r="AY172" s="14" t="s">
        <v>181</v>
      </c>
      <c r="BE172" s="230">
        <f>IF(N172="základná",J172,0)</f>
        <v>0</v>
      </c>
      <c r="BF172" s="230">
        <f>IF(N172="znížená",J172,0)</f>
        <v>1069.5699999999999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183</v>
      </c>
      <c r="BK172" s="230">
        <f>ROUND(I172*H172,2)</f>
        <v>1069.5699999999999</v>
      </c>
      <c r="BL172" s="14" t="s">
        <v>246</v>
      </c>
      <c r="BM172" s="229" t="s">
        <v>332</v>
      </c>
    </row>
    <row r="173" s="2" customFormat="1" ht="16.5" customHeight="1">
      <c r="A173" s="29"/>
      <c r="B173" s="30"/>
      <c r="C173" s="231" t="s">
        <v>333</v>
      </c>
      <c r="D173" s="231" t="s">
        <v>221</v>
      </c>
      <c r="E173" s="232" t="s">
        <v>334</v>
      </c>
      <c r="F173" s="233" t="s">
        <v>335</v>
      </c>
      <c r="G173" s="234" t="s">
        <v>218</v>
      </c>
      <c r="H173" s="235">
        <v>152.79599999999999</v>
      </c>
      <c r="I173" s="236">
        <v>10.32</v>
      </c>
      <c r="J173" s="236">
        <f>ROUND(I173*H173,2)</f>
        <v>1576.8499999999999</v>
      </c>
      <c r="K173" s="237"/>
      <c r="L173" s="238"/>
      <c r="M173" s="239" t="s">
        <v>1</v>
      </c>
      <c r="N173" s="240" t="s">
        <v>39</v>
      </c>
      <c r="O173" s="227">
        <v>0</v>
      </c>
      <c r="P173" s="227">
        <f>O173*H173</f>
        <v>0</v>
      </c>
      <c r="Q173" s="227">
        <v>0.0011199999999999999</v>
      </c>
      <c r="R173" s="227">
        <f>Q173*H173</f>
        <v>0.17113151999999998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301</v>
      </c>
      <c r="AT173" s="229" t="s">
        <v>221</v>
      </c>
      <c r="AU173" s="229" t="s">
        <v>183</v>
      </c>
      <c r="AY173" s="14" t="s">
        <v>181</v>
      </c>
      <c r="BE173" s="230">
        <f>IF(N173="základná",J173,0)</f>
        <v>0</v>
      </c>
      <c r="BF173" s="230">
        <f>IF(N173="znížená",J173,0)</f>
        <v>1576.8499999999999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183</v>
      </c>
      <c r="BK173" s="230">
        <f>ROUND(I173*H173,2)</f>
        <v>1576.8499999999999</v>
      </c>
      <c r="BL173" s="14" t="s">
        <v>246</v>
      </c>
      <c r="BM173" s="229" t="s">
        <v>336</v>
      </c>
    </row>
    <row r="174" s="2" customFormat="1" ht="24.15" customHeight="1">
      <c r="A174" s="29"/>
      <c r="B174" s="30"/>
      <c r="C174" s="218" t="s">
        <v>337</v>
      </c>
      <c r="D174" s="218" t="s">
        <v>184</v>
      </c>
      <c r="E174" s="219" t="s">
        <v>338</v>
      </c>
      <c r="F174" s="220" t="s">
        <v>339</v>
      </c>
      <c r="G174" s="221" t="s">
        <v>340</v>
      </c>
      <c r="H174" s="222">
        <v>7</v>
      </c>
      <c r="I174" s="223">
        <v>10.699999999999999</v>
      </c>
      <c r="J174" s="223">
        <f>ROUND(I174*H174,2)</f>
        <v>74.900000000000006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6.0000000000000002E-05</v>
      </c>
      <c r="R174" s="227">
        <f>Q174*H174</f>
        <v>0.00042000000000000002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246</v>
      </c>
      <c r="AT174" s="229" t="s">
        <v>184</v>
      </c>
      <c r="AU174" s="229" t="s">
        <v>183</v>
      </c>
      <c r="AY174" s="14" t="s">
        <v>181</v>
      </c>
      <c r="BE174" s="230">
        <f>IF(N174="základná",J174,0)</f>
        <v>0</v>
      </c>
      <c r="BF174" s="230">
        <f>IF(N174="znížená",J174,0)</f>
        <v>74.900000000000006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183</v>
      </c>
      <c r="BK174" s="230">
        <f>ROUND(I174*H174,2)</f>
        <v>74.900000000000006</v>
      </c>
      <c r="BL174" s="14" t="s">
        <v>246</v>
      </c>
      <c r="BM174" s="229" t="s">
        <v>341</v>
      </c>
    </row>
    <row r="175" s="2" customFormat="1" ht="16.5" customHeight="1">
      <c r="A175" s="29"/>
      <c r="B175" s="30"/>
      <c r="C175" s="231" t="s">
        <v>342</v>
      </c>
      <c r="D175" s="231" t="s">
        <v>221</v>
      </c>
      <c r="E175" s="232" t="s">
        <v>343</v>
      </c>
      <c r="F175" s="233" t="s">
        <v>344</v>
      </c>
      <c r="G175" s="234" t="s">
        <v>310</v>
      </c>
      <c r="H175" s="235">
        <v>7</v>
      </c>
      <c r="I175" s="236">
        <v>48.149999999999999</v>
      </c>
      <c r="J175" s="236">
        <f>ROUND(I175*H175,2)</f>
        <v>337.05000000000001</v>
      </c>
      <c r="K175" s="237"/>
      <c r="L175" s="238"/>
      <c r="M175" s="239" t="s">
        <v>1</v>
      </c>
      <c r="N175" s="240" t="s">
        <v>39</v>
      </c>
      <c r="O175" s="227">
        <v>0</v>
      </c>
      <c r="P175" s="227">
        <f>O175*H175</f>
        <v>0</v>
      </c>
      <c r="Q175" s="227">
        <v>0.01</v>
      </c>
      <c r="R175" s="227">
        <f>Q175*H175</f>
        <v>0.070000000000000007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301</v>
      </c>
      <c r="AT175" s="229" t="s">
        <v>221</v>
      </c>
      <c r="AU175" s="229" t="s">
        <v>183</v>
      </c>
      <c r="AY175" s="14" t="s">
        <v>181</v>
      </c>
      <c r="BE175" s="230">
        <f>IF(N175="základná",J175,0)</f>
        <v>0</v>
      </c>
      <c r="BF175" s="230">
        <f>IF(N175="znížená",J175,0)</f>
        <v>337.05000000000001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183</v>
      </c>
      <c r="BK175" s="230">
        <f>ROUND(I175*H175,2)</f>
        <v>337.05000000000001</v>
      </c>
      <c r="BL175" s="14" t="s">
        <v>246</v>
      </c>
      <c r="BM175" s="229" t="s">
        <v>345</v>
      </c>
    </row>
    <row r="176" s="2" customFormat="1" ht="24.15" customHeight="1">
      <c r="A176" s="29"/>
      <c r="B176" s="30"/>
      <c r="C176" s="218" t="s">
        <v>346</v>
      </c>
      <c r="D176" s="218" t="s">
        <v>184</v>
      </c>
      <c r="E176" s="219" t="s">
        <v>347</v>
      </c>
      <c r="F176" s="220" t="s">
        <v>348</v>
      </c>
      <c r="G176" s="221" t="s">
        <v>213</v>
      </c>
      <c r="H176" s="222">
        <v>2.8460000000000001</v>
      </c>
      <c r="I176" s="223">
        <v>1.0700000000000001</v>
      </c>
      <c r="J176" s="223">
        <f>ROUND(I176*H176,2)</f>
        <v>3.0499999999999998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246</v>
      </c>
      <c r="AT176" s="229" t="s">
        <v>184</v>
      </c>
      <c r="AU176" s="229" t="s">
        <v>183</v>
      </c>
      <c r="AY176" s="14" t="s">
        <v>181</v>
      </c>
      <c r="BE176" s="230">
        <f>IF(N176="základná",J176,0)</f>
        <v>0</v>
      </c>
      <c r="BF176" s="230">
        <f>IF(N176="znížená",J176,0)</f>
        <v>3.0499999999999998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183</v>
      </c>
      <c r="BK176" s="230">
        <f>ROUND(I176*H176,2)</f>
        <v>3.0499999999999998</v>
      </c>
      <c r="BL176" s="14" t="s">
        <v>246</v>
      </c>
      <c r="BM176" s="229" t="s">
        <v>349</v>
      </c>
    </row>
    <row r="177" s="12" customFormat="1" ht="22.8" customHeight="1">
      <c r="A177" s="12"/>
      <c r="B177" s="203"/>
      <c r="C177" s="204"/>
      <c r="D177" s="205" t="s">
        <v>72</v>
      </c>
      <c r="E177" s="216" t="s">
        <v>350</v>
      </c>
      <c r="F177" s="216" t="s">
        <v>351</v>
      </c>
      <c r="G177" s="204"/>
      <c r="H177" s="204"/>
      <c r="I177" s="204"/>
      <c r="J177" s="217">
        <f>BK177</f>
        <v>5970.6000000000004</v>
      </c>
      <c r="K177" s="204"/>
      <c r="L177" s="208"/>
      <c r="M177" s="209"/>
      <c r="N177" s="210"/>
      <c r="O177" s="210"/>
      <c r="P177" s="211">
        <f>SUM(P178:P180)</f>
        <v>0</v>
      </c>
      <c r="Q177" s="210"/>
      <c r="R177" s="211">
        <f>SUM(R178:R180)</f>
        <v>0.58479999999999999</v>
      </c>
      <c r="S177" s="210"/>
      <c r="T177" s="212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183</v>
      </c>
      <c r="AT177" s="214" t="s">
        <v>72</v>
      </c>
      <c r="AU177" s="214" t="s">
        <v>81</v>
      </c>
      <c r="AY177" s="213" t="s">
        <v>181</v>
      </c>
      <c r="BK177" s="215">
        <f>SUM(BK178:BK180)</f>
        <v>5970.6000000000004</v>
      </c>
    </row>
    <row r="178" s="2" customFormat="1" ht="21.75" customHeight="1">
      <c r="A178" s="29"/>
      <c r="B178" s="30"/>
      <c r="C178" s="218" t="s">
        <v>352</v>
      </c>
      <c r="D178" s="218" t="s">
        <v>184</v>
      </c>
      <c r="E178" s="219" t="s">
        <v>353</v>
      </c>
      <c r="F178" s="220" t="s">
        <v>354</v>
      </c>
      <c r="G178" s="221" t="s">
        <v>218</v>
      </c>
      <c r="H178" s="222">
        <v>420</v>
      </c>
      <c r="I178" s="223">
        <v>5.3499999999999996</v>
      </c>
      <c r="J178" s="223">
        <f>ROUND(I178*H178,2)</f>
        <v>2247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0.00040999999999999999</v>
      </c>
      <c r="R178" s="227">
        <f>Q178*H178</f>
        <v>0.17219999999999999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246</v>
      </c>
      <c r="AT178" s="229" t="s">
        <v>184</v>
      </c>
      <c r="AU178" s="229" t="s">
        <v>183</v>
      </c>
      <c r="AY178" s="14" t="s">
        <v>181</v>
      </c>
      <c r="BE178" s="230">
        <f>IF(N178="základná",J178,0)</f>
        <v>0</v>
      </c>
      <c r="BF178" s="230">
        <f>IF(N178="znížená",J178,0)</f>
        <v>2247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183</v>
      </c>
      <c r="BK178" s="230">
        <f>ROUND(I178*H178,2)</f>
        <v>2247</v>
      </c>
      <c r="BL178" s="14" t="s">
        <v>246</v>
      </c>
      <c r="BM178" s="229" t="s">
        <v>355</v>
      </c>
    </row>
    <row r="179" s="2" customFormat="1" ht="16.5" customHeight="1">
      <c r="A179" s="29"/>
      <c r="B179" s="30"/>
      <c r="C179" s="218" t="s">
        <v>356</v>
      </c>
      <c r="D179" s="218" t="s">
        <v>184</v>
      </c>
      <c r="E179" s="219" t="s">
        <v>357</v>
      </c>
      <c r="F179" s="220" t="s">
        <v>358</v>
      </c>
      <c r="G179" s="221" t="s">
        <v>218</v>
      </c>
      <c r="H179" s="222">
        <v>420</v>
      </c>
      <c r="I179" s="223">
        <v>2.1400000000000001</v>
      </c>
      <c r="J179" s="223">
        <f>ROUND(I179*H179,2)</f>
        <v>898.79999999999995</v>
      </c>
      <c r="K179" s="224"/>
      <c r="L179" s="35"/>
      <c r="M179" s="225" t="s">
        <v>1</v>
      </c>
      <c r="N179" s="226" t="s">
        <v>39</v>
      </c>
      <c r="O179" s="227">
        <v>0</v>
      </c>
      <c r="P179" s="227">
        <f>O179*H179</f>
        <v>0</v>
      </c>
      <c r="Q179" s="227">
        <v>0.00016000000000000001</v>
      </c>
      <c r="R179" s="227">
        <f>Q179*H179</f>
        <v>0.06720000000000001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246</v>
      </c>
      <c r="AT179" s="229" t="s">
        <v>184</v>
      </c>
      <c r="AU179" s="229" t="s">
        <v>183</v>
      </c>
      <c r="AY179" s="14" t="s">
        <v>181</v>
      </c>
      <c r="BE179" s="230">
        <f>IF(N179="základná",J179,0)</f>
        <v>0</v>
      </c>
      <c r="BF179" s="230">
        <f>IF(N179="znížená",J179,0)</f>
        <v>898.79999999999995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183</v>
      </c>
      <c r="BK179" s="230">
        <f>ROUND(I179*H179,2)</f>
        <v>898.79999999999995</v>
      </c>
      <c r="BL179" s="14" t="s">
        <v>246</v>
      </c>
      <c r="BM179" s="229" t="s">
        <v>359</v>
      </c>
    </row>
    <row r="180" s="2" customFormat="1" ht="24.15" customHeight="1">
      <c r="A180" s="29"/>
      <c r="B180" s="30"/>
      <c r="C180" s="218" t="s">
        <v>360</v>
      </c>
      <c r="D180" s="218" t="s">
        <v>184</v>
      </c>
      <c r="E180" s="219" t="s">
        <v>361</v>
      </c>
      <c r="F180" s="220" t="s">
        <v>362</v>
      </c>
      <c r="G180" s="221" t="s">
        <v>218</v>
      </c>
      <c r="H180" s="222">
        <v>220</v>
      </c>
      <c r="I180" s="223">
        <v>12.84</v>
      </c>
      <c r="J180" s="223">
        <f>ROUND(I180*H180,2)</f>
        <v>2824.8000000000002</v>
      </c>
      <c r="K180" s="224"/>
      <c r="L180" s="35"/>
      <c r="M180" s="225" t="s">
        <v>1</v>
      </c>
      <c r="N180" s="226" t="s">
        <v>39</v>
      </c>
      <c r="O180" s="227">
        <v>0</v>
      </c>
      <c r="P180" s="227">
        <f>O180*H180</f>
        <v>0</v>
      </c>
      <c r="Q180" s="227">
        <v>0.00157</v>
      </c>
      <c r="R180" s="227">
        <f>Q180*H180</f>
        <v>0.34539999999999998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246</v>
      </c>
      <c r="AT180" s="229" t="s">
        <v>184</v>
      </c>
      <c r="AU180" s="229" t="s">
        <v>183</v>
      </c>
      <c r="AY180" s="14" t="s">
        <v>181</v>
      </c>
      <c r="BE180" s="230">
        <f>IF(N180="základná",J180,0)</f>
        <v>0</v>
      </c>
      <c r="BF180" s="230">
        <f>IF(N180="znížená",J180,0)</f>
        <v>2824.8000000000002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183</v>
      </c>
      <c r="BK180" s="230">
        <f>ROUND(I180*H180,2)</f>
        <v>2824.8000000000002</v>
      </c>
      <c r="BL180" s="14" t="s">
        <v>246</v>
      </c>
      <c r="BM180" s="229" t="s">
        <v>363</v>
      </c>
    </row>
    <row r="181" s="12" customFormat="1" ht="25.92" customHeight="1">
      <c r="A181" s="12"/>
      <c r="B181" s="203"/>
      <c r="C181" s="204"/>
      <c r="D181" s="205" t="s">
        <v>72</v>
      </c>
      <c r="E181" s="206" t="s">
        <v>221</v>
      </c>
      <c r="F181" s="206" t="s">
        <v>364</v>
      </c>
      <c r="G181" s="204"/>
      <c r="H181" s="204"/>
      <c r="I181" s="204"/>
      <c r="J181" s="207">
        <f>BK181</f>
        <v>72992.889999999999</v>
      </c>
      <c r="K181" s="204"/>
      <c r="L181" s="208"/>
      <c r="M181" s="209"/>
      <c r="N181" s="210"/>
      <c r="O181" s="210"/>
      <c r="P181" s="211">
        <f>P182+P213</f>
        <v>0</v>
      </c>
      <c r="Q181" s="210"/>
      <c r="R181" s="211">
        <f>R182+R213</f>
        <v>618.44999999999993</v>
      </c>
      <c r="S181" s="210"/>
      <c r="T181" s="212">
        <f>T182+T213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190</v>
      </c>
      <c r="AT181" s="214" t="s">
        <v>72</v>
      </c>
      <c r="AU181" s="214" t="s">
        <v>73</v>
      </c>
      <c r="AY181" s="213" t="s">
        <v>181</v>
      </c>
      <c r="BK181" s="215">
        <f>BK182+BK213</f>
        <v>72992.889999999999</v>
      </c>
    </row>
    <row r="182" s="12" customFormat="1" ht="22.8" customHeight="1">
      <c r="A182" s="12"/>
      <c r="B182" s="203"/>
      <c r="C182" s="204"/>
      <c r="D182" s="205" t="s">
        <v>72</v>
      </c>
      <c r="E182" s="216" t="s">
        <v>365</v>
      </c>
      <c r="F182" s="216" t="s">
        <v>366</v>
      </c>
      <c r="G182" s="204"/>
      <c r="H182" s="204"/>
      <c r="I182" s="204"/>
      <c r="J182" s="217">
        <f>BK182</f>
        <v>7970.3899999999994</v>
      </c>
      <c r="K182" s="204"/>
      <c r="L182" s="208"/>
      <c r="M182" s="209"/>
      <c r="N182" s="210"/>
      <c r="O182" s="210"/>
      <c r="P182" s="211">
        <f>SUM(P183:P212)</f>
        <v>0</v>
      </c>
      <c r="Q182" s="210"/>
      <c r="R182" s="211">
        <f>SUM(R183:R212)</f>
        <v>0</v>
      </c>
      <c r="S182" s="210"/>
      <c r="T182" s="212">
        <f>SUM(T183:T212)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190</v>
      </c>
      <c r="AT182" s="214" t="s">
        <v>72</v>
      </c>
      <c r="AU182" s="214" t="s">
        <v>81</v>
      </c>
      <c r="AY182" s="213" t="s">
        <v>181</v>
      </c>
      <c r="BK182" s="215">
        <f>SUM(BK183:BK212)</f>
        <v>7970.3899999999994</v>
      </c>
    </row>
    <row r="183" s="2" customFormat="1" ht="62.7" customHeight="1">
      <c r="A183" s="29"/>
      <c r="B183" s="30"/>
      <c r="C183" s="218" t="s">
        <v>367</v>
      </c>
      <c r="D183" s="218" t="s">
        <v>184</v>
      </c>
      <c r="E183" s="219" t="s">
        <v>368</v>
      </c>
      <c r="F183" s="220" t="s">
        <v>369</v>
      </c>
      <c r="G183" s="221" t="s">
        <v>310</v>
      </c>
      <c r="H183" s="222">
        <v>1</v>
      </c>
      <c r="I183" s="223">
        <v>548.86000000000001</v>
      </c>
      <c r="J183" s="223">
        <f>ROUND(I183*H183,2)</f>
        <v>548.86000000000001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188</v>
      </c>
      <c r="AT183" s="229" t="s">
        <v>184</v>
      </c>
      <c r="AU183" s="229" t="s">
        <v>183</v>
      </c>
      <c r="AY183" s="14" t="s">
        <v>181</v>
      </c>
      <c r="BE183" s="230">
        <f>IF(N183="základná",J183,0)</f>
        <v>0</v>
      </c>
      <c r="BF183" s="230">
        <f>IF(N183="znížená",J183,0)</f>
        <v>548.86000000000001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183</v>
      </c>
      <c r="BK183" s="230">
        <f>ROUND(I183*H183,2)</f>
        <v>548.86000000000001</v>
      </c>
      <c r="BL183" s="14" t="s">
        <v>188</v>
      </c>
      <c r="BM183" s="229" t="s">
        <v>370</v>
      </c>
    </row>
    <row r="184" s="2" customFormat="1" ht="16.5" customHeight="1">
      <c r="A184" s="29"/>
      <c r="B184" s="30"/>
      <c r="C184" s="218" t="s">
        <v>371</v>
      </c>
      <c r="D184" s="218" t="s">
        <v>184</v>
      </c>
      <c r="E184" s="219" t="s">
        <v>372</v>
      </c>
      <c r="F184" s="220" t="s">
        <v>373</v>
      </c>
      <c r="G184" s="221" t="s">
        <v>292</v>
      </c>
      <c r="H184" s="222">
        <v>40</v>
      </c>
      <c r="I184" s="223">
        <v>2.7200000000000002</v>
      </c>
      <c r="J184" s="223">
        <f>ROUND(I184*H184,2)</f>
        <v>108.8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188</v>
      </c>
      <c r="AT184" s="229" t="s">
        <v>184</v>
      </c>
      <c r="AU184" s="229" t="s">
        <v>183</v>
      </c>
      <c r="AY184" s="14" t="s">
        <v>181</v>
      </c>
      <c r="BE184" s="230">
        <f>IF(N184="základná",J184,0)</f>
        <v>0</v>
      </c>
      <c r="BF184" s="230">
        <f>IF(N184="znížená",J184,0)</f>
        <v>108.8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183</v>
      </c>
      <c r="BK184" s="230">
        <f>ROUND(I184*H184,2)</f>
        <v>108.8</v>
      </c>
      <c r="BL184" s="14" t="s">
        <v>188</v>
      </c>
      <c r="BM184" s="229" t="s">
        <v>374</v>
      </c>
    </row>
    <row r="185" s="2" customFormat="1" ht="21.75" customHeight="1">
      <c r="A185" s="29"/>
      <c r="B185" s="30"/>
      <c r="C185" s="218" t="s">
        <v>375</v>
      </c>
      <c r="D185" s="218" t="s">
        <v>184</v>
      </c>
      <c r="E185" s="219" t="s">
        <v>376</v>
      </c>
      <c r="F185" s="220" t="s">
        <v>377</v>
      </c>
      <c r="G185" s="221" t="s">
        <v>310</v>
      </c>
      <c r="H185" s="222">
        <v>2</v>
      </c>
      <c r="I185" s="223">
        <v>110.99</v>
      </c>
      <c r="J185" s="223">
        <f>ROUND(I185*H185,2)</f>
        <v>221.97999999999999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188</v>
      </c>
      <c r="AT185" s="229" t="s">
        <v>184</v>
      </c>
      <c r="AU185" s="229" t="s">
        <v>183</v>
      </c>
      <c r="AY185" s="14" t="s">
        <v>181</v>
      </c>
      <c r="BE185" s="230">
        <f>IF(N185="základná",J185,0)</f>
        <v>0</v>
      </c>
      <c r="BF185" s="230">
        <f>IF(N185="znížená",J185,0)</f>
        <v>221.97999999999999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183</v>
      </c>
      <c r="BK185" s="230">
        <f>ROUND(I185*H185,2)</f>
        <v>221.97999999999999</v>
      </c>
      <c r="BL185" s="14" t="s">
        <v>188</v>
      </c>
      <c r="BM185" s="229" t="s">
        <v>378</v>
      </c>
    </row>
    <row r="186" s="2" customFormat="1" ht="16.5" customHeight="1">
      <c r="A186" s="29"/>
      <c r="B186" s="30"/>
      <c r="C186" s="218" t="s">
        <v>379</v>
      </c>
      <c r="D186" s="218" t="s">
        <v>184</v>
      </c>
      <c r="E186" s="219" t="s">
        <v>380</v>
      </c>
      <c r="F186" s="220" t="s">
        <v>381</v>
      </c>
      <c r="G186" s="221" t="s">
        <v>340</v>
      </c>
      <c r="H186" s="222">
        <v>20</v>
      </c>
      <c r="I186" s="223">
        <v>11.109999999999999</v>
      </c>
      <c r="J186" s="223">
        <f>ROUND(I186*H186,2)</f>
        <v>222.19999999999999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188</v>
      </c>
      <c r="AT186" s="229" t="s">
        <v>184</v>
      </c>
      <c r="AU186" s="229" t="s">
        <v>183</v>
      </c>
      <c r="AY186" s="14" t="s">
        <v>181</v>
      </c>
      <c r="BE186" s="230">
        <f>IF(N186="základná",J186,0)</f>
        <v>0</v>
      </c>
      <c r="BF186" s="230">
        <f>IF(N186="znížená",J186,0)</f>
        <v>222.19999999999999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183</v>
      </c>
      <c r="BK186" s="230">
        <f>ROUND(I186*H186,2)</f>
        <v>222.19999999999999</v>
      </c>
      <c r="BL186" s="14" t="s">
        <v>188</v>
      </c>
      <c r="BM186" s="229" t="s">
        <v>382</v>
      </c>
    </row>
    <row r="187" s="2" customFormat="1" ht="16.5" customHeight="1">
      <c r="A187" s="29"/>
      <c r="B187" s="30"/>
      <c r="C187" s="218" t="s">
        <v>383</v>
      </c>
      <c r="D187" s="218" t="s">
        <v>184</v>
      </c>
      <c r="E187" s="219" t="s">
        <v>384</v>
      </c>
      <c r="F187" s="220" t="s">
        <v>385</v>
      </c>
      <c r="G187" s="221" t="s">
        <v>386</v>
      </c>
      <c r="H187" s="222">
        <v>28</v>
      </c>
      <c r="I187" s="223">
        <v>3.1699999999999999</v>
      </c>
      <c r="J187" s="223">
        <f>ROUND(I187*H187,2)</f>
        <v>88.760000000000005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188</v>
      </c>
      <c r="AT187" s="229" t="s">
        <v>184</v>
      </c>
      <c r="AU187" s="229" t="s">
        <v>183</v>
      </c>
      <c r="AY187" s="14" t="s">
        <v>181</v>
      </c>
      <c r="BE187" s="230">
        <f>IF(N187="základná",J187,0)</f>
        <v>0</v>
      </c>
      <c r="BF187" s="230">
        <f>IF(N187="znížená",J187,0)</f>
        <v>88.760000000000005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183</v>
      </c>
      <c r="BK187" s="230">
        <f>ROUND(I187*H187,2)</f>
        <v>88.760000000000005</v>
      </c>
      <c r="BL187" s="14" t="s">
        <v>188</v>
      </c>
      <c r="BM187" s="229" t="s">
        <v>387</v>
      </c>
    </row>
    <row r="188" s="2" customFormat="1" ht="16.5" customHeight="1">
      <c r="A188" s="29"/>
      <c r="B188" s="30"/>
      <c r="C188" s="218" t="s">
        <v>388</v>
      </c>
      <c r="D188" s="218" t="s">
        <v>184</v>
      </c>
      <c r="E188" s="219" t="s">
        <v>389</v>
      </c>
      <c r="F188" s="220" t="s">
        <v>390</v>
      </c>
      <c r="G188" s="221" t="s">
        <v>292</v>
      </c>
      <c r="H188" s="222">
        <v>127</v>
      </c>
      <c r="I188" s="223">
        <v>5.3300000000000001</v>
      </c>
      <c r="J188" s="223">
        <f>ROUND(I188*H188,2)</f>
        <v>676.90999999999997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188</v>
      </c>
      <c r="AT188" s="229" t="s">
        <v>184</v>
      </c>
      <c r="AU188" s="229" t="s">
        <v>183</v>
      </c>
      <c r="AY188" s="14" t="s">
        <v>181</v>
      </c>
      <c r="BE188" s="230">
        <f>IF(N188="základná",J188,0)</f>
        <v>0</v>
      </c>
      <c r="BF188" s="230">
        <f>IF(N188="znížená",J188,0)</f>
        <v>676.90999999999997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183</v>
      </c>
      <c r="BK188" s="230">
        <f>ROUND(I188*H188,2)</f>
        <v>676.90999999999997</v>
      </c>
      <c r="BL188" s="14" t="s">
        <v>188</v>
      </c>
      <c r="BM188" s="229" t="s">
        <v>391</v>
      </c>
    </row>
    <row r="189" s="2" customFormat="1" ht="24.15" customHeight="1">
      <c r="A189" s="29"/>
      <c r="B189" s="30"/>
      <c r="C189" s="218" t="s">
        <v>279</v>
      </c>
      <c r="D189" s="218" t="s">
        <v>184</v>
      </c>
      <c r="E189" s="219" t="s">
        <v>392</v>
      </c>
      <c r="F189" s="220" t="s">
        <v>393</v>
      </c>
      <c r="G189" s="221" t="s">
        <v>394</v>
      </c>
      <c r="H189" s="222">
        <v>1</v>
      </c>
      <c r="I189" s="223">
        <v>54.719999999999999</v>
      </c>
      <c r="J189" s="223">
        <f>ROUND(I189*H189,2)</f>
        <v>54.719999999999999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188</v>
      </c>
      <c r="AT189" s="229" t="s">
        <v>184</v>
      </c>
      <c r="AU189" s="229" t="s">
        <v>183</v>
      </c>
      <c r="AY189" s="14" t="s">
        <v>181</v>
      </c>
      <c r="BE189" s="230">
        <f>IF(N189="základná",J189,0)</f>
        <v>0</v>
      </c>
      <c r="BF189" s="230">
        <f>IF(N189="znížená",J189,0)</f>
        <v>54.719999999999999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183</v>
      </c>
      <c r="BK189" s="230">
        <f>ROUND(I189*H189,2)</f>
        <v>54.719999999999999</v>
      </c>
      <c r="BL189" s="14" t="s">
        <v>188</v>
      </c>
      <c r="BM189" s="229" t="s">
        <v>395</v>
      </c>
    </row>
    <row r="190" s="2" customFormat="1" ht="24.15" customHeight="1">
      <c r="A190" s="29"/>
      <c r="B190" s="30"/>
      <c r="C190" s="218" t="s">
        <v>396</v>
      </c>
      <c r="D190" s="218" t="s">
        <v>184</v>
      </c>
      <c r="E190" s="219" t="s">
        <v>397</v>
      </c>
      <c r="F190" s="220" t="s">
        <v>398</v>
      </c>
      <c r="G190" s="221" t="s">
        <v>310</v>
      </c>
      <c r="H190" s="222">
        <v>1</v>
      </c>
      <c r="I190" s="223">
        <v>27.48</v>
      </c>
      <c r="J190" s="223">
        <f>ROUND(I190*H190,2)</f>
        <v>27.48</v>
      </c>
      <c r="K190" s="224"/>
      <c r="L190" s="35"/>
      <c r="M190" s="225" t="s">
        <v>1</v>
      </c>
      <c r="N190" s="226" t="s">
        <v>39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188</v>
      </c>
      <c r="AT190" s="229" t="s">
        <v>184</v>
      </c>
      <c r="AU190" s="229" t="s">
        <v>183</v>
      </c>
      <c r="AY190" s="14" t="s">
        <v>181</v>
      </c>
      <c r="BE190" s="230">
        <f>IF(N190="základná",J190,0)</f>
        <v>0</v>
      </c>
      <c r="BF190" s="230">
        <f>IF(N190="znížená",J190,0)</f>
        <v>27.48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183</v>
      </c>
      <c r="BK190" s="230">
        <f>ROUND(I190*H190,2)</f>
        <v>27.48</v>
      </c>
      <c r="BL190" s="14" t="s">
        <v>188</v>
      </c>
      <c r="BM190" s="229" t="s">
        <v>399</v>
      </c>
    </row>
    <row r="191" s="2" customFormat="1" ht="16.5" customHeight="1">
      <c r="A191" s="29"/>
      <c r="B191" s="30"/>
      <c r="C191" s="218" t="s">
        <v>400</v>
      </c>
      <c r="D191" s="218" t="s">
        <v>184</v>
      </c>
      <c r="E191" s="219" t="s">
        <v>401</v>
      </c>
      <c r="F191" s="220" t="s">
        <v>402</v>
      </c>
      <c r="G191" s="221" t="s">
        <v>292</v>
      </c>
      <c r="H191" s="222">
        <v>105</v>
      </c>
      <c r="I191" s="223">
        <v>3.2599999999999998</v>
      </c>
      <c r="J191" s="223">
        <f>ROUND(I191*H191,2)</f>
        <v>342.30000000000001</v>
      </c>
      <c r="K191" s="224"/>
      <c r="L191" s="35"/>
      <c r="M191" s="225" t="s">
        <v>1</v>
      </c>
      <c r="N191" s="226" t="s">
        <v>39</v>
      </c>
      <c r="O191" s="227">
        <v>0</v>
      </c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188</v>
      </c>
      <c r="AT191" s="229" t="s">
        <v>184</v>
      </c>
      <c r="AU191" s="229" t="s">
        <v>183</v>
      </c>
      <c r="AY191" s="14" t="s">
        <v>181</v>
      </c>
      <c r="BE191" s="230">
        <f>IF(N191="základná",J191,0)</f>
        <v>0</v>
      </c>
      <c r="BF191" s="230">
        <f>IF(N191="znížená",J191,0)</f>
        <v>342.30000000000001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183</v>
      </c>
      <c r="BK191" s="230">
        <f>ROUND(I191*H191,2)</f>
        <v>342.30000000000001</v>
      </c>
      <c r="BL191" s="14" t="s">
        <v>188</v>
      </c>
      <c r="BM191" s="229" t="s">
        <v>403</v>
      </c>
    </row>
    <row r="192" s="2" customFormat="1" ht="24.15" customHeight="1">
      <c r="A192" s="29"/>
      <c r="B192" s="30"/>
      <c r="C192" s="218" t="s">
        <v>404</v>
      </c>
      <c r="D192" s="218" t="s">
        <v>184</v>
      </c>
      <c r="E192" s="219" t="s">
        <v>405</v>
      </c>
      <c r="F192" s="220" t="s">
        <v>406</v>
      </c>
      <c r="G192" s="221" t="s">
        <v>394</v>
      </c>
      <c r="H192" s="222">
        <v>1</v>
      </c>
      <c r="I192" s="223">
        <v>111.3</v>
      </c>
      <c r="J192" s="223">
        <f>ROUND(I192*H192,2)</f>
        <v>111.3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188</v>
      </c>
      <c r="AT192" s="229" t="s">
        <v>184</v>
      </c>
      <c r="AU192" s="229" t="s">
        <v>183</v>
      </c>
      <c r="AY192" s="14" t="s">
        <v>181</v>
      </c>
      <c r="BE192" s="230">
        <f>IF(N192="základná",J192,0)</f>
        <v>0</v>
      </c>
      <c r="BF192" s="230">
        <f>IF(N192="znížená",J192,0)</f>
        <v>111.3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183</v>
      </c>
      <c r="BK192" s="230">
        <f>ROUND(I192*H192,2)</f>
        <v>111.3</v>
      </c>
      <c r="BL192" s="14" t="s">
        <v>188</v>
      </c>
      <c r="BM192" s="229" t="s">
        <v>407</v>
      </c>
    </row>
    <row r="193" s="2" customFormat="1" ht="24.15" customHeight="1">
      <c r="A193" s="29"/>
      <c r="B193" s="30"/>
      <c r="C193" s="218" t="s">
        <v>408</v>
      </c>
      <c r="D193" s="218" t="s">
        <v>184</v>
      </c>
      <c r="E193" s="219" t="s">
        <v>409</v>
      </c>
      <c r="F193" s="220" t="s">
        <v>410</v>
      </c>
      <c r="G193" s="221" t="s">
        <v>394</v>
      </c>
      <c r="H193" s="222">
        <v>4</v>
      </c>
      <c r="I193" s="223">
        <v>111.3</v>
      </c>
      <c r="J193" s="223">
        <f>ROUND(I193*H193,2)</f>
        <v>445.19999999999999</v>
      </c>
      <c r="K193" s="224"/>
      <c r="L193" s="35"/>
      <c r="M193" s="225" t="s">
        <v>1</v>
      </c>
      <c r="N193" s="226" t="s">
        <v>39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188</v>
      </c>
      <c r="AT193" s="229" t="s">
        <v>184</v>
      </c>
      <c r="AU193" s="229" t="s">
        <v>183</v>
      </c>
      <c r="AY193" s="14" t="s">
        <v>181</v>
      </c>
      <c r="BE193" s="230">
        <f>IF(N193="základná",J193,0)</f>
        <v>0</v>
      </c>
      <c r="BF193" s="230">
        <f>IF(N193="znížená",J193,0)</f>
        <v>445.19999999999999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183</v>
      </c>
      <c r="BK193" s="230">
        <f>ROUND(I193*H193,2)</f>
        <v>445.19999999999999</v>
      </c>
      <c r="BL193" s="14" t="s">
        <v>188</v>
      </c>
      <c r="BM193" s="229" t="s">
        <v>411</v>
      </c>
    </row>
    <row r="194" s="2" customFormat="1" ht="16.5" customHeight="1">
      <c r="A194" s="29"/>
      <c r="B194" s="30"/>
      <c r="C194" s="218" t="s">
        <v>412</v>
      </c>
      <c r="D194" s="218" t="s">
        <v>184</v>
      </c>
      <c r="E194" s="219" t="s">
        <v>413</v>
      </c>
      <c r="F194" s="220" t="s">
        <v>414</v>
      </c>
      <c r="G194" s="221" t="s">
        <v>310</v>
      </c>
      <c r="H194" s="222">
        <v>1</v>
      </c>
      <c r="I194" s="223">
        <v>549.19000000000005</v>
      </c>
      <c r="J194" s="223">
        <f>ROUND(I194*H194,2)</f>
        <v>549.19000000000005</v>
      </c>
      <c r="K194" s="224"/>
      <c r="L194" s="35"/>
      <c r="M194" s="225" t="s">
        <v>1</v>
      </c>
      <c r="N194" s="226" t="s">
        <v>39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188</v>
      </c>
      <c r="AT194" s="229" t="s">
        <v>184</v>
      </c>
      <c r="AU194" s="229" t="s">
        <v>183</v>
      </c>
      <c r="AY194" s="14" t="s">
        <v>181</v>
      </c>
      <c r="BE194" s="230">
        <f>IF(N194="základná",J194,0)</f>
        <v>0</v>
      </c>
      <c r="BF194" s="230">
        <f>IF(N194="znížená",J194,0)</f>
        <v>549.19000000000005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183</v>
      </c>
      <c r="BK194" s="230">
        <f>ROUND(I194*H194,2)</f>
        <v>549.19000000000005</v>
      </c>
      <c r="BL194" s="14" t="s">
        <v>188</v>
      </c>
      <c r="BM194" s="229" t="s">
        <v>415</v>
      </c>
    </row>
    <row r="195" s="2" customFormat="1" ht="16.5" customHeight="1">
      <c r="A195" s="29"/>
      <c r="B195" s="30"/>
      <c r="C195" s="218" t="s">
        <v>416</v>
      </c>
      <c r="D195" s="218" t="s">
        <v>184</v>
      </c>
      <c r="E195" s="219" t="s">
        <v>417</v>
      </c>
      <c r="F195" s="220" t="s">
        <v>418</v>
      </c>
      <c r="G195" s="221" t="s">
        <v>310</v>
      </c>
      <c r="H195" s="222">
        <v>2</v>
      </c>
      <c r="I195" s="223">
        <v>111.3</v>
      </c>
      <c r="J195" s="223">
        <f>ROUND(I195*H195,2)</f>
        <v>222.59999999999999</v>
      </c>
      <c r="K195" s="224"/>
      <c r="L195" s="35"/>
      <c r="M195" s="225" t="s">
        <v>1</v>
      </c>
      <c r="N195" s="226" t="s">
        <v>39</v>
      </c>
      <c r="O195" s="227">
        <v>0</v>
      </c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188</v>
      </c>
      <c r="AT195" s="229" t="s">
        <v>184</v>
      </c>
      <c r="AU195" s="229" t="s">
        <v>183</v>
      </c>
      <c r="AY195" s="14" t="s">
        <v>181</v>
      </c>
      <c r="BE195" s="230">
        <f>IF(N195="základná",J195,0)</f>
        <v>0</v>
      </c>
      <c r="BF195" s="230">
        <f>IF(N195="znížená",J195,0)</f>
        <v>222.59999999999999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183</v>
      </c>
      <c r="BK195" s="230">
        <f>ROUND(I195*H195,2)</f>
        <v>222.59999999999999</v>
      </c>
      <c r="BL195" s="14" t="s">
        <v>188</v>
      </c>
      <c r="BM195" s="229" t="s">
        <v>419</v>
      </c>
    </row>
    <row r="196" s="2" customFormat="1" ht="16.5" customHeight="1">
      <c r="A196" s="29"/>
      <c r="B196" s="30"/>
      <c r="C196" s="218" t="s">
        <v>420</v>
      </c>
      <c r="D196" s="218" t="s">
        <v>184</v>
      </c>
      <c r="E196" s="219" t="s">
        <v>421</v>
      </c>
      <c r="F196" s="220" t="s">
        <v>422</v>
      </c>
      <c r="G196" s="221" t="s">
        <v>394</v>
      </c>
      <c r="H196" s="222">
        <v>1</v>
      </c>
      <c r="I196" s="223">
        <v>111.31</v>
      </c>
      <c r="J196" s="223">
        <f>ROUND(I196*H196,2)</f>
        <v>111.31</v>
      </c>
      <c r="K196" s="224"/>
      <c r="L196" s="35"/>
      <c r="M196" s="225" t="s">
        <v>1</v>
      </c>
      <c r="N196" s="226" t="s">
        <v>39</v>
      </c>
      <c r="O196" s="227">
        <v>0</v>
      </c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188</v>
      </c>
      <c r="AT196" s="229" t="s">
        <v>184</v>
      </c>
      <c r="AU196" s="229" t="s">
        <v>183</v>
      </c>
      <c r="AY196" s="14" t="s">
        <v>181</v>
      </c>
      <c r="BE196" s="230">
        <f>IF(N196="základná",J196,0)</f>
        <v>0</v>
      </c>
      <c r="BF196" s="230">
        <f>IF(N196="znížená",J196,0)</f>
        <v>111.31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183</v>
      </c>
      <c r="BK196" s="230">
        <f>ROUND(I196*H196,2)</f>
        <v>111.31</v>
      </c>
      <c r="BL196" s="14" t="s">
        <v>188</v>
      </c>
      <c r="BM196" s="229" t="s">
        <v>423</v>
      </c>
    </row>
    <row r="197" s="2" customFormat="1" ht="16.5" customHeight="1">
      <c r="A197" s="29"/>
      <c r="B197" s="30"/>
      <c r="C197" s="218" t="s">
        <v>424</v>
      </c>
      <c r="D197" s="218" t="s">
        <v>184</v>
      </c>
      <c r="E197" s="219" t="s">
        <v>425</v>
      </c>
      <c r="F197" s="220" t="s">
        <v>426</v>
      </c>
      <c r="G197" s="221" t="s">
        <v>394</v>
      </c>
      <c r="H197" s="222">
        <v>1</v>
      </c>
      <c r="I197" s="223">
        <v>111.31</v>
      </c>
      <c r="J197" s="223">
        <f>ROUND(I197*H197,2)</f>
        <v>111.31</v>
      </c>
      <c r="K197" s="224"/>
      <c r="L197" s="35"/>
      <c r="M197" s="225" t="s">
        <v>1</v>
      </c>
      <c r="N197" s="226" t="s">
        <v>39</v>
      </c>
      <c r="O197" s="227">
        <v>0</v>
      </c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188</v>
      </c>
      <c r="AT197" s="229" t="s">
        <v>184</v>
      </c>
      <c r="AU197" s="229" t="s">
        <v>183</v>
      </c>
      <c r="AY197" s="14" t="s">
        <v>181</v>
      </c>
      <c r="BE197" s="230">
        <f>IF(N197="základná",J197,0)</f>
        <v>0</v>
      </c>
      <c r="BF197" s="230">
        <f>IF(N197="znížená",J197,0)</f>
        <v>111.31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183</v>
      </c>
      <c r="BK197" s="230">
        <f>ROUND(I197*H197,2)</f>
        <v>111.31</v>
      </c>
      <c r="BL197" s="14" t="s">
        <v>188</v>
      </c>
      <c r="BM197" s="229" t="s">
        <v>427</v>
      </c>
    </row>
    <row r="198" s="2" customFormat="1" ht="44.25" customHeight="1">
      <c r="A198" s="29"/>
      <c r="B198" s="30"/>
      <c r="C198" s="218" t="s">
        <v>428</v>
      </c>
      <c r="D198" s="218" t="s">
        <v>184</v>
      </c>
      <c r="E198" s="219" t="s">
        <v>429</v>
      </c>
      <c r="F198" s="220" t="s">
        <v>430</v>
      </c>
      <c r="G198" s="221" t="s">
        <v>394</v>
      </c>
      <c r="H198" s="222">
        <v>1</v>
      </c>
      <c r="I198" s="223">
        <v>111.3</v>
      </c>
      <c r="J198" s="223">
        <f>ROUND(I198*H198,2)</f>
        <v>111.3</v>
      </c>
      <c r="K198" s="224"/>
      <c r="L198" s="35"/>
      <c r="M198" s="225" t="s">
        <v>1</v>
      </c>
      <c r="N198" s="226" t="s">
        <v>39</v>
      </c>
      <c r="O198" s="227">
        <v>0</v>
      </c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9" t="s">
        <v>188</v>
      </c>
      <c r="AT198" s="229" t="s">
        <v>184</v>
      </c>
      <c r="AU198" s="229" t="s">
        <v>183</v>
      </c>
      <c r="AY198" s="14" t="s">
        <v>181</v>
      </c>
      <c r="BE198" s="230">
        <f>IF(N198="základná",J198,0)</f>
        <v>0</v>
      </c>
      <c r="BF198" s="230">
        <f>IF(N198="znížená",J198,0)</f>
        <v>111.3</v>
      </c>
      <c r="BG198" s="230">
        <f>IF(N198="zákl. prenesená",J198,0)</f>
        <v>0</v>
      </c>
      <c r="BH198" s="230">
        <f>IF(N198="zníž. prenesená",J198,0)</f>
        <v>0</v>
      </c>
      <c r="BI198" s="230">
        <f>IF(N198="nulová",J198,0)</f>
        <v>0</v>
      </c>
      <c r="BJ198" s="14" t="s">
        <v>183</v>
      </c>
      <c r="BK198" s="230">
        <f>ROUND(I198*H198,2)</f>
        <v>111.3</v>
      </c>
      <c r="BL198" s="14" t="s">
        <v>188</v>
      </c>
      <c r="BM198" s="229" t="s">
        <v>431</v>
      </c>
    </row>
    <row r="199" s="2" customFormat="1" ht="21.75" customHeight="1">
      <c r="A199" s="29"/>
      <c r="B199" s="30"/>
      <c r="C199" s="218" t="s">
        <v>432</v>
      </c>
      <c r="D199" s="218" t="s">
        <v>184</v>
      </c>
      <c r="E199" s="219" t="s">
        <v>433</v>
      </c>
      <c r="F199" s="220" t="s">
        <v>434</v>
      </c>
      <c r="G199" s="221" t="s">
        <v>394</v>
      </c>
      <c r="H199" s="222">
        <v>1</v>
      </c>
      <c r="I199" s="223">
        <v>111.3</v>
      </c>
      <c r="J199" s="223">
        <f>ROUND(I199*H199,2)</f>
        <v>111.3</v>
      </c>
      <c r="K199" s="224"/>
      <c r="L199" s="35"/>
      <c r="M199" s="225" t="s">
        <v>1</v>
      </c>
      <c r="N199" s="226" t="s">
        <v>39</v>
      </c>
      <c r="O199" s="227">
        <v>0</v>
      </c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188</v>
      </c>
      <c r="AT199" s="229" t="s">
        <v>184</v>
      </c>
      <c r="AU199" s="229" t="s">
        <v>183</v>
      </c>
      <c r="AY199" s="14" t="s">
        <v>181</v>
      </c>
      <c r="BE199" s="230">
        <f>IF(N199="základná",J199,0)</f>
        <v>0</v>
      </c>
      <c r="BF199" s="230">
        <f>IF(N199="znížená",J199,0)</f>
        <v>111.3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183</v>
      </c>
      <c r="BK199" s="230">
        <f>ROUND(I199*H199,2)</f>
        <v>111.3</v>
      </c>
      <c r="BL199" s="14" t="s">
        <v>188</v>
      </c>
      <c r="BM199" s="229" t="s">
        <v>435</v>
      </c>
    </row>
    <row r="200" s="2" customFormat="1" ht="37.8" customHeight="1">
      <c r="A200" s="29"/>
      <c r="B200" s="30"/>
      <c r="C200" s="218" t="s">
        <v>436</v>
      </c>
      <c r="D200" s="218" t="s">
        <v>184</v>
      </c>
      <c r="E200" s="219" t="s">
        <v>437</v>
      </c>
      <c r="F200" s="220" t="s">
        <v>438</v>
      </c>
      <c r="G200" s="221" t="s">
        <v>394</v>
      </c>
      <c r="H200" s="222">
        <v>1</v>
      </c>
      <c r="I200" s="223">
        <v>111.3</v>
      </c>
      <c r="J200" s="223">
        <f>ROUND(I200*H200,2)</f>
        <v>111.3</v>
      </c>
      <c r="K200" s="224"/>
      <c r="L200" s="35"/>
      <c r="M200" s="225" t="s">
        <v>1</v>
      </c>
      <c r="N200" s="226" t="s">
        <v>39</v>
      </c>
      <c r="O200" s="227">
        <v>0</v>
      </c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188</v>
      </c>
      <c r="AT200" s="229" t="s">
        <v>184</v>
      </c>
      <c r="AU200" s="229" t="s">
        <v>183</v>
      </c>
      <c r="AY200" s="14" t="s">
        <v>181</v>
      </c>
      <c r="BE200" s="230">
        <f>IF(N200="základná",J200,0)</f>
        <v>0</v>
      </c>
      <c r="BF200" s="230">
        <f>IF(N200="znížená",J200,0)</f>
        <v>111.3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183</v>
      </c>
      <c r="BK200" s="230">
        <f>ROUND(I200*H200,2)</f>
        <v>111.3</v>
      </c>
      <c r="BL200" s="14" t="s">
        <v>188</v>
      </c>
      <c r="BM200" s="229" t="s">
        <v>439</v>
      </c>
    </row>
    <row r="201" s="2" customFormat="1" ht="16.5" customHeight="1">
      <c r="A201" s="29"/>
      <c r="B201" s="30"/>
      <c r="C201" s="218" t="s">
        <v>440</v>
      </c>
      <c r="D201" s="218" t="s">
        <v>184</v>
      </c>
      <c r="E201" s="219" t="s">
        <v>441</v>
      </c>
      <c r="F201" s="220" t="s">
        <v>442</v>
      </c>
      <c r="G201" s="221" t="s">
        <v>394</v>
      </c>
      <c r="H201" s="222">
        <v>1</v>
      </c>
      <c r="I201" s="223">
        <v>111.3</v>
      </c>
      <c r="J201" s="223">
        <f>ROUND(I201*H201,2)</f>
        <v>111.3</v>
      </c>
      <c r="K201" s="224"/>
      <c r="L201" s="35"/>
      <c r="M201" s="225" t="s">
        <v>1</v>
      </c>
      <c r="N201" s="226" t="s">
        <v>39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188</v>
      </c>
      <c r="AT201" s="229" t="s">
        <v>184</v>
      </c>
      <c r="AU201" s="229" t="s">
        <v>183</v>
      </c>
      <c r="AY201" s="14" t="s">
        <v>181</v>
      </c>
      <c r="BE201" s="230">
        <f>IF(N201="základná",J201,0)</f>
        <v>0</v>
      </c>
      <c r="BF201" s="230">
        <f>IF(N201="znížená",J201,0)</f>
        <v>111.3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183</v>
      </c>
      <c r="BK201" s="230">
        <f>ROUND(I201*H201,2)</f>
        <v>111.3</v>
      </c>
      <c r="BL201" s="14" t="s">
        <v>188</v>
      </c>
      <c r="BM201" s="229" t="s">
        <v>443</v>
      </c>
    </row>
    <row r="202" s="2" customFormat="1" ht="44.25" customHeight="1">
      <c r="A202" s="29"/>
      <c r="B202" s="30"/>
      <c r="C202" s="218" t="s">
        <v>444</v>
      </c>
      <c r="D202" s="218" t="s">
        <v>184</v>
      </c>
      <c r="E202" s="219" t="s">
        <v>445</v>
      </c>
      <c r="F202" s="220" t="s">
        <v>446</v>
      </c>
      <c r="G202" s="221" t="s">
        <v>394</v>
      </c>
      <c r="H202" s="222">
        <v>1</v>
      </c>
      <c r="I202" s="223">
        <v>111.3</v>
      </c>
      <c r="J202" s="223">
        <f>ROUND(I202*H202,2)</f>
        <v>111.3</v>
      </c>
      <c r="K202" s="224"/>
      <c r="L202" s="35"/>
      <c r="M202" s="225" t="s">
        <v>1</v>
      </c>
      <c r="N202" s="226" t="s">
        <v>39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188</v>
      </c>
      <c r="AT202" s="229" t="s">
        <v>184</v>
      </c>
      <c r="AU202" s="229" t="s">
        <v>183</v>
      </c>
      <c r="AY202" s="14" t="s">
        <v>181</v>
      </c>
      <c r="BE202" s="230">
        <f>IF(N202="základná",J202,0)</f>
        <v>0</v>
      </c>
      <c r="BF202" s="230">
        <f>IF(N202="znížená",J202,0)</f>
        <v>111.3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183</v>
      </c>
      <c r="BK202" s="230">
        <f>ROUND(I202*H202,2)</f>
        <v>111.3</v>
      </c>
      <c r="BL202" s="14" t="s">
        <v>188</v>
      </c>
      <c r="BM202" s="229" t="s">
        <v>447</v>
      </c>
    </row>
    <row r="203" s="2" customFormat="1" ht="33" customHeight="1">
      <c r="A203" s="29"/>
      <c r="B203" s="30"/>
      <c r="C203" s="218" t="s">
        <v>448</v>
      </c>
      <c r="D203" s="218" t="s">
        <v>184</v>
      </c>
      <c r="E203" s="219" t="s">
        <v>449</v>
      </c>
      <c r="F203" s="220" t="s">
        <v>450</v>
      </c>
      <c r="G203" s="221" t="s">
        <v>394</v>
      </c>
      <c r="H203" s="222">
        <v>1</v>
      </c>
      <c r="I203" s="223">
        <v>111.3</v>
      </c>
      <c r="J203" s="223">
        <f>ROUND(I203*H203,2)</f>
        <v>111.3</v>
      </c>
      <c r="K203" s="224"/>
      <c r="L203" s="35"/>
      <c r="M203" s="225" t="s">
        <v>1</v>
      </c>
      <c r="N203" s="226" t="s">
        <v>39</v>
      </c>
      <c r="O203" s="227">
        <v>0</v>
      </c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188</v>
      </c>
      <c r="AT203" s="229" t="s">
        <v>184</v>
      </c>
      <c r="AU203" s="229" t="s">
        <v>183</v>
      </c>
      <c r="AY203" s="14" t="s">
        <v>181</v>
      </c>
      <c r="BE203" s="230">
        <f>IF(N203="základná",J203,0)</f>
        <v>0</v>
      </c>
      <c r="BF203" s="230">
        <f>IF(N203="znížená",J203,0)</f>
        <v>111.3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183</v>
      </c>
      <c r="BK203" s="230">
        <f>ROUND(I203*H203,2)</f>
        <v>111.3</v>
      </c>
      <c r="BL203" s="14" t="s">
        <v>188</v>
      </c>
      <c r="BM203" s="229" t="s">
        <v>451</v>
      </c>
    </row>
    <row r="204" s="2" customFormat="1" ht="66.75" customHeight="1">
      <c r="A204" s="29"/>
      <c r="B204" s="30"/>
      <c r="C204" s="218" t="s">
        <v>452</v>
      </c>
      <c r="D204" s="218" t="s">
        <v>184</v>
      </c>
      <c r="E204" s="219" t="s">
        <v>453</v>
      </c>
      <c r="F204" s="220" t="s">
        <v>454</v>
      </c>
      <c r="G204" s="221" t="s">
        <v>394</v>
      </c>
      <c r="H204" s="222">
        <v>1</v>
      </c>
      <c r="I204" s="223">
        <v>111.3</v>
      </c>
      <c r="J204" s="223">
        <f>ROUND(I204*H204,2)</f>
        <v>111.3</v>
      </c>
      <c r="K204" s="224"/>
      <c r="L204" s="35"/>
      <c r="M204" s="225" t="s">
        <v>1</v>
      </c>
      <c r="N204" s="226" t="s">
        <v>39</v>
      </c>
      <c r="O204" s="227">
        <v>0</v>
      </c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9" t="s">
        <v>188</v>
      </c>
      <c r="AT204" s="229" t="s">
        <v>184</v>
      </c>
      <c r="AU204" s="229" t="s">
        <v>183</v>
      </c>
      <c r="AY204" s="14" t="s">
        <v>181</v>
      </c>
      <c r="BE204" s="230">
        <f>IF(N204="základná",J204,0)</f>
        <v>0</v>
      </c>
      <c r="BF204" s="230">
        <f>IF(N204="znížená",J204,0)</f>
        <v>111.3</v>
      </c>
      <c r="BG204" s="230">
        <f>IF(N204="zákl. prenesená",J204,0)</f>
        <v>0</v>
      </c>
      <c r="BH204" s="230">
        <f>IF(N204="zníž. prenesená",J204,0)</f>
        <v>0</v>
      </c>
      <c r="BI204" s="230">
        <f>IF(N204="nulová",J204,0)</f>
        <v>0</v>
      </c>
      <c r="BJ204" s="14" t="s">
        <v>183</v>
      </c>
      <c r="BK204" s="230">
        <f>ROUND(I204*H204,2)</f>
        <v>111.3</v>
      </c>
      <c r="BL204" s="14" t="s">
        <v>188</v>
      </c>
      <c r="BM204" s="229" t="s">
        <v>455</v>
      </c>
    </row>
    <row r="205" s="2" customFormat="1" ht="24.15" customHeight="1">
      <c r="A205" s="29"/>
      <c r="B205" s="30"/>
      <c r="C205" s="218" t="s">
        <v>456</v>
      </c>
      <c r="D205" s="218" t="s">
        <v>184</v>
      </c>
      <c r="E205" s="219" t="s">
        <v>457</v>
      </c>
      <c r="F205" s="220" t="s">
        <v>458</v>
      </c>
      <c r="G205" s="221" t="s">
        <v>292</v>
      </c>
      <c r="H205" s="222">
        <v>65</v>
      </c>
      <c r="I205" s="223">
        <v>11.109999999999999</v>
      </c>
      <c r="J205" s="223">
        <f>ROUND(I205*H205,2)</f>
        <v>722.14999999999998</v>
      </c>
      <c r="K205" s="224"/>
      <c r="L205" s="35"/>
      <c r="M205" s="225" t="s">
        <v>1</v>
      </c>
      <c r="N205" s="226" t="s">
        <v>39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188</v>
      </c>
      <c r="AT205" s="229" t="s">
        <v>184</v>
      </c>
      <c r="AU205" s="229" t="s">
        <v>183</v>
      </c>
      <c r="AY205" s="14" t="s">
        <v>181</v>
      </c>
      <c r="BE205" s="230">
        <f>IF(N205="základná",J205,0)</f>
        <v>0</v>
      </c>
      <c r="BF205" s="230">
        <f>IF(N205="znížená",J205,0)</f>
        <v>722.14999999999998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183</v>
      </c>
      <c r="BK205" s="230">
        <f>ROUND(I205*H205,2)</f>
        <v>722.14999999999998</v>
      </c>
      <c r="BL205" s="14" t="s">
        <v>188</v>
      </c>
      <c r="BM205" s="229" t="s">
        <v>459</v>
      </c>
    </row>
    <row r="206" s="2" customFormat="1" ht="24.15" customHeight="1">
      <c r="A206" s="29"/>
      <c r="B206" s="30"/>
      <c r="C206" s="218" t="s">
        <v>460</v>
      </c>
      <c r="D206" s="218" t="s">
        <v>184</v>
      </c>
      <c r="E206" s="219" t="s">
        <v>461</v>
      </c>
      <c r="F206" s="220" t="s">
        <v>462</v>
      </c>
      <c r="G206" s="221" t="s">
        <v>394</v>
      </c>
      <c r="H206" s="222">
        <v>1</v>
      </c>
      <c r="I206" s="223">
        <v>111.3</v>
      </c>
      <c r="J206" s="223">
        <f>ROUND(I206*H206,2)</f>
        <v>111.3</v>
      </c>
      <c r="K206" s="224"/>
      <c r="L206" s="35"/>
      <c r="M206" s="225" t="s">
        <v>1</v>
      </c>
      <c r="N206" s="226" t="s">
        <v>39</v>
      </c>
      <c r="O206" s="227">
        <v>0</v>
      </c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9" t="s">
        <v>188</v>
      </c>
      <c r="AT206" s="229" t="s">
        <v>184</v>
      </c>
      <c r="AU206" s="229" t="s">
        <v>183</v>
      </c>
      <c r="AY206" s="14" t="s">
        <v>181</v>
      </c>
      <c r="BE206" s="230">
        <f>IF(N206="základná",J206,0)</f>
        <v>0</v>
      </c>
      <c r="BF206" s="230">
        <f>IF(N206="znížená",J206,0)</f>
        <v>111.3</v>
      </c>
      <c r="BG206" s="230">
        <f>IF(N206="zákl. prenesená",J206,0)</f>
        <v>0</v>
      </c>
      <c r="BH206" s="230">
        <f>IF(N206="zníž. prenesená",J206,0)</f>
        <v>0</v>
      </c>
      <c r="BI206" s="230">
        <f>IF(N206="nulová",J206,0)</f>
        <v>0</v>
      </c>
      <c r="BJ206" s="14" t="s">
        <v>183</v>
      </c>
      <c r="BK206" s="230">
        <f>ROUND(I206*H206,2)</f>
        <v>111.3</v>
      </c>
      <c r="BL206" s="14" t="s">
        <v>188</v>
      </c>
      <c r="BM206" s="229" t="s">
        <v>463</v>
      </c>
    </row>
    <row r="207" s="2" customFormat="1" ht="24.15" customHeight="1">
      <c r="A207" s="29"/>
      <c r="B207" s="30"/>
      <c r="C207" s="218" t="s">
        <v>464</v>
      </c>
      <c r="D207" s="218" t="s">
        <v>184</v>
      </c>
      <c r="E207" s="219" t="s">
        <v>465</v>
      </c>
      <c r="F207" s="220" t="s">
        <v>466</v>
      </c>
      <c r="G207" s="221" t="s">
        <v>292</v>
      </c>
      <c r="H207" s="222">
        <v>75</v>
      </c>
      <c r="I207" s="223">
        <v>11.109999999999999</v>
      </c>
      <c r="J207" s="223">
        <f>ROUND(I207*H207,2)</f>
        <v>833.25</v>
      </c>
      <c r="K207" s="224"/>
      <c r="L207" s="35"/>
      <c r="M207" s="225" t="s">
        <v>1</v>
      </c>
      <c r="N207" s="226" t="s">
        <v>39</v>
      </c>
      <c r="O207" s="227">
        <v>0</v>
      </c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188</v>
      </c>
      <c r="AT207" s="229" t="s">
        <v>184</v>
      </c>
      <c r="AU207" s="229" t="s">
        <v>183</v>
      </c>
      <c r="AY207" s="14" t="s">
        <v>181</v>
      </c>
      <c r="BE207" s="230">
        <f>IF(N207="základná",J207,0)</f>
        <v>0</v>
      </c>
      <c r="BF207" s="230">
        <f>IF(N207="znížená",J207,0)</f>
        <v>833.25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183</v>
      </c>
      <c r="BK207" s="230">
        <f>ROUND(I207*H207,2)</f>
        <v>833.25</v>
      </c>
      <c r="BL207" s="14" t="s">
        <v>188</v>
      </c>
      <c r="BM207" s="229" t="s">
        <v>467</v>
      </c>
    </row>
    <row r="208" s="2" customFormat="1" ht="16.5" customHeight="1">
      <c r="A208" s="29"/>
      <c r="B208" s="30"/>
      <c r="C208" s="218" t="s">
        <v>468</v>
      </c>
      <c r="D208" s="218" t="s">
        <v>184</v>
      </c>
      <c r="E208" s="219" t="s">
        <v>469</v>
      </c>
      <c r="F208" s="220" t="s">
        <v>470</v>
      </c>
      <c r="G208" s="221" t="s">
        <v>292</v>
      </c>
      <c r="H208" s="222">
        <v>35</v>
      </c>
      <c r="I208" s="223">
        <v>5.5700000000000003</v>
      </c>
      <c r="J208" s="223">
        <f>ROUND(I208*H208,2)</f>
        <v>194.94999999999999</v>
      </c>
      <c r="K208" s="224"/>
      <c r="L208" s="35"/>
      <c r="M208" s="225" t="s">
        <v>1</v>
      </c>
      <c r="N208" s="226" t="s">
        <v>39</v>
      </c>
      <c r="O208" s="227">
        <v>0</v>
      </c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188</v>
      </c>
      <c r="AT208" s="229" t="s">
        <v>184</v>
      </c>
      <c r="AU208" s="229" t="s">
        <v>183</v>
      </c>
      <c r="AY208" s="14" t="s">
        <v>181</v>
      </c>
      <c r="BE208" s="230">
        <f>IF(N208="základná",J208,0)</f>
        <v>0</v>
      </c>
      <c r="BF208" s="230">
        <f>IF(N208="znížená",J208,0)</f>
        <v>194.94999999999999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183</v>
      </c>
      <c r="BK208" s="230">
        <f>ROUND(I208*H208,2)</f>
        <v>194.94999999999999</v>
      </c>
      <c r="BL208" s="14" t="s">
        <v>188</v>
      </c>
      <c r="BM208" s="229" t="s">
        <v>471</v>
      </c>
    </row>
    <row r="209" s="2" customFormat="1" ht="16.5" customHeight="1">
      <c r="A209" s="29"/>
      <c r="B209" s="30"/>
      <c r="C209" s="218" t="s">
        <v>472</v>
      </c>
      <c r="D209" s="218" t="s">
        <v>184</v>
      </c>
      <c r="E209" s="219" t="s">
        <v>473</v>
      </c>
      <c r="F209" s="220" t="s">
        <v>474</v>
      </c>
      <c r="G209" s="221" t="s">
        <v>310</v>
      </c>
      <c r="H209" s="222">
        <v>9</v>
      </c>
      <c r="I209" s="223">
        <v>111.06</v>
      </c>
      <c r="J209" s="223">
        <f>ROUND(I209*H209,2)</f>
        <v>999.53999999999996</v>
      </c>
      <c r="K209" s="224"/>
      <c r="L209" s="35"/>
      <c r="M209" s="225" t="s">
        <v>1</v>
      </c>
      <c r="N209" s="226" t="s">
        <v>39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188</v>
      </c>
      <c r="AT209" s="229" t="s">
        <v>184</v>
      </c>
      <c r="AU209" s="229" t="s">
        <v>183</v>
      </c>
      <c r="AY209" s="14" t="s">
        <v>181</v>
      </c>
      <c r="BE209" s="230">
        <f>IF(N209="základná",J209,0)</f>
        <v>0</v>
      </c>
      <c r="BF209" s="230">
        <f>IF(N209="znížená",J209,0)</f>
        <v>999.53999999999996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183</v>
      </c>
      <c r="BK209" s="230">
        <f>ROUND(I209*H209,2)</f>
        <v>999.53999999999996</v>
      </c>
      <c r="BL209" s="14" t="s">
        <v>188</v>
      </c>
      <c r="BM209" s="229" t="s">
        <v>475</v>
      </c>
    </row>
    <row r="210" s="2" customFormat="1" ht="16.5" customHeight="1">
      <c r="A210" s="29"/>
      <c r="B210" s="30"/>
      <c r="C210" s="218" t="s">
        <v>476</v>
      </c>
      <c r="D210" s="218" t="s">
        <v>184</v>
      </c>
      <c r="E210" s="219" t="s">
        <v>477</v>
      </c>
      <c r="F210" s="220" t="s">
        <v>478</v>
      </c>
      <c r="G210" s="221" t="s">
        <v>310</v>
      </c>
      <c r="H210" s="222">
        <v>1</v>
      </c>
      <c r="I210" s="223">
        <v>22.219999999999999</v>
      </c>
      <c r="J210" s="223">
        <f>ROUND(I210*H210,2)</f>
        <v>22.219999999999999</v>
      </c>
      <c r="K210" s="224"/>
      <c r="L210" s="35"/>
      <c r="M210" s="225" t="s">
        <v>1</v>
      </c>
      <c r="N210" s="226" t="s">
        <v>39</v>
      </c>
      <c r="O210" s="227">
        <v>0</v>
      </c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188</v>
      </c>
      <c r="AT210" s="229" t="s">
        <v>184</v>
      </c>
      <c r="AU210" s="229" t="s">
        <v>183</v>
      </c>
      <c r="AY210" s="14" t="s">
        <v>181</v>
      </c>
      <c r="BE210" s="230">
        <f>IF(N210="základná",J210,0)</f>
        <v>0</v>
      </c>
      <c r="BF210" s="230">
        <f>IF(N210="znížená",J210,0)</f>
        <v>22.219999999999999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183</v>
      </c>
      <c r="BK210" s="230">
        <f>ROUND(I210*H210,2)</f>
        <v>22.219999999999999</v>
      </c>
      <c r="BL210" s="14" t="s">
        <v>188</v>
      </c>
      <c r="BM210" s="229" t="s">
        <v>479</v>
      </c>
    </row>
    <row r="211" s="2" customFormat="1" ht="16.5" customHeight="1">
      <c r="A211" s="29"/>
      <c r="B211" s="30"/>
      <c r="C211" s="218" t="s">
        <v>480</v>
      </c>
      <c r="D211" s="218" t="s">
        <v>184</v>
      </c>
      <c r="E211" s="219" t="s">
        <v>481</v>
      </c>
      <c r="F211" s="220" t="s">
        <v>482</v>
      </c>
      <c r="G211" s="221" t="s">
        <v>292</v>
      </c>
      <c r="H211" s="222">
        <v>32</v>
      </c>
      <c r="I211" s="223">
        <v>2.23</v>
      </c>
      <c r="J211" s="223">
        <f>ROUND(I211*H211,2)</f>
        <v>71.359999999999999</v>
      </c>
      <c r="K211" s="224"/>
      <c r="L211" s="35"/>
      <c r="M211" s="225" t="s">
        <v>1</v>
      </c>
      <c r="N211" s="226" t="s">
        <v>39</v>
      </c>
      <c r="O211" s="227">
        <v>0</v>
      </c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188</v>
      </c>
      <c r="AT211" s="229" t="s">
        <v>184</v>
      </c>
      <c r="AU211" s="229" t="s">
        <v>183</v>
      </c>
      <c r="AY211" s="14" t="s">
        <v>181</v>
      </c>
      <c r="BE211" s="230">
        <f>IF(N211="základná",J211,0)</f>
        <v>0</v>
      </c>
      <c r="BF211" s="230">
        <f>IF(N211="znížená",J211,0)</f>
        <v>71.359999999999999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183</v>
      </c>
      <c r="BK211" s="230">
        <f>ROUND(I211*H211,2)</f>
        <v>71.359999999999999</v>
      </c>
      <c r="BL211" s="14" t="s">
        <v>188</v>
      </c>
      <c r="BM211" s="229" t="s">
        <v>483</v>
      </c>
    </row>
    <row r="212" s="2" customFormat="1" ht="16.5" customHeight="1">
      <c r="A212" s="29"/>
      <c r="B212" s="30"/>
      <c r="C212" s="218" t="s">
        <v>484</v>
      </c>
      <c r="D212" s="218" t="s">
        <v>184</v>
      </c>
      <c r="E212" s="219" t="s">
        <v>485</v>
      </c>
      <c r="F212" s="220" t="s">
        <v>486</v>
      </c>
      <c r="G212" s="221" t="s">
        <v>292</v>
      </c>
      <c r="H212" s="222">
        <v>120</v>
      </c>
      <c r="I212" s="223">
        <v>3.2799999999999998</v>
      </c>
      <c r="J212" s="223">
        <f>ROUND(I212*H212,2)</f>
        <v>393.60000000000002</v>
      </c>
      <c r="K212" s="224"/>
      <c r="L212" s="35"/>
      <c r="M212" s="225" t="s">
        <v>1</v>
      </c>
      <c r="N212" s="226" t="s">
        <v>39</v>
      </c>
      <c r="O212" s="227">
        <v>0</v>
      </c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9" t="s">
        <v>188</v>
      </c>
      <c r="AT212" s="229" t="s">
        <v>184</v>
      </c>
      <c r="AU212" s="229" t="s">
        <v>183</v>
      </c>
      <c r="AY212" s="14" t="s">
        <v>181</v>
      </c>
      <c r="BE212" s="230">
        <f>IF(N212="základná",J212,0)</f>
        <v>0</v>
      </c>
      <c r="BF212" s="230">
        <f>IF(N212="znížená",J212,0)</f>
        <v>393.60000000000002</v>
      </c>
      <c r="BG212" s="230">
        <f>IF(N212="zákl. prenesená",J212,0)</f>
        <v>0</v>
      </c>
      <c r="BH212" s="230">
        <f>IF(N212="zníž. prenesená",J212,0)</f>
        <v>0</v>
      </c>
      <c r="BI212" s="230">
        <f>IF(N212="nulová",J212,0)</f>
        <v>0</v>
      </c>
      <c r="BJ212" s="14" t="s">
        <v>183</v>
      </c>
      <c r="BK212" s="230">
        <f>ROUND(I212*H212,2)</f>
        <v>393.60000000000002</v>
      </c>
      <c r="BL212" s="14" t="s">
        <v>188</v>
      </c>
      <c r="BM212" s="229" t="s">
        <v>487</v>
      </c>
    </row>
    <row r="213" s="12" customFormat="1" ht="22.8" customHeight="1">
      <c r="A213" s="12"/>
      <c r="B213" s="203"/>
      <c r="C213" s="204"/>
      <c r="D213" s="205" t="s">
        <v>72</v>
      </c>
      <c r="E213" s="216" t="s">
        <v>488</v>
      </c>
      <c r="F213" s="216" t="s">
        <v>489</v>
      </c>
      <c r="G213" s="204"/>
      <c r="H213" s="204"/>
      <c r="I213" s="204"/>
      <c r="J213" s="217">
        <f>BK213</f>
        <v>65022.5</v>
      </c>
      <c r="K213" s="204"/>
      <c r="L213" s="208"/>
      <c r="M213" s="209"/>
      <c r="N213" s="210"/>
      <c r="O213" s="210"/>
      <c r="P213" s="211">
        <f>SUM(P214:P215)</f>
        <v>0</v>
      </c>
      <c r="Q213" s="210"/>
      <c r="R213" s="211">
        <f>SUM(R214:R215)</f>
        <v>618.44999999999993</v>
      </c>
      <c r="S213" s="210"/>
      <c r="T213" s="212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190</v>
      </c>
      <c r="AT213" s="214" t="s">
        <v>72</v>
      </c>
      <c r="AU213" s="214" t="s">
        <v>81</v>
      </c>
      <c r="AY213" s="213" t="s">
        <v>181</v>
      </c>
      <c r="BK213" s="215">
        <f>SUM(BK214:BK215)</f>
        <v>65022.5</v>
      </c>
    </row>
    <row r="214" s="2" customFormat="1" ht="24.15" customHeight="1">
      <c r="A214" s="29"/>
      <c r="B214" s="30"/>
      <c r="C214" s="218" t="s">
        <v>490</v>
      </c>
      <c r="D214" s="218" t="s">
        <v>184</v>
      </c>
      <c r="E214" s="219" t="s">
        <v>491</v>
      </c>
      <c r="F214" s="220" t="s">
        <v>492</v>
      </c>
      <c r="G214" s="221" t="s">
        <v>340</v>
      </c>
      <c r="H214" s="222">
        <v>15500</v>
      </c>
      <c r="I214" s="223">
        <v>1.5700000000000001</v>
      </c>
      <c r="J214" s="223">
        <f>ROUND(I214*H214,2)</f>
        <v>24335</v>
      </c>
      <c r="K214" s="224"/>
      <c r="L214" s="35"/>
      <c r="M214" s="225" t="s">
        <v>1</v>
      </c>
      <c r="N214" s="226" t="s">
        <v>39</v>
      </c>
      <c r="O214" s="227">
        <v>0</v>
      </c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29" t="s">
        <v>493</v>
      </c>
      <c r="AT214" s="229" t="s">
        <v>184</v>
      </c>
      <c r="AU214" s="229" t="s">
        <v>183</v>
      </c>
      <c r="AY214" s="14" t="s">
        <v>181</v>
      </c>
      <c r="BE214" s="230">
        <f>IF(N214="základná",J214,0)</f>
        <v>0</v>
      </c>
      <c r="BF214" s="230">
        <f>IF(N214="znížená",J214,0)</f>
        <v>24335</v>
      </c>
      <c r="BG214" s="230">
        <f>IF(N214="zákl. prenesená",J214,0)</f>
        <v>0</v>
      </c>
      <c r="BH214" s="230">
        <f>IF(N214="zníž. prenesená",J214,0)</f>
        <v>0</v>
      </c>
      <c r="BI214" s="230">
        <f>IF(N214="nulová",J214,0)</f>
        <v>0</v>
      </c>
      <c r="BJ214" s="14" t="s">
        <v>183</v>
      </c>
      <c r="BK214" s="230">
        <f>ROUND(I214*H214,2)</f>
        <v>24335</v>
      </c>
      <c r="BL214" s="14" t="s">
        <v>493</v>
      </c>
      <c r="BM214" s="229" t="s">
        <v>494</v>
      </c>
    </row>
    <row r="215" s="2" customFormat="1" ht="24.15" customHeight="1">
      <c r="A215" s="29"/>
      <c r="B215" s="30"/>
      <c r="C215" s="231" t="s">
        <v>495</v>
      </c>
      <c r="D215" s="231" t="s">
        <v>221</v>
      </c>
      <c r="E215" s="232" t="s">
        <v>496</v>
      </c>
      <c r="F215" s="233" t="s">
        <v>497</v>
      </c>
      <c r="G215" s="234" t="s">
        <v>340</v>
      </c>
      <c r="H215" s="235">
        <v>16275</v>
      </c>
      <c r="I215" s="236">
        <v>2.5</v>
      </c>
      <c r="J215" s="236">
        <f>ROUND(I215*H215,2)</f>
        <v>40687.5</v>
      </c>
      <c r="K215" s="237"/>
      <c r="L215" s="238"/>
      <c r="M215" s="239" t="s">
        <v>1</v>
      </c>
      <c r="N215" s="240" t="s">
        <v>39</v>
      </c>
      <c r="O215" s="227">
        <v>0</v>
      </c>
      <c r="P215" s="227">
        <f>O215*H215</f>
        <v>0</v>
      </c>
      <c r="Q215" s="227">
        <v>0.037999999999999999</v>
      </c>
      <c r="R215" s="227">
        <f>Q215*H215</f>
        <v>618.44999999999993</v>
      </c>
      <c r="S215" s="227">
        <v>0</v>
      </c>
      <c r="T215" s="22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9" t="s">
        <v>498</v>
      </c>
      <c r="AT215" s="229" t="s">
        <v>221</v>
      </c>
      <c r="AU215" s="229" t="s">
        <v>183</v>
      </c>
      <c r="AY215" s="14" t="s">
        <v>181</v>
      </c>
      <c r="BE215" s="230">
        <f>IF(N215="základná",J215,0)</f>
        <v>0</v>
      </c>
      <c r="BF215" s="230">
        <f>IF(N215="znížená",J215,0)</f>
        <v>40687.5</v>
      </c>
      <c r="BG215" s="230">
        <f>IF(N215="zákl. prenesená",J215,0)</f>
        <v>0</v>
      </c>
      <c r="BH215" s="230">
        <f>IF(N215="zníž. prenesená",J215,0)</f>
        <v>0</v>
      </c>
      <c r="BI215" s="230">
        <f>IF(N215="nulová",J215,0)</f>
        <v>0</v>
      </c>
      <c r="BJ215" s="14" t="s">
        <v>183</v>
      </c>
      <c r="BK215" s="230">
        <f>ROUND(I215*H215,2)</f>
        <v>40687.5</v>
      </c>
      <c r="BL215" s="14" t="s">
        <v>498</v>
      </c>
      <c r="BM215" s="229" t="s">
        <v>499</v>
      </c>
    </row>
    <row r="216" s="12" customFormat="1" ht="25.92" customHeight="1">
      <c r="A216" s="12"/>
      <c r="B216" s="203"/>
      <c r="C216" s="204"/>
      <c r="D216" s="205" t="s">
        <v>72</v>
      </c>
      <c r="E216" s="206" t="s">
        <v>500</v>
      </c>
      <c r="F216" s="206" t="s">
        <v>501</v>
      </c>
      <c r="G216" s="204"/>
      <c r="H216" s="204"/>
      <c r="I216" s="204"/>
      <c r="J216" s="207">
        <f>BK216</f>
        <v>2482.6700000000001</v>
      </c>
      <c r="K216" s="204"/>
      <c r="L216" s="208"/>
      <c r="M216" s="209"/>
      <c r="N216" s="210"/>
      <c r="O216" s="210"/>
      <c r="P216" s="211">
        <f>SUM(P217:P225)</f>
        <v>0</v>
      </c>
      <c r="Q216" s="210"/>
      <c r="R216" s="211">
        <f>SUM(R217:R225)</f>
        <v>0</v>
      </c>
      <c r="S216" s="210"/>
      <c r="T216" s="212">
        <f>SUM(T217:T225)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197</v>
      </c>
      <c r="AT216" s="214" t="s">
        <v>72</v>
      </c>
      <c r="AU216" s="214" t="s">
        <v>73</v>
      </c>
      <c r="AY216" s="213" t="s">
        <v>181</v>
      </c>
      <c r="BK216" s="215">
        <f>SUM(BK217:BK225)</f>
        <v>2482.6700000000001</v>
      </c>
    </row>
    <row r="217" s="2" customFormat="1" ht="33" customHeight="1">
      <c r="A217" s="29"/>
      <c r="B217" s="30"/>
      <c r="C217" s="218" t="s">
        <v>502</v>
      </c>
      <c r="D217" s="218" t="s">
        <v>184</v>
      </c>
      <c r="E217" s="219" t="s">
        <v>503</v>
      </c>
      <c r="F217" s="220" t="s">
        <v>504</v>
      </c>
      <c r="G217" s="221" t="s">
        <v>505</v>
      </c>
      <c r="H217" s="222">
        <v>1</v>
      </c>
      <c r="I217" s="223">
        <v>111.67</v>
      </c>
      <c r="J217" s="223">
        <f>ROUND(I217*H217,2)</f>
        <v>111.67</v>
      </c>
      <c r="K217" s="224"/>
      <c r="L217" s="35"/>
      <c r="M217" s="225" t="s">
        <v>1</v>
      </c>
      <c r="N217" s="226" t="s">
        <v>39</v>
      </c>
      <c r="O217" s="227">
        <v>0</v>
      </c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9" t="s">
        <v>506</v>
      </c>
      <c r="AT217" s="229" t="s">
        <v>184</v>
      </c>
      <c r="AU217" s="229" t="s">
        <v>81</v>
      </c>
      <c r="AY217" s="14" t="s">
        <v>181</v>
      </c>
      <c r="BE217" s="230">
        <f>IF(N217="základná",J217,0)</f>
        <v>0</v>
      </c>
      <c r="BF217" s="230">
        <f>IF(N217="znížená",J217,0)</f>
        <v>111.67</v>
      </c>
      <c r="BG217" s="230">
        <f>IF(N217="zákl. prenesená",J217,0)</f>
        <v>0</v>
      </c>
      <c r="BH217" s="230">
        <f>IF(N217="zníž. prenesená",J217,0)</f>
        <v>0</v>
      </c>
      <c r="BI217" s="230">
        <f>IF(N217="nulová",J217,0)</f>
        <v>0</v>
      </c>
      <c r="BJ217" s="14" t="s">
        <v>183</v>
      </c>
      <c r="BK217" s="230">
        <f>ROUND(I217*H217,2)</f>
        <v>111.67</v>
      </c>
      <c r="BL217" s="14" t="s">
        <v>506</v>
      </c>
      <c r="BM217" s="229" t="s">
        <v>507</v>
      </c>
    </row>
    <row r="218" s="2" customFormat="1" ht="24.15" customHeight="1">
      <c r="A218" s="29"/>
      <c r="B218" s="30"/>
      <c r="C218" s="218" t="s">
        <v>508</v>
      </c>
      <c r="D218" s="218" t="s">
        <v>184</v>
      </c>
      <c r="E218" s="219" t="s">
        <v>509</v>
      </c>
      <c r="F218" s="220" t="s">
        <v>510</v>
      </c>
      <c r="G218" s="221" t="s">
        <v>505</v>
      </c>
      <c r="H218" s="222">
        <v>1</v>
      </c>
      <c r="I218" s="223">
        <v>111.67</v>
      </c>
      <c r="J218" s="223">
        <f>ROUND(I218*H218,2)</f>
        <v>111.67</v>
      </c>
      <c r="K218" s="224"/>
      <c r="L218" s="35"/>
      <c r="M218" s="225" t="s">
        <v>1</v>
      </c>
      <c r="N218" s="226" t="s">
        <v>39</v>
      </c>
      <c r="O218" s="227">
        <v>0</v>
      </c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29" t="s">
        <v>506</v>
      </c>
      <c r="AT218" s="229" t="s">
        <v>184</v>
      </c>
      <c r="AU218" s="229" t="s">
        <v>81</v>
      </c>
      <c r="AY218" s="14" t="s">
        <v>181</v>
      </c>
      <c r="BE218" s="230">
        <f>IF(N218="základná",J218,0)</f>
        <v>0</v>
      </c>
      <c r="BF218" s="230">
        <f>IF(N218="znížená",J218,0)</f>
        <v>111.67</v>
      </c>
      <c r="BG218" s="230">
        <f>IF(N218="zákl. prenesená",J218,0)</f>
        <v>0</v>
      </c>
      <c r="BH218" s="230">
        <f>IF(N218="zníž. prenesená",J218,0)</f>
        <v>0</v>
      </c>
      <c r="BI218" s="230">
        <f>IF(N218="nulová",J218,0)</f>
        <v>0</v>
      </c>
      <c r="BJ218" s="14" t="s">
        <v>183</v>
      </c>
      <c r="BK218" s="230">
        <f>ROUND(I218*H218,2)</f>
        <v>111.67</v>
      </c>
      <c r="BL218" s="14" t="s">
        <v>506</v>
      </c>
      <c r="BM218" s="229" t="s">
        <v>511</v>
      </c>
    </row>
    <row r="219" s="2" customFormat="1" ht="24.15" customHeight="1">
      <c r="A219" s="29"/>
      <c r="B219" s="30"/>
      <c r="C219" s="218" t="s">
        <v>512</v>
      </c>
      <c r="D219" s="218" t="s">
        <v>184</v>
      </c>
      <c r="E219" s="219" t="s">
        <v>513</v>
      </c>
      <c r="F219" s="220" t="s">
        <v>514</v>
      </c>
      <c r="G219" s="221" t="s">
        <v>505</v>
      </c>
      <c r="H219" s="222">
        <v>1</v>
      </c>
      <c r="I219" s="223">
        <v>1589.31</v>
      </c>
      <c r="J219" s="223">
        <f>ROUND(I219*H219,2)</f>
        <v>1589.31</v>
      </c>
      <c r="K219" s="224"/>
      <c r="L219" s="35"/>
      <c r="M219" s="225" t="s">
        <v>1</v>
      </c>
      <c r="N219" s="226" t="s">
        <v>39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9" t="s">
        <v>506</v>
      </c>
      <c r="AT219" s="229" t="s">
        <v>184</v>
      </c>
      <c r="AU219" s="229" t="s">
        <v>81</v>
      </c>
      <c r="AY219" s="14" t="s">
        <v>181</v>
      </c>
      <c r="BE219" s="230">
        <f>IF(N219="základná",J219,0)</f>
        <v>0</v>
      </c>
      <c r="BF219" s="230">
        <f>IF(N219="znížená",J219,0)</f>
        <v>1589.31</v>
      </c>
      <c r="BG219" s="230">
        <f>IF(N219="zákl. prenesená",J219,0)</f>
        <v>0</v>
      </c>
      <c r="BH219" s="230">
        <f>IF(N219="zníž. prenesená",J219,0)</f>
        <v>0</v>
      </c>
      <c r="BI219" s="230">
        <f>IF(N219="nulová",J219,0)</f>
        <v>0</v>
      </c>
      <c r="BJ219" s="14" t="s">
        <v>183</v>
      </c>
      <c r="BK219" s="230">
        <f>ROUND(I219*H219,2)</f>
        <v>1589.31</v>
      </c>
      <c r="BL219" s="14" t="s">
        <v>506</v>
      </c>
      <c r="BM219" s="229" t="s">
        <v>515</v>
      </c>
    </row>
    <row r="220" s="2" customFormat="1" ht="16.5" customHeight="1">
      <c r="A220" s="29"/>
      <c r="B220" s="30"/>
      <c r="C220" s="218" t="s">
        <v>516</v>
      </c>
      <c r="D220" s="218" t="s">
        <v>184</v>
      </c>
      <c r="E220" s="219" t="s">
        <v>517</v>
      </c>
      <c r="F220" s="220" t="s">
        <v>518</v>
      </c>
      <c r="G220" s="221" t="s">
        <v>505</v>
      </c>
      <c r="H220" s="222">
        <v>1</v>
      </c>
      <c r="I220" s="223">
        <v>111.67</v>
      </c>
      <c r="J220" s="223">
        <f>ROUND(I220*H220,2)</f>
        <v>111.67</v>
      </c>
      <c r="K220" s="224"/>
      <c r="L220" s="35"/>
      <c r="M220" s="225" t="s">
        <v>1</v>
      </c>
      <c r="N220" s="226" t="s">
        <v>39</v>
      </c>
      <c r="O220" s="227">
        <v>0</v>
      </c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9" t="s">
        <v>506</v>
      </c>
      <c r="AT220" s="229" t="s">
        <v>184</v>
      </c>
      <c r="AU220" s="229" t="s">
        <v>81</v>
      </c>
      <c r="AY220" s="14" t="s">
        <v>181</v>
      </c>
      <c r="BE220" s="230">
        <f>IF(N220="základná",J220,0)</f>
        <v>0</v>
      </c>
      <c r="BF220" s="230">
        <f>IF(N220="znížená",J220,0)</f>
        <v>111.67</v>
      </c>
      <c r="BG220" s="230">
        <f>IF(N220="zákl. prenesená",J220,0)</f>
        <v>0</v>
      </c>
      <c r="BH220" s="230">
        <f>IF(N220="zníž. prenesená",J220,0)</f>
        <v>0</v>
      </c>
      <c r="BI220" s="230">
        <f>IF(N220="nulová",J220,0)</f>
        <v>0</v>
      </c>
      <c r="BJ220" s="14" t="s">
        <v>183</v>
      </c>
      <c r="BK220" s="230">
        <f>ROUND(I220*H220,2)</f>
        <v>111.67</v>
      </c>
      <c r="BL220" s="14" t="s">
        <v>506</v>
      </c>
      <c r="BM220" s="229" t="s">
        <v>519</v>
      </c>
    </row>
    <row r="221" s="2" customFormat="1" ht="24.15" customHeight="1">
      <c r="A221" s="29"/>
      <c r="B221" s="30"/>
      <c r="C221" s="218" t="s">
        <v>520</v>
      </c>
      <c r="D221" s="218" t="s">
        <v>184</v>
      </c>
      <c r="E221" s="219" t="s">
        <v>521</v>
      </c>
      <c r="F221" s="220" t="s">
        <v>522</v>
      </c>
      <c r="G221" s="221" t="s">
        <v>505</v>
      </c>
      <c r="H221" s="222">
        <v>1</v>
      </c>
      <c r="I221" s="223">
        <v>111.67</v>
      </c>
      <c r="J221" s="223">
        <f>ROUND(I221*H221,2)</f>
        <v>111.67</v>
      </c>
      <c r="K221" s="224"/>
      <c r="L221" s="35"/>
      <c r="M221" s="225" t="s">
        <v>1</v>
      </c>
      <c r="N221" s="226" t="s">
        <v>39</v>
      </c>
      <c r="O221" s="227">
        <v>0</v>
      </c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29" t="s">
        <v>506</v>
      </c>
      <c r="AT221" s="229" t="s">
        <v>184</v>
      </c>
      <c r="AU221" s="229" t="s">
        <v>81</v>
      </c>
      <c r="AY221" s="14" t="s">
        <v>181</v>
      </c>
      <c r="BE221" s="230">
        <f>IF(N221="základná",J221,0)</f>
        <v>0</v>
      </c>
      <c r="BF221" s="230">
        <f>IF(N221="znížená",J221,0)</f>
        <v>111.67</v>
      </c>
      <c r="BG221" s="230">
        <f>IF(N221="zákl. prenesená",J221,0)</f>
        <v>0</v>
      </c>
      <c r="BH221" s="230">
        <f>IF(N221="zníž. prenesená",J221,0)</f>
        <v>0</v>
      </c>
      <c r="BI221" s="230">
        <f>IF(N221="nulová",J221,0)</f>
        <v>0</v>
      </c>
      <c r="BJ221" s="14" t="s">
        <v>183</v>
      </c>
      <c r="BK221" s="230">
        <f>ROUND(I221*H221,2)</f>
        <v>111.67</v>
      </c>
      <c r="BL221" s="14" t="s">
        <v>506</v>
      </c>
      <c r="BM221" s="229" t="s">
        <v>523</v>
      </c>
    </row>
    <row r="222" s="2" customFormat="1" ht="21.75" customHeight="1">
      <c r="A222" s="29"/>
      <c r="B222" s="30"/>
      <c r="C222" s="218" t="s">
        <v>524</v>
      </c>
      <c r="D222" s="218" t="s">
        <v>184</v>
      </c>
      <c r="E222" s="219" t="s">
        <v>525</v>
      </c>
      <c r="F222" s="220" t="s">
        <v>526</v>
      </c>
      <c r="G222" s="221" t="s">
        <v>505</v>
      </c>
      <c r="H222" s="222">
        <v>1</v>
      </c>
      <c r="I222" s="223">
        <v>111.67</v>
      </c>
      <c r="J222" s="223">
        <f>ROUND(I222*H222,2)</f>
        <v>111.67</v>
      </c>
      <c r="K222" s="224"/>
      <c r="L222" s="35"/>
      <c r="M222" s="225" t="s">
        <v>1</v>
      </c>
      <c r="N222" s="226" t="s">
        <v>39</v>
      </c>
      <c r="O222" s="227">
        <v>0</v>
      </c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9" t="s">
        <v>506</v>
      </c>
      <c r="AT222" s="229" t="s">
        <v>184</v>
      </c>
      <c r="AU222" s="229" t="s">
        <v>81</v>
      </c>
      <c r="AY222" s="14" t="s">
        <v>181</v>
      </c>
      <c r="BE222" s="230">
        <f>IF(N222="základná",J222,0)</f>
        <v>0</v>
      </c>
      <c r="BF222" s="230">
        <f>IF(N222="znížená",J222,0)</f>
        <v>111.67</v>
      </c>
      <c r="BG222" s="230">
        <f>IF(N222="zákl. prenesená",J222,0)</f>
        <v>0</v>
      </c>
      <c r="BH222" s="230">
        <f>IF(N222="zníž. prenesená",J222,0)</f>
        <v>0</v>
      </c>
      <c r="BI222" s="230">
        <f>IF(N222="nulová",J222,0)</f>
        <v>0</v>
      </c>
      <c r="BJ222" s="14" t="s">
        <v>183</v>
      </c>
      <c r="BK222" s="230">
        <f>ROUND(I222*H222,2)</f>
        <v>111.67</v>
      </c>
      <c r="BL222" s="14" t="s">
        <v>506</v>
      </c>
      <c r="BM222" s="229" t="s">
        <v>527</v>
      </c>
    </row>
    <row r="223" s="2" customFormat="1" ht="21.75" customHeight="1">
      <c r="A223" s="29"/>
      <c r="B223" s="30"/>
      <c r="C223" s="218" t="s">
        <v>528</v>
      </c>
      <c r="D223" s="218" t="s">
        <v>184</v>
      </c>
      <c r="E223" s="219" t="s">
        <v>529</v>
      </c>
      <c r="F223" s="220" t="s">
        <v>530</v>
      </c>
      <c r="G223" s="221" t="s">
        <v>505</v>
      </c>
      <c r="H223" s="222">
        <v>1</v>
      </c>
      <c r="I223" s="223">
        <v>111.67</v>
      </c>
      <c r="J223" s="223">
        <f>ROUND(I223*H223,2)</f>
        <v>111.67</v>
      </c>
      <c r="K223" s="224"/>
      <c r="L223" s="35"/>
      <c r="M223" s="225" t="s">
        <v>1</v>
      </c>
      <c r="N223" s="226" t="s">
        <v>39</v>
      </c>
      <c r="O223" s="227">
        <v>0</v>
      </c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29" t="s">
        <v>506</v>
      </c>
      <c r="AT223" s="229" t="s">
        <v>184</v>
      </c>
      <c r="AU223" s="229" t="s">
        <v>81</v>
      </c>
      <c r="AY223" s="14" t="s">
        <v>181</v>
      </c>
      <c r="BE223" s="230">
        <f>IF(N223="základná",J223,0)</f>
        <v>0</v>
      </c>
      <c r="BF223" s="230">
        <f>IF(N223="znížená",J223,0)</f>
        <v>111.67</v>
      </c>
      <c r="BG223" s="230">
        <f>IF(N223="zákl. prenesená",J223,0)</f>
        <v>0</v>
      </c>
      <c r="BH223" s="230">
        <f>IF(N223="zníž. prenesená",J223,0)</f>
        <v>0</v>
      </c>
      <c r="BI223" s="230">
        <f>IF(N223="nulová",J223,0)</f>
        <v>0</v>
      </c>
      <c r="BJ223" s="14" t="s">
        <v>183</v>
      </c>
      <c r="BK223" s="230">
        <f>ROUND(I223*H223,2)</f>
        <v>111.67</v>
      </c>
      <c r="BL223" s="14" t="s">
        <v>506</v>
      </c>
      <c r="BM223" s="229" t="s">
        <v>531</v>
      </c>
    </row>
    <row r="224" s="2" customFormat="1" ht="24.15" customHeight="1">
      <c r="A224" s="29"/>
      <c r="B224" s="30"/>
      <c r="C224" s="218" t="s">
        <v>532</v>
      </c>
      <c r="D224" s="218" t="s">
        <v>184</v>
      </c>
      <c r="E224" s="219" t="s">
        <v>533</v>
      </c>
      <c r="F224" s="220" t="s">
        <v>534</v>
      </c>
      <c r="G224" s="221" t="s">
        <v>505</v>
      </c>
      <c r="H224" s="222">
        <v>1</v>
      </c>
      <c r="I224" s="223">
        <v>111.67</v>
      </c>
      <c r="J224" s="223">
        <f>ROUND(I224*H224,2)</f>
        <v>111.67</v>
      </c>
      <c r="K224" s="224"/>
      <c r="L224" s="35"/>
      <c r="M224" s="225" t="s">
        <v>1</v>
      </c>
      <c r="N224" s="226" t="s">
        <v>39</v>
      </c>
      <c r="O224" s="227">
        <v>0</v>
      </c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9" t="s">
        <v>506</v>
      </c>
      <c r="AT224" s="229" t="s">
        <v>184</v>
      </c>
      <c r="AU224" s="229" t="s">
        <v>81</v>
      </c>
      <c r="AY224" s="14" t="s">
        <v>181</v>
      </c>
      <c r="BE224" s="230">
        <f>IF(N224="základná",J224,0)</f>
        <v>0</v>
      </c>
      <c r="BF224" s="230">
        <f>IF(N224="znížená",J224,0)</f>
        <v>111.67</v>
      </c>
      <c r="BG224" s="230">
        <f>IF(N224="zákl. prenesená",J224,0)</f>
        <v>0</v>
      </c>
      <c r="BH224" s="230">
        <f>IF(N224="zníž. prenesená",J224,0)</f>
        <v>0</v>
      </c>
      <c r="BI224" s="230">
        <f>IF(N224="nulová",J224,0)</f>
        <v>0</v>
      </c>
      <c r="BJ224" s="14" t="s">
        <v>183</v>
      </c>
      <c r="BK224" s="230">
        <f>ROUND(I224*H224,2)</f>
        <v>111.67</v>
      </c>
      <c r="BL224" s="14" t="s">
        <v>506</v>
      </c>
      <c r="BM224" s="229" t="s">
        <v>535</v>
      </c>
    </row>
    <row r="225" s="2" customFormat="1" ht="21.75" customHeight="1">
      <c r="A225" s="29"/>
      <c r="B225" s="30"/>
      <c r="C225" s="218" t="s">
        <v>536</v>
      </c>
      <c r="D225" s="218" t="s">
        <v>184</v>
      </c>
      <c r="E225" s="219" t="s">
        <v>537</v>
      </c>
      <c r="F225" s="220" t="s">
        <v>538</v>
      </c>
      <c r="G225" s="221" t="s">
        <v>505</v>
      </c>
      <c r="H225" s="222">
        <v>1</v>
      </c>
      <c r="I225" s="223">
        <v>111.67</v>
      </c>
      <c r="J225" s="223">
        <f>ROUND(I225*H225,2)</f>
        <v>111.67</v>
      </c>
      <c r="K225" s="224"/>
      <c r="L225" s="35"/>
      <c r="M225" s="241" t="s">
        <v>1</v>
      </c>
      <c r="N225" s="242" t="s">
        <v>39</v>
      </c>
      <c r="O225" s="243">
        <v>0</v>
      </c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9" t="s">
        <v>506</v>
      </c>
      <c r="AT225" s="229" t="s">
        <v>184</v>
      </c>
      <c r="AU225" s="229" t="s">
        <v>81</v>
      </c>
      <c r="AY225" s="14" t="s">
        <v>181</v>
      </c>
      <c r="BE225" s="230">
        <f>IF(N225="základná",J225,0)</f>
        <v>0</v>
      </c>
      <c r="BF225" s="230">
        <f>IF(N225="znížená",J225,0)</f>
        <v>111.67</v>
      </c>
      <c r="BG225" s="230">
        <f>IF(N225="zákl. prenesená",J225,0)</f>
        <v>0</v>
      </c>
      <c r="BH225" s="230">
        <f>IF(N225="zníž. prenesená",J225,0)</f>
        <v>0</v>
      </c>
      <c r="BI225" s="230">
        <f>IF(N225="nulová",J225,0)</f>
        <v>0</v>
      </c>
      <c r="BJ225" s="14" t="s">
        <v>183</v>
      </c>
      <c r="BK225" s="230">
        <f>ROUND(I225*H225,2)</f>
        <v>111.67</v>
      </c>
      <c r="BL225" s="14" t="s">
        <v>506</v>
      </c>
      <c r="BM225" s="229" t="s">
        <v>539</v>
      </c>
    </row>
    <row r="226" s="2" customFormat="1" ht="6.96" customHeight="1">
      <c r="A226" s="29"/>
      <c r="B226" s="62"/>
      <c r="C226" s="63"/>
      <c r="D226" s="63"/>
      <c r="E226" s="63"/>
      <c r="F226" s="63"/>
      <c r="G226" s="63"/>
      <c r="H226" s="63"/>
      <c r="I226" s="63"/>
      <c r="J226" s="63"/>
      <c r="K226" s="63"/>
      <c r="L226" s="35"/>
      <c r="M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</row>
  </sheetData>
  <sheetProtection sheet="1" autoFilter="0" formatColumns="0" formatRows="0" objects="1" scenarios="1" spinCount="100000" saltValue="1UuCnaRhfZ4FI5hTgF5f/pr/Cj7PSxO5E51pUGmo4Q3WdXjsUJb8rd8PDLVOq1tHq1cgXYc5QbknGEvHHYCRig==" hashValue="IynPFlpktGsP+tSlxDEmxyFGB+SWz7crUFC0LPEXMtxSNZZu94ZiRnUT0YFw1Kq+2LiYK5f7K4ZfTiEykSJRZg==" algorithmName="SHA-512" password="CC35"/>
  <autoFilter ref="C129:K225"/>
  <mergeCells count="8">
    <mergeCell ref="E7:H7"/>
    <mergeCell ref="E9:H9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30" customHeight="1">
      <c r="A9" s="29"/>
      <c r="B9" s="35"/>
      <c r="C9" s="29"/>
      <c r="D9" s="29"/>
      <c r="E9" s="138" t="s">
        <v>1916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146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146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146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ROUND(J118, 2)</f>
        <v>15663.75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ROUND((SUM(BE118:BE127)),  2)</f>
        <v>0</v>
      </c>
      <c r="G33" s="152"/>
      <c r="H33" s="152"/>
      <c r="I33" s="153">
        <v>0.20000000000000001</v>
      </c>
      <c r="J33" s="151">
        <f>ROUND(((SUM(BE118:BE127))*I33),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ROUND((SUM(BF118:BF127)),  2)</f>
        <v>15663.75</v>
      </c>
      <c r="G34" s="29"/>
      <c r="H34" s="29"/>
      <c r="I34" s="155">
        <v>0.20000000000000001</v>
      </c>
      <c r="J34" s="154">
        <f>ROUND(((SUM(BF118:BF127))*I34),  2)</f>
        <v>3132.75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ROUND((SUM(BG118:BG127)),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ROUND((SUM(BH118:BH127)),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ROUND((SUM(BI118:BI127)),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18796.5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30" customHeight="1">
      <c r="A87" s="29"/>
      <c r="B87" s="30"/>
      <c r="C87" s="31"/>
      <c r="D87" s="31"/>
      <c r="E87" s="72" t="str">
        <f>E9</f>
        <v>D5.4 - Zvýšenie nadpražia brán, debnenie, betonáž a dodatočná výstuž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 xml:space="preserve"> 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J118</f>
        <v>15663.75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1702</v>
      </c>
      <c r="E97" s="182"/>
      <c r="F97" s="182"/>
      <c r="G97" s="182"/>
      <c r="H97" s="182"/>
      <c r="I97" s="182"/>
      <c r="J97" s="183">
        <f>J119</f>
        <v>14770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1781</v>
      </c>
      <c r="E98" s="182"/>
      <c r="F98" s="182"/>
      <c r="G98" s="182"/>
      <c r="H98" s="182"/>
      <c r="I98" s="182"/>
      <c r="J98" s="183">
        <f>J123</f>
        <v>893.75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167</v>
      </c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13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6.25" customHeight="1">
      <c r="A108" s="29"/>
      <c r="B108" s="30"/>
      <c r="C108" s="31"/>
      <c r="D108" s="31"/>
      <c r="E108" s="174" t="str">
        <f>E7</f>
        <v>Dodatok č. 5 ku stavbe Kompostáreň na biologicky rozložiteľný komunálny odpad v meste Partizánske</v>
      </c>
      <c r="F108" s="26"/>
      <c r="G108" s="26"/>
      <c r="H108" s="26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144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30" customHeight="1">
      <c r="A110" s="29"/>
      <c r="B110" s="30"/>
      <c r="C110" s="31"/>
      <c r="D110" s="31"/>
      <c r="E110" s="72" t="str">
        <f>E9</f>
        <v>D5.4 - Zvýšenie nadpražia brán, debnenie, betonáž a dodatočná výstuž</v>
      </c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17</v>
      </c>
      <c r="D112" s="31"/>
      <c r="E112" s="31"/>
      <c r="F112" s="23" t="str">
        <f>F12</f>
        <v xml:space="preserve"> </v>
      </c>
      <c r="G112" s="31"/>
      <c r="H112" s="31"/>
      <c r="I112" s="26" t="s">
        <v>19</v>
      </c>
      <c r="J112" s="75" t="str">
        <f>IF(J12="","",J12)</f>
        <v>19. 6. 2023</v>
      </c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21</v>
      </c>
      <c r="D114" s="31"/>
      <c r="E114" s="31"/>
      <c r="F114" s="23" t="str">
        <f>E15</f>
        <v>Mesto Partizánske</v>
      </c>
      <c r="G114" s="31"/>
      <c r="H114" s="31"/>
      <c r="I114" s="26" t="s">
        <v>27</v>
      </c>
      <c r="J114" s="27" t="str">
        <f>E21</f>
        <v xml:space="preserve"> 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>ViOn, a.s., Zlaté Moravce</v>
      </c>
      <c r="G115" s="31"/>
      <c r="H115" s="31"/>
      <c r="I115" s="26" t="s">
        <v>30</v>
      </c>
      <c r="J115" s="27" t="str">
        <f>E24</f>
        <v xml:space="preserve"> 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91"/>
      <c r="B117" s="192"/>
      <c r="C117" s="193" t="s">
        <v>168</v>
      </c>
      <c r="D117" s="194" t="s">
        <v>58</v>
      </c>
      <c r="E117" s="194" t="s">
        <v>54</v>
      </c>
      <c r="F117" s="194" t="s">
        <v>55</v>
      </c>
      <c r="G117" s="194" t="s">
        <v>169</v>
      </c>
      <c r="H117" s="194" t="s">
        <v>170</v>
      </c>
      <c r="I117" s="194" t="s">
        <v>171</v>
      </c>
      <c r="J117" s="195" t="s">
        <v>150</v>
      </c>
      <c r="K117" s="196" t="s">
        <v>172</v>
      </c>
      <c r="L117" s="197"/>
      <c r="M117" s="96" t="s">
        <v>1</v>
      </c>
      <c r="N117" s="97" t="s">
        <v>37</v>
      </c>
      <c r="O117" s="97" t="s">
        <v>173</v>
      </c>
      <c r="P117" s="97" t="s">
        <v>174</v>
      </c>
      <c r="Q117" s="97" t="s">
        <v>175</v>
      </c>
      <c r="R117" s="97" t="s">
        <v>176</v>
      </c>
      <c r="S117" s="97" t="s">
        <v>177</v>
      </c>
      <c r="T117" s="98" t="s">
        <v>178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29"/>
      <c r="B118" s="30"/>
      <c r="C118" s="103" t="s">
        <v>151</v>
      </c>
      <c r="D118" s="31"/>
      <c r="E118" s="31"/>
      <c r="F118" s="31"/>
      <c r="G118" s="31"/>
      <c r="H118" s="31"/>
      <c r="I118" s="31"/>
      <c r="J118" s="198">
        <f>BK118</f>
        <v>15663.75</v>
      </c>
      <c r="K118" s="31"/>
      <c r="L118" s="35"/>
      <c r="M118" s="99"/>
      <c r="N118" s="199"/>
      <c r="O118" s="100"/>
      <c r="P118" s="200">
        <f>P119+P123</f>
        <v>0</v>
      </c>
      <c r="Q118" s="100"/>
      <c r="R118" s="200">
        <f>R119+R123</f>
        <v>0</v>
      </c>
      <c r="S118" s="100"/>
      <c r="T118" s="201">
        <f>T119+T123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72</v>
      </c>
      <c r="AU118" s="14" t="s">
        <v>152</v>
      </c>
      <c r="BK118" s="202">
        <f>BK119+BK123</f>
        <v>15663.75</v>
      </c>
    </row>
    <row r="119" s="12" customFormat="1" ht="25.92" customHeight="1">
      <c r="A119" s="12"/>
      <c r="B119" s="203"/>
      <c r="C119" s="204"/>
      <c r="D119" s="205" t="s">
        <v>72</v>
      </c>
      <c r="E119" s="206" t="s">
        <v>1108</v>
      </c>
      <c r="F119" s="206" t="s">
        <v>1</v>
      </c>
      <c r="G119" s="204"/>
      <c r="H119" s="204"/>
      <c r="I119" s="204"/>
      <c r="J119" s="207">
        <f>BK119</f>
        <v>14770</v>
      </c>
      <c r="K119" s="204"/>
      <c r="L119" s="208"/>
      <c r="M119" s="209"/>
      <c r="N119" s="210"/>
      <c r="O119" s="210"/>
      <c r="P119" s="211">
        <f>SUM(P120:P122)</f>
        <v>0</v>
      </c>
      <c r="Q119" s="210"/>
      <c r="R119" s="211">
        <f>SUM(R120:R122)</f>
        <v>0</v>
      </c>
      <c r="S119" s="210"/>
      <c r="T119" s="212">
        <f>SUM(T120:T122)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81</v>
      </c>
      <c r="AT119" s="214" t="s">
        <v>72</v>
      </c>
      <c r="AU119" s="214" t="s">
        <v>73</v>
      </c>
      <c r="AY119" s="213" t="s">
        <v>181</v>
      </c>
      <c r="BK119" s="215">
        <f>SUM(BK120:BK122)</f>
        <v>14770</v>
      </c>
    </row>
    <row r="120" s="2" customFormat="1" ht="33" customHeight="1">
      <c r="A120" s="29"/>
      <c r="B120" s="30"/>
      <c r="C120" s="218" t="s">
        <v>81</v>
      </c>
      <c r="D120" s="218" t="s">
        <v>184</v>
      </c>
      <c r="E120" s="219" t="s">
        <v>1917</v>
      </c>
      <c r="F120" s="220" t="s">
        <v>1918</v>
      </c>
      <c r="G120" s="221" t="s">
        <v>218</v>
      </c>
      <c r="H120" s="222">
        <v>40</v>
      </c>
      <c r="I120" s="223">
        <v>3</v>
      </c>
      <c r="J120" s="223">
        <f>ROUND(I120*H120,2)</f>
        <v>120</v>
      </c>
      <c r="K120" s="224"/>
      <c r="L120" s="35"/>
      <c r="M120" s="225" t="s">
        <v>1</v>
      </c>
      <c r="N120" s="226" t="s">
        <v>39</v>
      </c>
      <c r="O120" s="227">
        <v>0</v>
      </c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29" t="s">
        <v>188</v>
      </c>
      <c r="AT120" s="229" t="s">
        <v>184</v>
      </c>
      <c r="AU120" s="229" t="s">
        <v>81</v>
      </c>
      <c r="AY120" s="14" t="s">
        <v>181</v>
      </c>
      <c r="BE120" s="230">
        <f>IF(N120="základná",J120,0)</f>
        <v>0</v>
      </c>
      <c r="BF120" s="230">
        <f>IF(N120="znížená",J120,0)</f>
        <v>120</v>
      </c>
      <c r="BG120" s="230">
        <f>IF(N120="zákl. prenesená",J120,0)</f>
        <v>0</v>
      </c>
      <c r="BH120" s="230">
        <f>IF(N120="zníž. prenesená",J120,0)</f>
        <v>0</v>
      </c>
      <c r="BI120" s="230">
        <f>IF(N120="nulová",J120,0)</f>
        <v>0</v>
      </c>
      <c r="BJ120" s="14" t="s">
        <v>183</v>
      </c>
      <c r="BK120" s="230">
        <f>ROUND(I120*H120,2)</f>
        <v>120</v>
      </c>
      <c r="BL120" s="14" t="s">
        <v>188</v>
      </c>
      <c r="BM120" s="229" t="s">
        <v>1919</v>
      </c>
    </row>
    <row r="121" s="2" customFormat="1" ht="24.15" customHeight="1">
      <c r="A121" s="29"/>
      <c r="B121" s="30"/>
      <c r="C121" s="218" t="s">
        <v>183</v>
      </c>
      <c r="D121" s="218" t="s">
        <v>184</v>
      </c>
      <c r="E121" s="219" t="s">
        <v>461</v>
      </c>
      <c r="F121" s="220" t="s">
        <v>1920</v>
      </c>
      <c r="G121" s="221" t="s">
        <v>310</v>
      </c>
      <c r="H121" s="222">
        <v>3</v>
      </c>
      <c r="I121" s="223">
        <v>3850</v>
      </c>
      <c r="J121" s="223">
        <f>ROUND(I121*H121,2)</f>
        <v>11550</v>
      </c>
      <c r="K121" s="224"/>
      <c r="L121" s="35"/>
      <c r="M121" s="225" t="s">
        <v>1</v>
      </c>
      <c r="N121" s="226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188</v>
      </c>
      <c r="AT121" s="229" t="s">
        <v>184</v>
      </c>
      <c r="AU121" s="229" t="s">
        <v>81</v>
      </c>
      <c r="AY121" s="14" t="s">
        <v>181</v>
      </c>
      <c r="BE121" s="230">
        <f>IF(N121="základná",J121,0)</f>
        <v>0</v>
      </c>
      <c r="BF121" s="230">
        <f>IF(N121="znížená",J121,0)</f>
        <v>11550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183</v>
      </c>
      <c r="BK121" s="230">
        <f>ROUND(I121*H121,2)</f>
        <v>11550</v>
      </c>
      <c r="BL121" s="14" t="s">
        <v>188</v>
      </c>
      <c r="BM121" s="229" t="s">
        <v>1921</v>
      </c>
    </row>
    <row r="122" s="2" customFormat="1" ht="21.75" customHeight="1">
      <c r="A122" s="29"/>
      <c r="B122" s="30"/>
      <c r="C122" s="218" t="s">
        <v>190</v>
      </c>
      <c r="D122" s="218" t="s">
        <v>184</v>
      </c>
      <c r="E122" s="219" t="s">
        <v>1922</v>
      </c>
      <c r="F122" s="220" t="s">
        <v>1923</v>
      </c>
      <c r="G122" s="221" t="s">
        <v>394</v>
      </c>
      <c r="H122" s="222">
        <v>1</v>
      </c>
      <c r="I122" s="223">
        <v>3100</v>
      </c>
      <c r="J122" s="223">
        <f>ROUND(I122*H122,2)</f>
        <v>3100</v>
      </c>
      <c r="K122" s="224"/>
      <c r="L122" s="35"/>
      <c r="M122" s="225" t="s">
        <v>1</v>
      </c>
      <c r="N122" s="226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188</v>
      </c>
      <c r="AT122" s="229" t="s">
        <v>184</v>
      </c>
      <c r="AU122" s="229" t="s">
        <v>81</v>
      </c>
      <c r="AY122" s="14" t="s">
        <v>181</v>
      </c>
      <c r="BE122" s="230">
        <f>IF(N122="základná",J122,0)</f>
        <v>0</v>
      </c>
      <c r="BF122" s="230">
        <f>IF(N122="znížená",J122,0)</f>
        <v>3100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183</v>
      </c>
      <c r="BK122" s="230">
        <f>ROUND(I122*H122,2)</f>
        <v>3100</v>
      </c>
      <c r="BL122" s="14" t="s">
        <v>188</v>
      </c>
      <c r="BM122" s="229" t="s">
        <v>1924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1119</v>
      </c>
      <c r="F123" s="206" t="s">
        <v>1824</v>
      </c>
      <c r="G123" s="204"/>
      <c r="H123" s="204"/>
      <c r="I123" s="204"/>
      <c r="J123" s="207">
        <f>BK123</f>
        <v>893.75</v>
      </c>
      <c r="K123" s="204"/>
      <c r="L123" s="208"/>
      <c r="M123" s="209"/>
      <c r="N123" s="210"/>
      <c r="O123" s="210"/>
      <c r="P123" s="211">
        <f>SUM(P124:P127)</f>
        <v>0</v>
      </c>
      <c r="Q123" s="210"/>
      <c r="R123" s="211">
        <f>SUM(R124:R127)</f>
        <v>0</v>
      </c>
      <c r="S123" s="210"/>
      <c r="T123" s="212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73</v>
      </c>
      <c r="AY123" s="213" t="s">
        <v>181</v>
      </c>
      <c r="BK123" s="215">
        <f>SUM(BK124:BK127)</f>
        <v>893.75</v>
      </c>
    </row>
    <row r="124" s="2" customFormat="1" ht="21.75" customHeight="1">
      <c r="A124" s="29"/>
      <c r="B124" s="30"/>
      <c r="C124" s="218" t="s">
        <v>188</v>
      </c>
      <c r="D124" s="218" t="s">
        <v>184</v>
      </c>
      <c r="E124" s="219" t="s">
        <v>231</v>
      </c>
      <c r="F124" s="220" t="s">
        <v>232</v>
      </c>
      <c r="G124" s="221" t="s">
        <v>187</v>
      </c>
      <c r="H124" s="222">
        <v>1.45</v>
      </c>
      <c r="I124" s="223">
        <v>85</v>
      </c>
      <c r="J124" s="223">
        <f>ROUND(I124*H124,2)</f>
        <v>123.25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81</v>
      </c>
      <c r="AY124" s="14" t="s">
        <v>181</v>
      </c>
      <c r="BE124" s="230">
        <f>IF(N124="základná",J124,0)</f>
        <v>0</v>
      </c>
      <c r="BF124" s="230">
        <f>IF(N124="znížená",J124,0)</f>
        <v>123.25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123.25</v>
      </c>
      <c r="BL124" s="14" t="s">
        <v>188</v>
      </c>
      <c r="BM124" s="229" t="s">
        <v>1925</v>
      </c>
    </row>
    <row r="125" s="2" customFormat="1" ht="24.15" customHeight="1">
      <c r="A125" s="29"/>
      <c r="B125" s="30"/>
      <c r="C125" s="218" t="s">
        <v>197</v>
      </c>
      <c r="D125" s="218" t="s">
        <v>184</v>
      </c>
      <c r="E125" s="219" t="s">
        <v>235</v>
      </c>
      <c r="F125" s="220" t="s">
        <v>236</v>
      </c>
      <c r="G125" s="221" t="s">
        <v>218</v>
      </c>
      <c r="H125" s="222">
        <v>11.5</v>
      </c>
      <c r="I125" s="223">
        <v>21</v>
      </c>
      <c r="J125" s="223">
        <f>ROUND(I125*H125,2)</f>
        <v>241.5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81</v>
      </c>
      <c r="AY125" s="14" t="s">
        <v>181</v>
      </c>
      <c r="BE125" s="230">
        <f>IF(N125="základná",J125,0)</f>
        <v>0</v>
      </c>
      <c r="BF125" s="230">
        <f>IF(N125="znížená",J125,0)</f>
        <v>241.5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241.5</v>
      </c>
      <c r="BL125" s="14" t="s">
        <v>188</v>
      </c>
      <c r="BM125" s="229" t="s">
        <v>1926</v>
      </c>
    </row>
    <row r="126" s="2" customFormat="1" ht="24.15" customHeight="1">
      <c r="A126" s="29"/>
      <c r="B126" s="30"/>
      <c r="C126" s="218" t="s">
        <v>201</v>
      </c>
      <c r="D126" s="218" t="s">
        <v>184</v>
      </c>
      <c r="E126" s="219" t="s">
        <v>239</v>
      </c>
      <c r="F126" s="220" t="s">
        <v>240</v>
      </c>
      <c r="G126" s="221" t="s">
        <v>218</v>
      </c>
      <c r="H126" s="222">
        <v>11.5</v>
      </c>
      <c r="I126" s="223">
        <v>6</v>
      </c>
      <c r="J126" s="223">
        <f>ROUND(I126*H126,2)</f>
        <v>69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81</v>
      </c>
      <c r="AY126" s="14" t="s">
        <v>181</v>
      </c>
      <c r="BE126" s="230">
        <f>IF(N126="základná",J126,0)</f>
        <v>0</v>
      </c>
      <c r="BF126" s="230">
        <f>IF(N126="znížená",J126,0)</f>
        <v>69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69</v>
      </c>
      <c r="BL126" s="14" t="s">
        <v>188</v>
      </c>
      <c r="BM126" s="229" t="s">
        <v>1927</v>
      </c>
    </row>
    <row r="127" s="2" customFormat="1" ht="16.5" customHeight="1">
      <c r="A127" s="29"/>
      <c r="B127" s="30"/>
      <c r="C127" s="218" t="s">
        <v>206</v>
      </c>
      <c r="D127" s="218" t="s">
        <v>184</v>
      </c>
      <c r="E127" s="219" t="s">
        <v>243</v>
      </c>
      <c r="F127" s="220" t="s">
        <v>244</v>
      </c>
      <c r="G127" s="221" t="s">
        <v>213</v>
      </c>
      <c r="H127" s="222">
        <v>0.36799999999999999</v>
      </c>
      <c r="I127" s="223">
        <v>1250</v>
      </c>
      <c r="J127" s="223">
        <f>ROUND(I127*H127,2)</f>
        <v>460</v>
      </c>
      <c r="K127" s="224"/>
      <c r="L127" s="35"/>
      <c r="M127" s="241" t="s">
        <v>1</v>
      </c>
      <c r="N127" s="242" t="s">
        <v>39</v>
      </c>
      <c r="O127" s="243">
        <v>0</v>
      </c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81</v>
      </c>
      <c r="AY127" s="14" t="s">
        <v>181</v>
      </c>
      <c r="BE127" s="230">
        <f>IF(N127="základná",J127,0)</f>
        <v>0</v>
      </c>
      <c r="BF127" s="230">
        <f>IF(N127="znížená",J127,0)</f>
        <v>460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460</v>
      </c>
      <c r="BL127" s="14" t="s">
        <v>188</v>
      </c>
      <c r="BM127" s="229" t="s">
        <v>1928</v>
      </c>
    </row>
    <row r="128" s="2" customFormat="1" ht="6.96" customHeight="1">
      <c r="A128" s="29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35"/>
      <c r="M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</sheetData>
  <sheetProtection sheet="1" autoFilter="0" formatColumns="0" formatRows="0" objects="1" scenarios="1" spinCount="100000" saltValue="I3FsAREV67JbXrjR9nzThFrZNP0VfnhIkUqQkniQx3DNDVmG9/mQjCbLE5HJ1o8iFr7yza2Q6+3BjuVlVpDFEw==" hashValue="jh0D0ZhIpJWD20l1pV6RoZOkPaXM+HN7RK8Jc/DhuwEmvTGIDpxqXyncpwOU/Nxj6suGWl05zvzAAm+OAdfGBQ==" algorithmName="SHA-512" password="CC35"/>
  <autoFilter ref="C117:K127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139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30" customHeight="1">
      <c r="A9" s="29"/>
      <c r="B9" s="35"/>
      <c r="C9" s="29"/>
      <c r="D9" s="29"/>
      <c r="E9" s="138" t="s">
        <v>1929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146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146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146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ROUND(J117, 2)</f>
        <v>20556.360000000001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ROUND((SUM(BE117:BE130)),  2)</f>
        <v>0</v>
      </c>
      <c r="G33" s="152"/>
      <c r="H33" s="152"/>
      <c r="I33" s="153">
        <v>0.20000000000000001</v>
      </c>
      <c r="J33" s="151">
        <f>ROUND(((SUM(BE117:BE130))*I33),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ROUND((SUM(BF117:BF130)),  2)</f>
        <v>20556.360000000001</v>
      </c>
      <c r="G34" s="29"/>
      <c r="H34" s="29"/>
      <c r="I34" s="155">
        <v>0.20000000000000001</v>
      </c>
      <c r="J34" s="154">
        <f>ROUND(((SUM(BF117:BF130))*I34),  2)</f>
        <v>4111.2700000000004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ROUND((SUM(BG117:BG130)),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ROUND((SUM(BH117:BH130)),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ROUND((SUM(BI117:BI130)),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24667.630000000001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30" customHeight="1">
      <c r="A87" s="29"/>
      <c r="B87" s="30"/>
      <c r="C87" s="31"/>
      <c r="D87" s="31"/>
      <c r="E87" s="72" t="str">
        <f>E9</f>
        <v>D5.5 - Zábradlia, rebríky a opásanie nádrží umiestnených nad terénom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 xml:space="preserve"> 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J117</f>
        <v>20556.360000000001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1930</v>
      </c>
      <c r="E97" s="182"/>
      <c r="F97" s="182"/>
      <c r="G97" s="182"/>
      <c r="H97" s="182"/>
      <c r="I97" s="182"/>
      <c r="J97" s="183">
        <f>J127</f>
        <v>15700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167</v>
      </c>
      <c r="D104" s="31"/>
      <c r="E104" s="31"/>
      <c r="F104" s="31"/>
      <c r="G104" s="31"/>
      <c r="H104" s="31"/>
      <c r="I104" s="31"/>
      <c r="J104" s="31"/>
      <c r="K104" s="31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13</v>
      </c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74" t="str">
        <f>E7</f>
        <v>Dodatok č. 5 ku stavbe Kompostáreň na biologicky rozložiteľný komunálny odpad v meste Partizánske</v>
      </c>
      <c r="F107" s="26"/>
      <c r="G107" s="26"/>
      <c r="H107" s="26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144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30" customHeight="1">
      <c r="A109" s="29"/>
      <c r="B109" s="30"/>
      <c r="C109" s="31"/>
      <c r="D109" s="31"/>
      <c r="E109" s="72" t="str">
        <f>E9</f>
        <v>D5.5 - Zábradlia, rebríky a opásanie nádrží umiestnených nad terénom</v>
      </c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17</v>
      </c>
      <c r="D111" s="31"/>
      <c r="E111" s="31"/>
      <c r="F111" s="23" t="str">
        <f>F12</f>
        <v xml:space="preserve"> </v>
      </c>
      <c r="G111" s="31"/>
      <c r="H111" s="31"/>
      <c r="I111" s="26" t="s">
        <v>19</v>
      </c>
      <c r="J111" s="75" t="str">
        <f>IF(J12="","",J12)</f>
        <v>19. 6. 2023</v>
      </c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21</v>
      </c>
      <c r="D113" s="31"/>
      <c r="E113" s="31"/>
      <c r="F113" s="23" t="str">
        <f>E15</f>
        <v>Mesto Partizánske</v>
      </c>
      <c r="G113" s="31"/>
      <c r="H113" s="31"/>
      <c r="I113" s="26" t="s">
        <v>27</v>
      </c>
      <c r="J113" s="27" t="str">
        <f>E21</f>
        <v xml:space="preserve"> </v>
      </c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25</v>
      </c>
      <c r="D114" s="31"/>
      <c r="E114" s="31"/>
      <c r="F114" s="23" t="str">
        <f>IF(E18="","",E18)</f>
        <v>ViOn, a.s., Zlaté Moravce</v>
      </c>
      <c r="G114" s="31"/>
      <c r="H114" s="31"/>
      <c r="I114" s="26" t="s">
        <v>30</v>
      </c>
      <c r="J114" s="27" t="str">
        <f>E24</f>
        <v xml:space="preserve"> 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1" customFormat="1" ht="29.28" customHeight="1">
      <c r="A116" s="191"/>
      <c r="B116" s="192"/>
      <c r="C116" s="193" t="s">
        <v>168</v>
      </c>
      <c r="D116" s="194" t="s">
        <v>58</v>
      </c>
      <c r="E116" s="194" t="s">
        <v>54</v>
      </c>
      <c r="F116" s="194" t="s">
        <v>55</v>
      </c>
      <c r="G116" s="194" t="s">
        <v>169</v>
      </c>
      <c r="H116" s="194" t="s">
        <v>170</v>
      </c>
      <c r="I116" s="194" t="s">
        <v>171</v>
      </c>
      <c r="J116" s="195" t="s">
        <v>150</v>
      </c>
      <c r="K116" s="196" t="s">
        <v>172</v>
      </c>
      <c r="L116" s="197"/>
      <c r="M116" s="96" t="s">
        <v>1</v>
      </c>
      <c r="N116" s="97" t="s">
        <v>37</v>
      </c>
      <c r="O116" s="97" t="s">
        <v>173</v>
      </c>
      <c r="P116" s="97" t="s">
        <v>174</v>
      </c>
      <c r="Q116" s="97" t="s">
        <v>175</v>
      </c>
      <c r="R116" s="97" t="s">
        <v>176</v>
      </c>
      <c r="S116" s="97" t="s">
        <v>177</v>
      </c>
      <c r="T116" s="98" t="s">
        <v>178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29"/>
      <c r="B117" s="30"/>
      <c r="C117" s="103" t="s">
        <v>151</v>
      </c>
      <c r="D117" s="31"/>
      <c r="E117" s="31"/>
      <c r="F117" s="31"/>
      <c r="G117" s="31"/>
      <c r="H117" s="31"/>
      <c r="I117" s="31"/>
      <c r="J117" s="198">
        <f>BK117</f>
        <v>20556.360000000001</v>
      </c>
      <c r="K117" s="31"/>
      <c r="L117" s="35"/>
      <c r="M117" s="99"/>
      <c r="N117" s="199"/>
      <c r="O117" s="100"/>
      <c r="P117" s="200">
        <f>P118+SUM(P119:P127)</f>
        <v>0</v>
      </c>
      <c r="Q117" s="100"/>
      <c r="R117" s="200">
        <f>R118+SUM(R119:R127)</f>
        <v>0</v>
      </c>
      <c r="S117" s="100"/>
      <c r="T117" s="201">
        <f>T118+SUM(T119:T127)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72</v>
      </c>
      <c r="AU117" s="14" t="s">
        <v>152</v>
      </c>
      <c r="BK117" s="202">
        <f>BK118+SUM(BK119:BK127)</f>
        <v>20556.360000000001</v>
      </c>
    </row>
    <row r="118" s="2" customFormat="1" ht="16.5" customHeight="1">
      <c r="A118" s="29"/>
      <c r="B118" s="30"/>
      <c r="C118" s="218" t="s">
        <v>81</v>
      </c>
      <c r="D118" s="218" t="s">
        <v>184</v>
      </c>
      <c r="E118" s="219" t="s">
        <v>1931</v>
      </c>
      <c r="F118" s="220" t="s">
        <v>1932</v>
      </c>
      <c r="G118" s="221" t="s">
        <v>310</v>
      </c>
      <c r="H118" s="222">
        <v>12</v>
      </c>
      <c r="I118" s="223">
        <v>210</v>
      </c>
      <c r="J118" s="223">
        <f>ROUND(I118*H118,2)</f>
        <v>2520</v>
      </c>
      <c r="K118" s="224"/>
      <c r="L118" s="35"/>
      <c r="M118" s="225" t="s">
        <v>1</v>
      </c>
      <c r="N118" s="226" t="s">
        <v>39</v>
      </c>
      <c r="O118" s="227">
        <v>0</v>
      </c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229" t="s">
        <v>188</v>
      </c>
      <c r="AT118" s="229" t="s">
        <v>184</v>
      </c>
      <c r="AU118" s="229" t="s">
        <v>73</v>
      </c>
      <c r="AY118" s="14" t="s">
        <v>181</v>
      </c>
      <c r="BE118" s="230">
        <f>IF(N118="základná",J118,0)</f>
        <v>0</v>
      </c>
      <c r="BF118" s="230">
        <f>IF(N118="znížená",J118,0)</f>
        <v>2520</v>
      </c>
      <c r="BG118" s="230">
        <f>IF(N118="zákl. prenesená",J118,0)</f>
        <v>0</v>
      </c>
      <c r="BH118" s="230">
        <f>IF(N118="zníž. prenesená",J118,0)</f>
        <v>0</v>
      </c>
      <c r="BI118" s="230">
        <f>IF(N118="nulová",J118,0)</f>
        <v>0</v>
      </c>
      <c r="BJ118" s="14" t="s">
        <v>183</v>
      </c>
      <c r="BK118" s="230">
        <f>ROUND(I118*H118,2)</f>
        <v>2520</v>
      </c>
      <c r="BL118" s="14" t="s">
        <v>188</v>
      </c>
      <c r="BM118" s="229" t="s">
        <v>1933</v>
      </c>
    </row>
    <row r="119" s="2" customFormat="1" ht="16.5" customHeight="1">
      <c r="A119" s="29"/>
      <c r="B119" s="30"/>
      <c r="C119" s="218" t="s">
        <v>183</v>
      </c>
      <c r="D119" s="218" t="s">
        <v>184</v>
      </c>
      <c r="E119" s="219" t="s">
        <v>1934</v>
      </c>
      <c r="F119" s="220" t="s">
        <v>1935</v>
      </c>
      <c r="G119" s="221" t="s">
        <v>310</v>
      </c>
      <c r="H119" s="222">
        <v>4</v>
      </c>
      <c r="I119" s="223">
        <v>110</v>
      </c>
      <c r="J119" s="223">
        <f>ROUND(I119*H119,2)</f>
        <v>440</v>
      </c>
      <c r="K119" s="224"/>
      <c r="L119" s="35"/>
      <c r="M119" s="225" t="s">
        <v>1</v>
      </c>
      <c r="N119" s="226" t="s">
        <v>39</v>
      </c>
      <c r="O119" s="227">
        <v>0</v>
      </c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29" t="s">
        <v>188</v>
      </c>
      <c r="AT119" s="229" t="s">
        <v>184</v>
      </c>
      <c r="AU119" s="229" t="s">
        <v>73</v>
      </c>
      <c r="AY119" s="14" t="s">
        <v>181</v>
      </c>
      <c r="BE119" s="230">
        <f>IF(N119="základná",J119,0)</f>
        <v>0</v>
      </c>
      <c r="BF119" s="230">
        <f>IF(N119="znížená",J119,0)</f>
        <v>440</v>
      </c>
      <c r="BG119" s="230">
        <f>IF(N119="zákl. prenesená",J119,0)</f>
        <v>0</v>
      </c>
      <c r="BH119" s="230">
        <f>IF(N119="zníž. prenesená",J119,0)</f>
        <v>0</v>
      </c>
      <c r="BI119" s="230">
        <f>IF(N119="nulová",J119,0)</f>
        <v>0</v>
      </c>
      <c r="BJ119" s="14" t="s">
        <v>183</v>
      </c>
      <c r="BK119" s="230">
        <f>ROUND(I119*H119,2)</f>
        <v>440</v>
      </c>
      <c r="BL119" s="14" t="s">
        <v>188</v>
      </c>
      <c r="BM119" s="229" t="s">
        <v>1936</v>
      </c>
    </row>
    <row r="120" s="2" customFormat="1" ht="16.5" customHeight="1">
      <c r="A120" s="29"/>
      <c r="B120" s="30"/>
      <c r="C120" s="218" t="s">
        <v>190</v>
      </c>
      <c r="D120" s="218" t="s">
        <v>184</v>
      </c>
      <c r="E120" s="219" t="s">
        <v>798</v>
      </c>
      <c r="F120" s="220" t="s">
        <v>1937</v>
      </c>
      <c r="G120" s="221" t="s">
        <v>310</v>
      </c>
      <c r="H120" s="222">
        <v>2</v>
      </c>
      <c r="I120" s="223">
        <v>135</v>
      </c>
      <c r="J120" s="223">
        <f>ROUND(I120*H120,2)</f>
        <v>270</v>
      </c>
      <c r="K120" s="224"/>
      <c r="L120" s="35"/>
      <c r="M120" s="225" t="s">
        <v>1</v>
      </c>
      <c r="N120" s="226" t="s">
        <v>39</v>
      </c>
      <c r="O120" s="227">
        <v>0</v>
      </c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29" t="s">
        <v>188</v>
      </c>
      <c r="AT120" s="229" t="s">
        <v>184</v>
      </c>
      <c r="AU120" s="229" t="s">
        <v>73</v>
      </c>
      <c r="AY120" s="14" t="s">
        <v>181</v>
      </c>
      <c r="BE120" s="230">
        <f>IF(N120="základná",J120,0)</f>
        <v>0</v>
      </c>
      <c r="BF120" s="230">
        <f>IF(N120="znížená",J120,0)</f>
        <v>270</v>
      </c>
      <c r="BG120" s="230">
        <f>IF(N120="zákl. prenesená",J120,0)</f>
        <v>0</v>
      </c>
      <c r="BH120" s="230">
        <f>IF(N120="zníž. prenesená",J120,0)</f>
        <v>0</v>
      </c>
      <c r="BI120" s="230">
        <f>IF(N120="nulová",J120,0)</f>
        <v>0</v>
      </c>
      <c r="BJ120" s="14" t="s">
        <v>183</v>
      </c>
      <c r="BK120" s="230">
        <f>ROUND(I120*H120,2)</f>
        <v>270</v>
      </c>
      <c r="BL120" s="14" t="s">
        <v>188</v>
      </c>
      <c r="BM120" s="229" t="s">
        <v>1938</v>
      </c>
    </row>
    <row r="121" s="2" customFormat="1" ht="24.15" customHeight="1">
      <c r="A121" s="29"/>
      <c r="B121" s="30"/>
      <c r="C121" s="218" t="s">
        <v>188</v>
      </c>
      <c r="D121" s="218" t="s">
        <v>184</v>
      </c>
      <c r="E121" s="219" t="s">
        <v>1727</v>
      </c>
      <c r="F121" s="220" t="s">
        <v>1728</v>
      </c>
      <c r="G121" s="221" t="s">
        <v>187</v>
      </c>
      <c r="H121" s="222">
        <v>18</v>
      </c>
      <c r="I121" s="223">
        <v>3.4399999999999999</v>
      </c>
      <c r="J121" s="223">
        <f>ROUND(I121*H121,2)</f>
        <v>61.920000000000002</v>
      </c>
      <c r="K121" s="224"/>
      <c r="L121" s="35"/>
      <c r="M121" s="225" t="s">
        <v>1</v>
      </c>
      <c r="N121" s="226" t="s">
        <v>39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188</v>
      </c>
      <c r="AT121" s="229" t="s">
        <v>184</v>
      </c>
      <c r="AU121" s="229" t="s">
        <v>73</v>
      </c>
      <c r="AY121" s="14" t="s">
        <v>181</v>
      </c>
      <c r="BE121" s="230">
        <f>IF(N121="základná",J121,0)</f>
        <v>0</v>
      </c>
      <c r="BF121" s="230">
        <f>IF(N121="znížená",J121,0)</f>
        <v>61.920000000000002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183</v>
      </c>
      <c r="BK121" s="230">
        <f>ROUND(I121*H121,2)</f>
        <v>61.920000000000002</v>
      </c>
      <c r="BL121" s="14" t="s">
        <v>188</v>
      </c>
      <c r="BM121" s="229" t="s">
        <v>1939</v>
      </c>
    </row>
    <row r="122" s="2" customFormat="1" ht="16.5" customHeight="1">
      <c r="A122" s="29"/>
      <c r="B122" s="30"/>
      <c r="C122" s="231" t="s">
        <v>197</v>
      </c>
      <c r="D122" s="231" t="s">
        <v>221</v>
      </c>
      <c r="E122" s="232" t="s">
        <v>1729</v>
      </c>
      <c r="F122" s="233" t="s">
        <v>1730</v>
      </c>
      <c r="G122" s="234" t="s">
        <v>213</v>
      </c>
      <c r="H122" s="235">
        <v>36</v>
      </c>
      <c r="I122" s="236">
        <v>14.09</v>
      </c>
      <c r="J122" s="236">
        <f>ROUND(I122*H122,2)</f>
        <v>507.24000000000001</v>
      </c>
      <c r="K122" s="237"/>
      <c r="L122" s="238"/>
      <c r="M122" s="239" t="s">
        <v>1</v>
      </c>
      <c r="N122" s="240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210</v>
      </c>
      <c r="AT122" s="229" t="s">
        <v>221</v>
      </c>
      <c r="AU122" s="229" t="s">
        <v>73</v>
      </c>
      <c r="AY122" s="14" t="s">
        <v>181</v>
      </c>
      <c r="BE122" s="230">
        <f>IF(N122="základná",J122,0)</f>
        <v>0</v>
      </c>
      <c r="BF122" s="230">
        <f>IF(N122="znížená",J122,0)</f>
        <v>507.24000000000001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183</v>
      </c>
      <c r="BK122" s="230">
        <f>ROUND(I122*H122,2)</f>
        <v>507.24000000000001</v>
      </c>
      <c r="BL122" s="14" t="s">
        <v>188</v>
      </c>
      <c r="BM122" s="229" t="s">
        <v>1940</v>
      </c>
    </row>
    <row r="123" s="2" customFormat="1" ht="21.75" customHeight="1">
      <c r="A123" s="29"/>
      <c r="B123" s="30"/>
      <c r="C123" s="218" t="s">
        <v>201</v>
      </c>
      <c r="D123" s="218" t="s">
        <v>184</v>
      </c>
      <c r="E123" s="219" t="s">
        <v>1731</v>
      </c>
      <c r="F123" s="220" t="s">
        <v>1732</v>
      </c>
      <c r="G123" s="221" t="s">
        <v>187</v>
      </c>
      <c r="H123" s="222">
        <v>7.5</v>
      </c>
      <c r="I123" s="223">
        <v>11.42</v>
      </c>
      <c r="J123" s="223">
        <f>ROUND(I123*H123,2)</f>
        <v>85.650000000000006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188</v>
      </c>
      <c r="AT123" s="229" t="s">
        <v>184</v>
      </c>
      <c r="AU123" s="229" t="s">
        <v>73</v>
      </c>
      <c r="AY123" s="14" t="s">
        <v>181</v>
      </c>
      <c r="BE123" s="230">
        <f>IF(N123="základná",J123,0)</f>
        <v>0</v>
      </c>
      <c r="BF123" s="230">
        <f>IF(N123="znížená",J123,0)</f>
        <v>85.650000000000006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183</v>
      </c>
      <c r="BK123" s="230">
        <f>ROUND(I123*H123,2)</f>
        <v>85.650000000000006</v>
      </c>
      <c r="BL123" s="14" t="s">
        <v>188</v>
      </c>
      <c r="BM123" s="229" t="s">
        <v>1941</v>
      </c>
    </row>
    <row r="124" s="2" customFormat="1" ht="24.15" customHeight="1">
      <c r="A124" s="29"/>
      <c r="B124" s="30"/>
      <c r="C124" s="231" t="s">
        <v>206</v>
      </c>
      <c r="D124" s="231" t="s">
        <v>221</v>
      </c>
      <c r="E124" s="232" t="s">
        <v>1733</v>
      </c>
      <c r="F124" s="233" t="s">
        <v>1734</v>
      </c>
      <c r="G124" s="234" t="s">
        <v>187</v>
      </c>
      <c r="H124" s="235">
        <v>7.5</v>
      </c>
      <c r="I124" s="236">
        <v>90.280000000000001</v>
      </c>
      <c r="J124" s="236">
        <f>ROUND(I124*H124,2)</f>
        <v>677.10000000000002</v>
      </c>
      <c r="K124" s="237"/>
      <c r="L124" s="238"/>
      <c r="M124" s="239" t="s">
        <v>1</v>
      </c>
      <c r="N124" s="240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210</v>
      </c>
      <c r="AT124" s="229" t="s">
        <v>221</v>
      </c>
      <c r="AU124" s="229" t="s">
        <v>73</v>
      </c>
      <c r="AY124" s="14" t="s">
        <v>181</v>
      </c>
      <c r="BE124" s="230">
        <f>IF(N124="základná",J124,0)</f>
        <v>0</v>
      </c>
      <c r="BF124" s="230">
        <f>IF(N124="znížená",J124,0)</f>
        <v>677.10000000000002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677.10000000000002</v>
      </c>
      <c r="BL124" s="14" t="s">
        <v>188</v>
      </c>
      <c r="BM124" s="229" t="s">
        <v>1942</v>
      </c>
    </row>
    <row r="125" s="2" customFormat="1" ht="24.15" customHeight="1">
      <c r="A125" s="29"/>
      <c r="B125" s="30"/>
      <c r="C125" s="218" t="s">
        <v>210</v>
      </c>
      <c r="D125" s="218" t="s">
        <v>184</v>
      </c>
      <c r="E125" s="219" t="s">
        <v>1735</v>
      </c>
      <c r="F125" s="220" t="s">
        <v>1736</v>
      </c>
      <c r="G125" s="221" t="s">
        <v>213</v>
      </c>
      <c r="H125" s="222">
        <v>0.048000000000000001</v>
      </c>
      <c r="I125" s="223">
        <v>228.03999999999999</v>
      </c>
      <c r="J125" s="223">
        <f>ROUND(I125*H125,2)</f>
        <v>10.949999999999999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73</v>
      </c>
      <c r="AY125" s="14" t="s">
        <v>181</v>
      </c>
      <c r="BE125" s="230">
        <f>IF(N125="základná",J125,0)</f>
        <v>0</v>
      </c>
      <c r="BF125" s="230">
        <f>IF(N125="znížená",J125,0)</f>
        <v>10.949999999999999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10.949999999999999</v>
      </c>
      <c r="BL125" s="14" t="s">
        <v>188</v>
      </c>
      <c r="BM125" s="229" t="s">
        <v>1943</v>
      </c>
    </row>
    <row r="126" s="2" customFormat="1" ht="33" customHeight="1">
      <c r="A126" s="29"/>
      <c r="B126" s="30"/>
      <c r="C126" s="231" t="s">
        <v>215</v>
      </c>
      <c r="D126" s="231" t="s">
        <v>221</v>
      </c>
      <c r="E126" s="232" t="s">
        <v>1737</v>
      </c>
      <c r="F126" s="233" t="s">
        <v>1738</v>
      </c>
      <c r="G126" s="234" t="s">
        <v>218</v>
      </c>
      <c r="H126" s="235">
        <v>21</v>
      </c>
      <c r="I126" s="236">
        <v>13.5</v>
      </c>
      <c r="J126" s="236">
        <f>ROUND(I126*H126,2)</f>
        <v>283.5</v>
      </c>
      <c r="K126" s="237"/>
      <c r="L126" s="238"/>
      <c r="M126" s="239" t="s">
        <v>1</v>
      </c>
      <c r="N126" s="240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210</v>
      </c>
      <c r="AT126" s="229" t="s">
        <v>221</v>
      </c>
      <c r="AU126" s="229" t="s">
        <v>73</v>
      </c>
      <c r="AY126" s="14" t="s">
        <v>181</v>
      </c>
      <c r="BE126" s="230">
        <f>IF(N126="základná",J126,0)</f>
        <v>0</v>
      </c>
      <c r="BF126" s="230">
        <f>IF(N126="znížená",J126,0)</f>
        <v>283.5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283.5</v>
      </c>
      <c r="BL126" s="14" t="s">
        <v>188</v>
      </c>
      <c r="BM126" s="229" t="s">
        <v>1944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1108</v>
      </c>
      <c r="F127" s="206" t="s">
        <v>1945</v>
      </c>
      <c r="G127" s="204"/>
      <c r="H127" s="204"/>
      <c r="I127" s="204"/>
      <c r="J127" s="207">
        <f>BK127</f>
        <v>15700</v>
      </c>
      <c r="K127" s="204"/>
      <c r="L127" s="208"/>
      <c r="M127" s="209"/>
      <c r="N127" s="210"/>
      <c r="O127" s="210"/>
      <c r="P127" s="211">
        <f>SUM(P128:P130)</f>
        <v>0</v>
      </c>
      <c r="Q127" s="210"/>
      <c r="R127" s="211">
        <f>SUM(R128:R130)</f>
        <v>0</v>
      </c>
      <c r="S127" s="210"/>
      <c r="T127" s="212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73</v>
      </c>
      <c r="AY127" s="213" t="s">
        <v>181</v>
      </c>
      <c r="BK127" s="215">
        <f>SUM(BK128:BK130)</f>
        <v>15700</v>
      </c>
    </row>
    <row r="128" s="2" customFormat="1" ht="24.15" customHeight="1">
      <c r="A128" s="29"/>
      <c r="B128" s="30"/>
      <c r="C128" s="218" t="s">
        <v>81</v>
      </c>
      <c r="D128" s="218" t="s">
        <v>184</v>
      </c>
      <c r="E128" s="219" t="s">
        <v>800</v>
      </c>
      <c r="F128" s="220" t="s">
        <v>1946</v>
      </c>
      <c r="G128" s="221" t="s">
        <v>310</v>
      </c>
      <c r="H128" s="222">
        <v>1</v>
      </c>
      <c r="I128" s="223">
        <v>7400</v>
      </c>
      <c r="J128" s="223">
        <f>ROUND(I128*H128,2)</f>
        <v>7400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81</v>
      </c>
      <c r="AY128" s="14" t="s">
        <v>181</v>
      </c>
      <c r="BE128" s="230">
        <f>IF(N128="základná",J128,0)</f>
        <v>0</v>
      </c>
      <c r="BF128" s="230">
        <f>IF(N128="znížená",J128,0)</f>
        <v>7400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7400</v>
      </c>
      <c r="BL128" s="14" t="s">
        <v>188</v>
      </c>
      <c r="BM128" s="229" t="s">
        <v>1947</v>
      </c>
    </row>
    <row r="129" s="2" customFormat="1" ht="33" customHeight="1">
      <c r="A129" s="29"/>
      <c r="B129" s="30"/>
      <c r="C129" s="218" t="s">
        <v>183</v>
      </c>
      <c r="D129" s="218" t="s">
        <v>184</v>
      </c>
      <c r="E129" s="219" t="s">
        <v>802</v>
      </c>
      <c r="F129" s="220" t="s">
        <v>1948</v>
      </c>
      <c r="G129" s="221" t="s">
        <v>310</v>
      </c>
      <c r="H129" s="222">
        <v>1</v>
      </c>
      <c r="I129" s="223">
        <v>4550</v>
      </c>
      <c r="J129" s="223">
        <f>ROUND(I129*H129,2)</f>
        <v>4550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81</v>
      </c>
      <c r="AY129" s="14" t="s">
        <v>181</v>
      </c>
      <c r="BE129" s="230">
        <f>IF(N129="základná",J129,0)</f>
        <v>0</v>
      </c>
      <c r="BF129" s="230">
        <f>IF(N129="znížená",J129,0)</f>
        <v>4550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4550</v>
      </c>
      <c r="BL129" s="14" t="s">
        <v>188</v>
      </c>
      <c r="BM129" s="229" t="s">
        <v>1949</v>
      </c>
    </row>
    <row r="130" s="2" customFormat="1" ht="24.15" customHeight="1">
      <c r="A130" s="29"/>
      <c r="B130" s="30"/>
      <c r="C130" s="218" t="s">
        <v>190</v>
      </c>
      <c r="D130" s="218" t="s">
        <v>184</v>
      </c>
      <c r="E130" s="219" t="s">
        <v>804</v>
      </c>
      <c r="F130" s="220" t="s">
        <v>1950</v>
      </c>
      <c r="G130" s="221" t="s">
        <v>310</v>
      </c>
      <c r="H130" s="222">
        <v>1</v>
      </c>
      <c r="I130" s="223">
        <v>3750</v>
      </c>
      <c r="J130" s="223">
        <f>ROUND(I130*H130,2)</f>
        <v>3750</v>
      </c>
      <c r="K130" s="224"/>
      <c r="L130" s="35"/>
      <c r="M130" s="241" t="s">
        <v>1</v>
      </c>
      <c r="N130" s="242" t="s">
        <v>39</v>
      </c>
      <c r="O130" s="243">
        <v>0</v>
      </c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81</v>
      </c>
      <c r="AY130" s="14" t="s">
        <v>181</v>
      </c>
      <c r="BE130" s="230">
        <f>IF(N130="základná",J130,0)</f>
        <v>0</v>
      </c>
      <c r="BF130" s="230">
        <f>IF(N130="znížená",J130,0)</f>
        <v>3750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3750</v>
      </c>
      <c r="BL130" s="14" t="s">
        <v>188</v>
      </c>
      <c r="BM130" s="229" t="s">
        <v>1951</v>
      </c>
    </row>
    <row r="131" s="2" customFormat="1" ht="6.96" customHeight="1">
      <c r="A131" s="29"/>
      <c r="B131" s="62"/>
      <c r="C131" s="63"/>
      <c r="D131" s="63"/>
      <c r="E131" s="63"/>
      <c r="F131" s="63"/>
      <c r="G131" s="63"/>
      <c r="H131" s="63"/>
      <c r="I131" s="63"/>
      <c r="J131" s="63"/>
      <c r="K131" s="63"/>
      <c r="L131" s="35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sheetProtection sheet="1" autoFilter="0" formatColumns="0" formatRows="0" objects="1" scenarios="1" spinCount="100000" saltValue="7MjPpRGDi8s2B/0bfnjkGBoZgrqe8JYdOyNqugHSy+vN9r1hYHm2qjdDgOk2K5X8Tnc4atxSCPpcME9WoaZNFw==" hashValue="MItWBo4U9Cfk8yfIftDwaXAnyFIyiVueBJCKAnJrGuDPo+whpC2AnV5mvp1Ujn3KGm92oBMeeR/MR+tD2RpfJA==" algorithmName="SHA-512" password="CC35"/>
  <autoFilter ref="C116:K130"/>
  <mergeCells count="8">
    <mergeCell ref="E7:H7"/>
    <mergeCell ref="E9:H9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142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1952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146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146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146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ROUND(J120, 2)</f>
        <v>-16947.720000000001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ROUND((SUM(BE120:BE175)),  2)</f>
        <v>0</v>
      </c>
      <c r="G33" s="152"/>
      <c r="H33" s="152"/>
      <c r="I33" s="153">
        <v>0.20000000000000001</v>
      </c>
      <c r="J33" s="151">
        <f>ROUND(((SUM(BE120:BE175))*I33),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ROUND((SUM(BF120:BF175)),  2)</f>
        <v>-16947.720000000001</v>
      </c>
      <c r="G34" s="29"/>
      <c r="H34" s="29"/>
      <c r="I34" s="155">
        <v>0.20000000000000001</v>
      </c>
      <c r="J34" s="154">
        <f>ROUND(((SUM(BF120:BF175))*I34),  2)</f>
        <v>-3389.54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ROUND((SUM(BG120:BG175)),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ROUND((SUM(BH120:BH175)),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ROUND((SUM(BI120:BI175)),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-20337.260000000002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D5.6 SO 401 - KANALIZÁCIA, nerealizované položky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ViOn, a.s., Zlaté Moravce</v>
      </c>
      <c r="G92" s="31"/>
      <c r="H92" s="31"/>
      <c r="I92" s="26" t="s">
        <v>30</v>
      </c>
      <c r="J92" s="27" t="str">
        <f>E24</f>
        <v xml:space="preserve"> 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J120</f>
        <v>-16947.720000000001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1104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1953</v>
      </c>
      <c r="E98" s="182"/>
      <c r="F98" s="182"/>
      <c r="G98" s="182"/>
      <c r="H98" s="182"/>
      <c r="I98" s="182"/>
      <c r="J98" s="183">
        <f>J133</f>
        <v>-13651.719999999999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1106</v>
      </c>
      <c r="E99" s="182"/>
      <c r="F99" s="182"/>
      <c r="G99" s="182"/>
      <c r="H99" s="182"/>
      <c r="I99" s="182"/>
      <c r="J99" s="183">
        <f>J147</f>
        <v>-3296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1954</v>
      </c>
      <c r="E100" s="182"/>
      <c r="F100" s="182"/>
      <c r="G100" s="182"/>
      <c r="H100" s="182"/>
      <c r="I100" s="182"/>
      <c r="J100" s="183">
        <f>J170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167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13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6.25" customHeight="1">
      <c r="A110" s="29"/>
      <c r="B110" s="30"/>
      <c r="C110" s="31"/>
      <c r="D110" s="31"/>
      <c r="E110" s="174" t="str">
        <f>E7</f>
        <v>Dodatok č. 5 ku stavbe Kompostáreň na biologicky rozložiteľný komunálny odpad v meste Partizánske</v>
      </c>
      <c r="F110" s="26"/>
      <c r="G110" s="26"/>
      <c r="H110" s="26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144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72" t="str">
        <f>E9</f>
        <v>D5.6 SO 401 - KANALIZÁCIA, nerealizované položky</v>
      </c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17</v>
      </c>
      <c r="D114" s="31"/>
      <c r="E114" s="31"/>
      <c r="F114" s="23" t="str">
        <f>F12</f>
        <v xml:space="preserve"> </v>
      </c>
      <c r="G114" s="31"/>
      <c r="H114" s="31"/>
      <c r="I114" s="26" t="s">
        <v>19</v>
      </c>
      <c r="J114" s="75" t="str">
        <f>IF(J12="","",J12)</f>
        <v>19. 6. 2023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21</v>
      </c>
      <c r="D116" s="31"/>
      <c r="E116" s="31"/>
      <c r="F116" s="23" t="str">
        <f>E15</f>
        <v>Mesto Partizánske</v>
      </c>
      <c r="G116" s="31"/>
      <c r="H116" s="31"/>
      <c r="I116" s="26" t="s">
        <v>27</v>
      </c>
      <c r="J116" s="27" t="str">
        <f>E21</f>
        <v xml:space="preserve"> 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25</v>
      </c>
      <c r="D117" s="31"/>
      <c r="E117" s="31"/>
      <c r="F117" s="23" t="str">
        <f>IF(E18="","",E18)</f>
        <v>ViOn, a.s., Zlaté Moravce</v>
      </c>
      <c r="G117" s="31"/>
      <c r="H117" s="31"/>
      <c r="I117" s="26" t="s">
        <v>30</v>
      </c>
      <c r="J117" s="27" t="str">
        <f>E24</f>
        <v xml:space="preserve"> 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91"/>
      <c r="B119" s="192"/>
      <c r="C119" s="193" t="s">
        <v>168</v>
      </c>
      <c r="D119" s="194" t="s">
        <v>58</v>
      </c>
      <c r="E119" s="194" t="s">
        <v>54</v>
      </c>
      <c r="F119" s="194" t="s">
        <v>55</v>
      </c>
      <c r="G119" s="194" t="s">
        <v>169</v>
      </c>
      <c r="H119" s="194" t="s">
        <v>170</v>
      </c>
      <c r="I119" s="194" t="s">
        <v>171</v>
      </c>
      <c r="J119" s="195" t="s">
        <v>150</v>
      </c>
      <c r="K119" s="196" t="s">
        <v>172</v>
      </c>
      <c r="L119" s="197"/>
      <c r="M119" s="96" t="s">
        <v>1</v>
      </c>
      <c r="N119" s="97" t="s">
        <v>37</v>
      </c>
      <c r="O119" s="97" t="s">
        <v>173</v>
      </c>
      <c r="P119" s="97" t="s">
        <v>174</v>
      </c>
      <c r="Q119" s="97" t="s">
        <v>175</v>
      </c>
      <c r="R119" s="97" t="s">
        <v>176</v>
      </c>
      <c r="S119" s="97" t="s">
        <v>177</v>
      </c>
      <c r="T119" s="98" t="s">
        <v>178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29"/>
      <c r="B120" s="30"/>
      <c r="C120" s="103" t="s">
        <v>151</v>
      </c>
      <c r="D120" s="31"/>
      <c r="E120" s="31"/>
      <c r="F120" s="31"/>
      <c r="G120" s="31"/>
      <c r="H120" s="31"/>
      <c r="I120" s="31"/>
      <c r="J120" s="198">
        <f>BK120</f>
        <v>-16947.720000000001</v>
      </c>
      <c r="K120" s="31"/>
      <c r="L120" s="35"/>
      <c r="M120" s="99"/>
      <c r="N120" s="199"/>
      <c r="O120" s="100"/>
      <c r="P120" s="200">
        <f>P121+P133+P147+P170</f>
        <v>0</v>
      </c>
      <c r="Q120" s="100"/>
      <c r="R120" s="200">
        <f>R121+R133+R147+R170</f>
        <v>0</v>
      </c>
      <c r="S120" s="100"/>
      <c r="T120" s="201">
        <f>T121+T133+T147+T170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72</v>
      </c>
      <c r="AU120" s="14" t="s">
        <v>152</v>
      </c>
      <c r="BK120" s="202">
        <f>BK121+BK133+BK147+BK170</f>
        <v>-16947.720000000001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1108</v>
      </c>
      <c r="F121" s="206" t="s">
        <v>1109</v>
      </c>
      <c r="G121" s="204"/>
      <c r="H121" s="204"/>
      <c r="I121" s="204"/>
      <c r="J121" s="207">
        <f>BK121</f>
        <v>0</v>
      </c>
      <c r="K121" s="204"/>
      <c r="L121" s="208"/>
      <c r="M121" s="209"/>
      <c r="N121" s="210"/>
      <c r="O121" s="210"/>
      <c r="P121" s="211">
        <f>SUM(P122:P132)</f>
        <v>0</v>
      </c>
      <c r="Q121" s="210"/>
      <c r="R121" s="211">
        <f>SUM(R122:R132)</f>
        <v>0</v>
      </c>
      <c r="S121" s="210"/>
      <c r="T121" s="212">
        <f>SUM(T122:T132)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81</v>
      </c>
      <c r="AT121" s="214" t="s">
        <v>72</v>
      </c>
      <c r="AU121" s="214" t="s">
        <v>73</v>
      </c>
      <c r="AY121" s="213" t="s">
        <v>181</v>
      </c>
      <c r="BK121" s="215">
        <f>SUM(BK122:BK132)</f>
        <v>0</v>
      </c>
    </row>
    <row r="122" s="2" customFormat="1" ht="24.15" customHeight="1">
      <c r="A122" s="29"/>
      <c r="B122" s="30"/>
      <c r="C122" s="218" t="s">
        <v>81</v>
      </c>
      <c r="D122" s="218" t="s">
        <v>184</v>
      </c>
      <c r="E122" s="219" t="s">
        <v>1169</v>
      </c>
      <c r="F122" s="220" t="s">
        <v>1170</v>
      </c>
      <c r="G122" s="221" t="s">
        <v>292</v>
      </c>
      <c r="H122" s="222">
        <v>0</v>
      </c>
      <c r="I122" s="223">
        <v>26.809999999999999</v>
      </c>
      <c r="J122" s="223">
        <f>ROUND(I122*H122,2)</f>
        <v>0</v>
      </c>
      <c r="K122" s="224"/>
      <c r="L122" s="35"/>
      <c r="M122" s="225" t="s">
        <v>1</v>
      </c>
      <c r="N122" s="226" t="s">
        <v>39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188</v>
      </c>
      <c r="AT122" s="229" t="s">
        <v>184</v>
      </c>
      <c r="AU122" s="229" t="s">
        <v>81</v>
      </c>
      <c r="AY122" s="14" t="s">
        <v>181</v>
      </c>
      <c r="BE122" s="230">
        <f>IF(N122="základná",J122,0)</f>
        <v>0</v>
      </c>
      <c r="BF122" s="230">
        <f>IF(N122="znížená",J122,0)</f>
        <v>0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183</v>
      </c>
      <c r="BK122" s="230">
        <f>ROUND(I122*H122,2)</f>
        <v>0</v>
      </c>
      <c r="BL122" s="14" t="s">
        <v>188</v>
      </c>
      <c r="BM122" s="229" t="s">
        <v>1955</v>
      </c>
    </row>
    <row r="123" s="2" customFormat="1" ht="24.15" customHeight="1">
      <c r="A123" s="29"/>
      <c r="B123" s="30"/>
      <c r="C123" s="218" t="s">
        <v>183</v>
      </c>
      <c r="D123" s="218" t="s">
        <v>184</v>
      </c>
      <c r="E123" s="219" t="s">
        <v>1956</v>
      </c>
      <c r="F123" s="220" t="s">
        <v>1170</v>
      </c>
      <c r="G123" s="221" t="s">
        <v>292</v>
      </c>
      <c r="H123" s="222">
        <v>0</v>
      </c>
      <c r="I123" s="223">
        <v>15</v>
      </c>
      <c r="J123" s="223">
        <f>ROUND(I123*H123,2)</f>
        <v>0</v>
      </c>
      <c r="K123" s="224"/>
      <c r="L123" s="35"/>
      <c r="M123" s="225" t="s">
        <v>1</v>
      </c>
      <c r="N123" s="226" t="s">
        <v>39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188</v>
      </c>
      <c r="AT123" s="229" t="s">
        <v>184</v>
      </c>
      <c r="AU123" s="229" t="s">
        <v>81</v>
      </c>
      <c r="AY123" s="14" t="s">
        <v>181</v>
      </c>
      <c r="BE123" s="230">
        <f>IF(N123="základná",J123,0)</f>
        <v>0</v>
      </c>
      <c r="BF123" s="230">
        <f>IF(N123="znížená",J123,0)</f>
        <v>0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183</v>
      </c>
      <c r="BK123" s="230">
        <f>ROUND(I123*H123,2)</f>
        <v>0</v>
      </c>
      <c r="BL123" s="14" t="s">
        <v>188</v>
      </c>
      <c r="BM123" s="229" t="s">
        <v>1957</v>
      </c>
    </row>
    <row r="124" s="2" customFormat="1" ht="24.15" customHeight="1">
      <c r="A124" s="29"/>
      <c r="B124" s="30"/>
      <c r="C124" s="218" t="s">
        <v>190</v>
      </c>
      <c r="D124" s="218" t="s">
        <v>184</v>
      </c>
      <c r="E124" s="219" t="s">
        <v>1171</v>
      </c>
      <c r="F124" s="220" t="s">
        <v>1172</v>
      </c>
      <c r="G124" s="221" t="s">
        <v>292</v>
      </c>
      <c r="H124" s="222">
        <v>0</v>
      </c>
      <c r="I124" s="223">
        <v>24.59</v>
      </c>
      <c r="J124" s="223">
        <f>ROUND(I124*H124,2)</f>
        <v>0</v>
      </c>
      <c r="K124" s="224"/>
      <c r="L124" s="35"/>
      <c r="M124" s="225" t="s">
        <v>1</v>
      </c>
      <c r="N124" s="226" t="s">
        <v>39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188</v>
      </c>
      <c r="AT124" s="229" t="s">
        <v>184</v>
      </c>
      <c r="AU124" s="229" t="s">
        <v>81</v>
      </c>
      <c r="AY124" s="14" t="s">
        <v>181</v>
      </c>
      <c r="BE124" s="230">
        <f>IF(N124="základná",J124,0)</f>
        <v>0</v>
      </c>
      <c r="BF124" s="230">
        <f>IF(N124="znížená",J124,0)</f>
        <v>0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183</v>
      </c>
      <c r="BK124" s="230">
        <f>ROUND(I124*H124,2)</f>
        <v>0</v>
      </c>
      <c r="BL124" s="14" t="s">
        <v>188</v>
      </c>
      <c r="BM124" s="229" t="s">
        <v>1958</v>
      </c>
    </row>
    <row r="125" s="2" customFormat="1" ht="24.15" customHeight="1">
      <c r="A125" s="29"/>
      <c r="B125" s="30"/>
      <c r="C125" s="218" t="s">
        <v>188</v>
      </c>
      <c r="D125" s="218" t="s">
        <v>184</v>
      </c>
      <c r="E125" s="219" t="s">
        <v>1171</v>
      </c>
      <c r="F125" s="220" t="s">
        <v>1172</v>
      </c>
      <c r="G125" s="221" t="s">
        <v>292</v>
      </c>
      <c r="H125" s="222">
        <v>0</v>
      </c>
      <c r="I125" s="223">
        <v>24.59</v>
      </c>
      <c r="J125" s="223">
        <f>ROUND(I125*H125,2)</f>
        <v>0</v>
      </c>
      <c r="K125" s="224"/>
      <c r="L125" s="35"/>
      <c r="M125" s="225" t="s">
        <v>1</v>
      </c>
      <c r="N125" s="226" t="s">
        <v>39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188</v>
      </c>
      <c r="AT125" s="229" t="s">
        <v>184</v>
      </c>
      <c r="AU125" s="229" t="s">
        <v>81</v>
      </c>
      <c r="AY125" s="14" t="s">
        <v>181</v>
      </c>
      <c r="BE125" s="230">
        <f>IF(N125="základná",J125,0)</f>
        <v>0</v>
      </c>
      <c r="BF125" s="230">
        <f>IF(N125="znížená",J125,0)</f>
        <v>0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183</v>
      </c>
      <c r="BK125" s="230">
        <f>ROUND(I125*H125,2)</f>
        <v>0</v>
      </c>
      <c r="BL125" s="14" t="s">
        <v>188</v>
      </c>
      <c r="BM125" s="229" t="s">
        <v>1959</v>
      </c>
    </row>
    <row r="126" s="2" customFormat="1" ht="24.15" customHeight="1">
      <c r="A126" s="29"/>
      <c r="B126" s="30"/>
      <c r="C126" s="218" t="s">
        <v>197</v>
      </c>
      <c r="D126" s="218" t="s">
        <v>184</v>
      </c>
      <c r="E126" s="219" t="s">
        <v>1173</v>
      </c>
      <c r="F126" s="220" t="s">
        <v>1174</v>
      </c>
      <c r="G126" s="221" t="s">
        <v>292</v>
      </c>
      <c r="H126" s="222">
        <v>0</v>
      </c>
      <c r="I126" s="223">
        <v>36.270000000000003</v>
      </c>
      <c r="J126" s="223">
        <f>ROUND(I126*H126,2)</f>
        <v>0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81</v>
      </c>
      <c r="AY126" s="14" t="s">
        <v>181</v>
      </c>
      <c r="BE126" s="230">
        <f>IF(N126="základná",J126,0)</f>
        <v>0</v>
      </c>
      <c r="BF126" s="230">
        <f>IF(N126="znížená",J126,0)</f>
        <v>0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0</v>
      </c>
      <c r="BL126" s="14" t="s">
        <v>188</v>
      </c>
      <c r="BM126" s="229" t="s">
        <v>1960</v>
      </c>
    </row>
    <row r="127" s="2" customFormat="1" ht="24.15" customHeight="1">
      <c r="A127" s="29"/>
      <c r="B127" s="30"/>
      <c r="C127" s="218" t="s">
        <v>201</v>
      </c>
      <c r="D127" s="218" t="s">
        <v>184</v>
      </c>
      <c r="E127" s="219" t="s">
        <v>1961</v>
      </c>
      <c r="F127" s="220" t="s">
        <v>1174</v>
      </c>
      <c r="G127" s="221" t="s">
        <v>292</v>
      </c>
      <c r="H127" s="222">
        <v>0</v>
      </c>
      <c r="I127" s="223">
        <v>30</v>
      </c>
      <c r="J127" s="223">
        <f>ROUND(I127*H127,2)</f>
        <v>0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81</v>
      </c>
      <c r="AY127" s="14" t="s">
        <v>181</v>
      </c>
      <c r="BE127" s="230">
        <f>IF(N127="základná",J127,0)</f>
        <v>0</v>
      </c>
      <c r="BF127" s="230">
        <f>IF(N127="znížená",J127,0)</f>
        <v>0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0</v>
      </c>
      <c r="BL127" s="14" t="s">
        <v>188</v>
      </c>
      <c r="BM127" s="229" t="s">
        <v>1962</v>
      </c>
    </row>
    <row r="128" s="2" customFormat="1" ht="24.15" customHeight="1">
      <c r="A128" s="29"/>
      <c r="B128" s="30"/>
      <c r="C128" s="218" t="s">
        <v>206</v>
      </c>
      <c r="D128" s="218" t="s">
        <v>184</v>
      </c>
      <c r="E128" s="219" t="s">
        <v>1175</v>
      </c>
      <c r="F128" s="220" t="s">
        <v>1176</v>
      </c>
      <c r="G128" s="221" t="s">
        <v>292</v>
      </c>
      <c r="H128" s="222">
        <v>0</v>
      </c>
      <c r="I128" s="223">
        <v>38.710000000000001</v>
      </c>
      <c r="J128" s="223">
        <f>ROUND(I128*H128,2)</f>
        <v>0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81</v>
      </c>
      <c r="AY128" s="14" t="s">
        <v>181</v>
      </c>
      <c r="BE128" s="230">
        <f>IF(N128="základná",J128,0)</f>
        <v>0</v>
      </c>
      <c r="BF128" s="230">
        <f>IF(N128="znížená",J128,0)</f>
        <v>0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0</v>
      </c>
      <c r="BL128" s="14" t="s">
        <v>188</v>
      </c>
      <c r="BM128" s="229" t="s">
        <v>1963</v>
      </c>
    </row>
    <row r="129" s="2" customFormat="1" ht="24.15" customHeight="1">
      <c r="A129" s="29"/>
      <c r="B129" s="30"/>
      <c r="C129" s="218" t="s">
        <v>210</v>
      </c>
      <c r="D129" s="218" t="s">
        <v>184</v>
      </c>
      <c r="E129" s="219" t="s">
        <v>1175</v>
      </c>
      <c r="F129" s="220" t="s">
        <v>1176</v>
      </c>
      <c r="G129" s="221" t="s">
        <v>292</v>
      </c>
      <c r="H129" s="222">
        <v>0</v>
      </c>
      <c r="I129" s="223">
        <v>38.710000000000001</v>
      </c>
      <c r="J129" s="223">
        <f>ROUND(I129*H129,2)</f>
        <v>0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81</v>
      </c>
      <c r="AY129" s="14" t="s">
        <v>181</v>
      </c>
      <c r="BE129" s="230">
        <f>IF(N129="základná",J129,0)</f>
        <v>0</v>
      </c>
      <c r="BF129" s="230">
        <f>IF(N129="znížená",J129,0)</f>
        <v>0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0</v>
      </c>
      <c r="BL129" s="14" t="s">
        <v>188</v>
      </c>
      <c r="BM129" s="229" t="s">
        <v>1964</v>
      </c>
    </row>
    <row r="130" s="2" customFormat="1" ht="24.15" customHeight="1">
      <c r="A130" s="29"/>
      <c r="B130" s="30"/>
      <c r="C130" s="218" t="s">
        <v>215</v>
      </c>
      <c r="D130" s="218" t="s">
        <v>184</v>
      </c>
      <c r="E130" s="219" t="s">
        <v>1177</v>
      </c>
      <c r="F130" s="220" t="s">
        <v>1178</v>
      </c>
      <c r="G130" s="221" t="s">
        <v>292</v>
      </c>
      <c r="H130" s="222">
        <v>0</v>
      </c>
      <c r="I130" s="223">
        <v>63.490000000000002</v>
      </c>
      <c r="J130" s="223">
        <f>ROUND(I130*H130,2)</f>
        <v>0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81</v>
      </c>
      <c r="AY130" s="14" t="s">
        <v>181</v>
      </c>
      <c r="BE130" s="230">
        <f>IF(N130="základná",J130,0)</f>
        <v>0</v>
      </c>
      <c r="BF130" s="230">
        <f>IF(N130="znížená",J130,0)</f>
        <v>0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0</v>
      </c>
      <c r="BL130" s="14" t="s">
        <v>188</v>
      </c>
      <c r="BM130" s="229" t="s">
        <v>1965</v>
      </c>
    </row>
    <row r="131" s="2" customFormat="1" ht="21.75" customHeight="1">
      <c r="A131" s="29"/>
      <c r="B131" s="30"/>
      <c r="C131" s="218" t="s">
        <v>220</v>
      </c>
      <c r="D131" s="218" t="s">
        <v>184</v>
      </c>
      <c r="E131" s="219" t="s">
        <v>1179</v>
      </c>
      <c r="F131" s="220" t="s">
        <v>1180</v>
      </c>
      <c r="G131" s="221" t="s">
        <v>292</v>
      </c>
      <c r="H131" s="222">
        <v>0</v>
      </c>
      <c r="I131" s="223">
        <v>28.149999999999999</v>
      </c>
      <c r="J131" s="223">
        <f>ROUND(I131*H131,2)</f>
        <v>0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81</v>
      </c>
      <c r="AY131" s="14" t="s">
        <v>181</v>
      </c>
      <c r="BE131" s="230">
        <f>IF(N131="základná",J131,0)</f>
        <v>0</v>
      </c>
      <c r="BF131" s="230">
        <f>IF(N131="znížená",J131,0)</f>
        <v>0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0</v>
      </c>
      <c r="BL131" s="14" t="s">
        <v>188</v>
      </c>
      <c r="BM131" s="229" t="s">
        <v>1966</v>
      </c>
    </row>
    <row r="132" s="2" customFormat="1" ht="21.75" customHeight="1">
      <c r="A132" s="29"/>
      <c r="B132" s="30"/>
      <c r="C132" s="218" t="s">
        <v>225</v>
      </c>
      <c r="D132" s="218" t="s">
        <v>184</v>
      </c>
      <c r="E132" s="219" t="s">
        <v>1181</v>
      </c>
      <c r="F132" s="220" t="s">
        <v>1182</v>
      </c>
      <c r="G132" s="221" t="s">
        <v>292</v>
      </c>
      <c r="H132" s="222">
        <v>0</v>
      </c>
      <c r="I132" s="223">
        <v>22.34</v>
      </c>
      <c r="J132" s="223">
        <f>ROUND(I132*H132,2)</f>
        <v>0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81</v>
      </c>
      <c r="AY132" s="14" t="s">
        <v>181</v>
      </c>
      <c r="BE132" s="230">
        <f>IF(N132="základná",J132,0)</f>
        <v>0</v>
      </c>
      <c r="BF132" s="230">
        <f>IF(N132="znížená",J132,0)</f>
        <v>0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0</v>
      </c>
      <c r="BL132" s="14" t="s">
        <v>188</v>
      </c>
      <c r="BM132" s="229" t="s">
        <v>1967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1119</v>
      </c>
      <c r="F133" s="206" t="s">
        <v>1183</v>
      </c>
      <c r="G133" s="204"/>
      <c r="H133" s="204"/>
      <c r="I133" s="204"/>
      <c r="J133" s="207">
        <f>BK133</f>
        <v>-13651.719999999999</v>
      </c>
      <c r="K133" s="204"/>
      <c r="L133" s="208"/>
      <c r="M133" s="209"/>
      <c r="N133" s="210"/>
      <c r="O133" s="210"/>
      <c r="P133" s="211">
        <f>SUM(P134:P146)</f>
        <v>0</v>
      </c>
      <c r="Q133" s="210"/>
      <c r="R133" s="211">
        <f>SUM(R134:R146)</f>
        <v>0</v>
      </c>
      <c r="S133" s="210"/>
      <c r="T133" s="212">
        <f>SUM(T134:T146)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81</v>
      </c>
      <c r="AT133" s="214" t="s">
        <v>72</v>
      </c>
      <c r="AU133" s="214" t="s">
        <v>73</v>
      </c>
      <c r="AY133" s="213" t="s">
        <v>181</v>
      </c>
      <c r="BK133" s="215">
        <f>SUM(BK134:BK146)</f>
        <v>-13651.719999999999</v>
      </c>
    </row>
    <row r="134" s="2" customFormat="1" ht="16.5" customHeight="1">
      <c r="A134" s="29"/>
      <c r="B134" s="30"/>
      <c r="C134" s="218" t="s">
        <v>230</v>
      </c>
      <c r="D134" s="218" t="s">
        <v>184</v>
      </c>
      <c r="E134" s="219" t="s">
        <v>1184</v>
      </c>
      <c r="F134" s="220" t="s">
        <v>1185</v>
      </c>
      <c r="G134" s="221" t="s">
        <v>310</v>
      </c>
      <c r="H134" s="222">
        <v>0</v>
      </c>
      <c r="I134" s="223">
        <v>824.41999999999996</v>
      </c>
      <c r="J134" s="223">
        <f>ROUND(I134*H134,2)</f>
        <v>0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81</v>
      </c>
      <c r="AY134" s="14" t="s">
        <v>181</v>
      </c>
      <c r="BE134" s="230">
        <f>IF(N134="základná",J134,0)</f>
        <v>0</v>
      </c>
      <c r="BF134" s="230">
        <f>IF(N134="znížená",J134,0)</f>
        <v>0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0</v>
      </c>
      <c r="BL134" s="14" t="s">
        <v>188</v>
      </c>
      <c r="BM134" s="229" t="s">
        <v>1968</v>
      </c>
    </row>
    <row r="135" s="2" customFormat="1" ht="21.75" customHeight="1">
      <c r="A135" s="29"/>
      <c r="B135" s="30"/>
      <c r="C135" s="218" t="s">
        <v>234</v>
      </c>
      <c r="D135" s="218" t="s">
        <v>184</v>
      </c>
      <c r="E135" s="219" t="s">
        <v>1186</v>
      </c>
      <c r="F135" s="220" t="s">
        <v>1187</v>
      </c>
      <c r="G135" s="221" t="s">
        <v>310</v>
      </c>
      <c r="H135" s="222">
        <v>0</v>
      </c>
      <c r="I135" s="223">
        <v>852.02999999999997</v>
      </c>
      <c r="J135" s="223">
        <f>ROUND(I135*H135,2)</f>
        <v>0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81</v>
      </c>
      <c r="AY135" s="14" t="s">
        <v>181</v>
      </c>
      <c r="BE135" s="230">
        <f>IF(N135="základná",J135,0)</f>
        <v>0</v>
      </c>
      <c r="BF135" s="230">
        <f>IF(N135="znížená",J135,0)</f>
        <v>0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0</v>
      </c>
      <c r="BL135" s="14" t="s">
        <v>188</v>
      </c>
      <c r="BM135" s="229" t="s">
        <v>1969</v>
      </c>
    </row>
    <row r="136" s="2" customFormat="1" ht="21.75" customHeight="1">
      <c r="A136" s="29"/>
      <c r="B136" s="30"/>
      <c r="C136" s="218" t="s">
        <v>238</v>
      </c>
      <c r="D136" s="218" t="s">
        <v>184</v>
      </c>
      <c r="E136" s="219" t="s">
        <v>1186</v>
      </c>
      <c r="F136" s="220" t="s">
        <v>1187</v>
      </c>
      <c r="G136" s="221" t="s">
        <v>310</v>
      </c>
      <c r="H136" s="222">
        <v>0</v>
      </c>
      <c r="I136" s="223">
        <v>852.02999999999997</v>
      </c>
      <c r="J136" s="223">
        <f>ROUND(I136*H136,2)</f>
        <v>0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81</v>
      </c>
      <c r="AY136" s="14" t="s">
        <v>181</v>
      </c>
      <c r="BE136" s="230">
        <f>IF(N136="základná",J136,0)</f>
        <v>0</v>
      </c>
      <c r="BF136" s="230">
        <f>IF(N136="znížená",J136,0)</f>
        <v>0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0</v>
      </c>
      <c r="BL136" s="14" t="s">
        <v>188</v>
      </c>
      <c r="BM136" s="229" t="s">
        <v>1970</v>
      </c>
    </row>
    <row r="137" s="2" customFormat="1" ht="16.5" customHeight="1">
      <c r="A137" s="29"/>
      <c r="B137" s="30"/>
      <c r="C137" s="218" t="s">
        <v>242</v>
      </c>
      <c r="D137" s="218" t="s">
        <v>184</v>
      </c>
      <c r="E137" s="219" t="s">
        <v>1188</v>
      </c>
      <c r="F137" s="220" t="s">
        <v>1189</v>
      </c>
      <c r="G137" s="221" t="s">
        <v>310</v>
      </c>
      <c r="H137" s="222">
        <v>0</v>
      </c>
      <c r="I137" s="223">
        <v>9994.9599999999991</v>
      </c>
      <c r="J137" s="223">
        <f>ROUND(I137*H137,2)</f>
        <v>0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81</v>
      </c>
      <c r="AY137" s="14" t="s">
        <v>181</v>
      </c>
      <c r="BE137" s="230">
        <f>IF(N137="základná",J137,0)</f>
        <v>0</v>
      </c>
      <c r="BF137" s="230">
        <f>IF(N137="znížená",J137,0)</f>
        <v>0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0</v>
      </c>
      <c r="BL137" s="14" t="s">
        <v>188</v>
      </c>
      <c r="BM137" s="229" t="s">
        <v>1971</v>
      </c>
    </row>
    <row r="138" s="2" customFormat="1" ht="16.5" customHeight="1">
      <c r="A138" s="29"/>
      <c r="B138" s="30"/>
      <c r="C138" s="218" t="s">
        <v>246</v>
      </c>
      <c r="D138" s="218" t="s">
        <v>184</v>
      </c>
      <c r="E138" s="219" t="s">
        <v>1188</v>
      </c>
      <c r="F138" s="220" t="s">
        <v>1189</v>
      </c>
      <c r="G138" s="221" t="s">
        <v>310</v>
      </c>
      <c r="H138" s="222">
        <v>0</v>
      </c>
      <c r="I138" s="223">
        <v>9994.9599999999991</v>
      </c>
      <c r="J138" s="223">
        <f>ROUND(I138*H138,2)</f>
        <v>0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81</v>
      </c>
      <c r="AY138" s="14" t="s">
        <v>181</v>
      </c>
      <c r="BE138" s="230">
        <f>IF(N138="základná",J138,0)</f>
        <v>0</v>
      </c>
      <c r="BF138" s="230">
        <f>IF(N138="znížená",J138,0)</f>
        <v>0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0</v>
      </c>
      <c r="BL138" s="14" t="s">
        <v>188</v>
      </c>
      <c r="BM138" s="229" t="s">
        <v>1972</v>
      </c>
    </row>
    <row r="139" s="2" customFormat="1" ht="24.15" customHeight="1">
      <c r="A139" s="29"/>
      <c r="B139" s="30"/>
      <c r="C139" s="218" t="s">
        <v>251</v>
      </c>
      <c r="D139" s="218" t="s">
        <v>184</v>
      </c>
      <c r="E139" s="219" t="s">
        <v>1190</v>
      </c>
      <c r="F139" s="220" t="s">
        <v>1191</v>
      </c>
      <c r="G139" s="221" t="s">
        <v>310</v>
      </c>
      <c r="H139" s="222">
        <v>0</v>
      </c>
      <c r="I139" s="223">
        <v>21195.66</v>
      </c>
      <c r="J139" s="223">
        <f>ROUND(I139*H139,2)</f>
        <v>0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81</v>
      </c>
      <c r="AY139" s="14" t="s">
        <v>181</v>
      </c>
      <c r="BE139" s="230">
        <f>IF(N139="základná",J139,0)</f>
        <v>0</v>
      </c>
      <c r="BF139" s="230">
        <f>IF(N139="znížená",J139,0)</f>
        <v>0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0</v>
      </c>
      <c r="BL139" s="14" t="s">
        <v>188</v>
      </c>
      <c r="BM139" s="229" t="s">
        <v>1973</v>
      </c>
    </row>
    <row r="140" s="2" customFormat="1" ht="24.15" customHeight="1">
      <c r="A140" s="29"/>
      <c r="B140" s="30"/>
      <c r="C140" s="218" t="s">
        <v>256</v>
      </c>
      <c r="D140" s="218" t="s">
        <v>184</v>
      </c>
      <c r="E140" s="219" t="s">
        <v>1192</v>
      </c>
      <c r="F140" s="220" t="s">
        <v>1193</v>
      </c>
      <c r="G140" s="221" t="s">
        <v>310</v>
      </c>
      <c r="H140" s="222">
        <v>0</v>
      </c>
      <c r="I140" s="223">
        <v>43753.949999999997</v>
      </c>
      <c r="J140" s="223">
        <f>ROUND(I140*H140,2)</f>
        <v>0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81</v>
      </c>
      <c r="AY140" s="14" t="s">
        <v>181</v>
      </c>
      <c r="BE140" s="230">
        <f>IF(N140="základná",J140,0)</f>
        <v>0</v>
      </c>
      <c r="BF140" s="230">
        <f>IF(N140="znížená",J140,0)</f>
        <v>0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0</v>
      </c>
      <c r="BL140" s="14" t="s">
        <v>188</v>
      </c>
      <c r="BM140" s="229" t="s">
        <v>1974</v>
      </c>
    </row>
    <row r="141" s="2" customFormat="1" ht="24.15" customHeight="1">
      <c r="A141" s="29"/>
      <c r="B141" s="30"/>
      <c r="C141" s="218" t="s">
        <v>260</v>
      </c>
      <c r="D141" s="218" t="s">
        <v>184</v>
      </c>
      <c r="E141" s="219" t="s">
        <v>1194</v>
      </c>
      <c r="F141" s="220" t="s">
        <v>1195</v>
      </c>
      <c r="G141" s="221" t="s">
        <v>310</v>
      </c>
      <c r="H141" s="222">
        <v>0</v>
      </c>
      <c r="I141" s="223">
        <v>2197.3299999999999</v>
      </c>
      <c r="J141" s="223">
        <f>ROUND(I141*H141,2)</f>
        <v>0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81</v>
      </c>
      <c r="AY141" s="14" t="s">
        <v>181</v>
      </c>
      <c r="BE141" s="230">
        <f>IF(N141="základná",J141,0)</f>
        <v>0</v>
      </c>
      <c r="BF141" s="230">
        <f>IF(N141="znížená",J141,0)</f>
        <v>0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0</v>
      </c>
      <c r="BL141" s="14" t="s">
        <v>188</v>
      </c>
      <c r="BM141" s="229" t="s">
        <v>1975</v>
      </c>
    </row>
    <row r="142" s="2" customFormat="1" ht="24.15" customHeight="1">
      <c r="A142" s="29"/>
      <c r="B142" s="30"/>
      <c r="C142" s="218" t="s">
        <v>7</v>
      </c>
      <c r="D142" s="218" t="s">
        <v>184</v>
      </c>
      <c r="E142" s="219" t="s">
        <v>1196</v>
      </c>
      <c r="F142" s="220" t="s">
        <v>1197</v>
      </c>
      <c r="G142" s="221" t="s">
        <v>310</v>
      </c>
      <c r="H142" s="222">
        <v>0</v>
      </c>
      <c r="I142" s="223">
        <v>5130.7399999999998</v>
      </c>
      <c r="J142" s="223">
        <f>ROUND(I142*H142,2)</f>
        <v>0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188</v>
      </c>
      <c r="AT142" s="229" t="s">
        <v>184</v>
      </c>
      <c r="AU142" s="229" t="s">
        <v>81</v>
      </c>
      <c r="AY142" s="14" t="s">
        <v>181</v>
      </c>
      <c r="BE142" s="230">
        <f>IF(N142="základná",J142,0)</f>
        <v>0</v>
      </c>
      <c r="BF142" s="230">
        <f>IF(N142="znížená",J142,0)</f>
        <v>0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0</v>
      </c>
      <c r="BL142" s="14" t="s">
        <v>188</v>
      </c>
      <c r="BM142" s="229" t="s">
        <v>1976</v>
      </c>
    </row>
    <row r="143" s="2" customFormat="1" ht="16.5" customHeight="1">
      <c r="A143" s="29"/>
      <c r="B143" s="30"/>
      <c r="C143" s="218" t="s">
        <v>267</v>
      </c>
      <c r="D143" s="218" t="s">
        <v>184</v>
      </c>
      <c r="E143" s="219" t="s">
        <v>1198</v>
      </c>
      <c r="F143" s="220" t="s">
        <v>1199</v>
      </c>
      <c r="G143" s="221" t="s">
        <v>310</v>
      </c>
      <c r="H143" s="222">
        <v>-1</v>
      </c>
      <c r="I143" s="223">
        <v>6242.6899999999996</v>
      </c>
      <c r="J143" s="223">
        <f>ROUND(I143*H143,2)</f>
        <v>-6242.6899999999996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81</v>
      </c>
      <c r="AY143" s="14" t="s">
        <v>181</v>
      </c>
      <c r="BE143" s="230">
        <f>IF(N143="základná",J143,0)</f>
        <v>0</v>
      </c>
      <c r="BF143" s="230">
        <f>IF(N143="znížená",J143,0)</f>
        <v>-6242.6899999999996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-6242.6899999999996</v>
      </c>
      <c r="BL143" s="14" t="s">
        <v>188</v>
      </c>
      <c r="BM143" s="229" t="s">
        <v>1977</v>
      </c>
    </row>
    <row r="144" s="2" customFormat="1" ht="16.5" customHeight="1">
      <c r="A144" s="29"/>
      <c r="B144" s="30"/>
      <c r="C144" s="218" t="s">
        <v>271</v>
      </c>
      <c r="D144" s="218" t="s">
        <v>184</v>
      </c>
      <c r="E144" s="219" t="s">
        <v>1200</v>
      </c>
      <c r="F144" s="220" t="s">
        <v>1201</v>
      </c>
      <c r="G144" s="221" t="s">
        <v>310</v>
      </c>
      <c r="H144" s="222">
        <v>-1</v>
      </c>
      <c r="I144" s="223">
        <v>5485.8699999999999</v>
      </c>
      <c r="J144" s="223">
        <f>ROUND(I144*H144,2)</f>
        <v>-5485.8699999999999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81</v>
      </c>
      <c r="AY144" s="14" t="s">
        <v>181</v>
      </c>
      <c r="BE144" s="230">
        <f>IF(N144="základná",J144,0)</f>
        <v>0</v>
      </c>
      <c r="BF144" s="230">
        <f>IF(N144="znížená",J144,0)</f>
        <v>-5485.8699999999999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-5485.8699999999999</v>
      </c>
      <c r="BL144" s="14" t="s">
        <v>188</v>
      </c>
      <c r="BM144" s="229" t="s">
        <v>1978</v>
      </c>
    </row>
    <row r="145" s="2" customFormat="1" ht="16.5" customHeight="1">
      <c r="A145" s="29"/>
      <c r="B145" s="30"/>
      <c r="C145" s="218" t="s">
        <v>275</v>
      </c>
      <c r="D145" s="218" t="s">
        <v>184</v>
      </c>
      <c r="E145" s="219" t="s">
        <v>1202</v>
      </c>
      <c r="F145" s="220" t="s">
        <v>1203</v>
      </c>
      <c r="G145" s="221" t="s">
        <v>310</v>
      </c>
      <c r="H145" s="222">
        <v>-4</v>
      </c>
      <c r="I145" s="223">
        <v>393.29000000000002</v>
      </c>
      <c r="J145" s="223">
        <f>ROUND(I145*H145,2)</f>
        <v>-1573.1600000000001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81</v>
      </c>
      <c r="AY145" s="14" t="s">
        <v>181</v>
      </c>
      <c r="BE145" s="230">
        <f>IF(N145="základná",J145,0)</f>
        <v>0</v>
      </c>
      <c r="BF145" s="230">
        <f>IF(N145="znížená",J145,0)</f>
        <v>-1573.1600000000001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-1573.1600000000001</v>
      </c>
      <c r="BL145" s="14" t="s">
        <v>188</v>
      </c>
      <c r="BM145" s="229" t="s">
        <v>1979</v>
      </c>
    </row>
    <row r="146" s="2" customFormat="1" ht="16.5" customHeight="1">
      <c r="A146" s="29"/>
      <c r="B146" s="30"/>
      <c r="C146" s="218" t="s">
        <v>281</v>
      </c>
      <c r="D146" s="218" t="s">
        <v>184</v>
      </c>
      <c r="E146" s="219" t="s">
        <v>1980</v>
      </c>
      <c r="F146" s="220" t="s">
        <v>1203</v>
      </c>
      <c r="G146" s="221" t="s">
        <v>310</v>
      </c>
      <c r="H146" s="222">
        <v>-1</v>
      </c>
      <c r="I146" s="223">
        <v>350</v>
      </c>
      <c r="J146" s="223">
        <f>ROUND(I146*H146,2)</f>
        <v>-350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81</v>
      </c>
      <c r="AY146" s="14" t="s">
        <v>181</v>
      </c>
      <c r="BE146" s="230">
        <f>IF(N146="základná",J146,0)</f>
        <v>0</v>
      </c>
      <c r="BF146" s="230">
        <f>IF(N146="znížená",J146,0)</f>
        <v>-350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-350</v>
      </c>
      <c r="BL146" s="14" t="s">
        <v>188</v>
      </c>
      <c r="BM146" s="229" t="s">
        <v>1981</v>
      </c>
    </row>
    <row r="147" s="12" customFormat="1" ht="25.92" customHeight="1">
      <c r="A147" s="12"/>
      <c r="B147" s="203"/>
      <c r="C147" s="204"/>
      <c r="D147" s="205" t="s">
        <v>72</v>
      </c>
      <c r="E147" s="206" t="s">
        <v>1142</v>
      </c>
      <c r="F147" s="206" t="s">
        <v>1143</v>
      </c>
      <c r="G147" s="204"/>
      <c r="H147" s="204"/>
      <c r="I147" s="204"/>
      <c r="J147" s="207">
        <f>BK147</f>
        <v>-3296</v>
      </c>
      <c r="K147" s="204"/>
      <c r="L147" s="208"/>
      <c r="M147" s="209"/>
      <c r="N147" s="210"/>
      <c r="O147" s="210"/>
      <c r="P147" s="211">
        <f>SUM(P148:P169)</f>
        <v>0</v>
      </c>
      <c r="Q147" s="210"/>
      <c r="R147" s="211">
        <f>SUM(R148:R169)</f>
        <v>0</v>
      </c>
      <c r="S147" s="210"/>
      <c r="T147" s="212">
        <f>SUM(T148:T169)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81</v>
      </c>
      <c r="AT147" s="214" t="s">
        <v>72</v>
      </c>
      <c r="AU147" s="214" t="s">
        <v>73</v>
      </c>
      <c r="AY147" s="213" t="s">
        <v>181</v>
      </c>
      <c r="BK147" s="215">
        <f>SUM(BK148:BK169)</f>
        <v>-3296</v>
      </c>
    </row>
    <row r="148" s="2" customFormat="1" ht="24.15" customHeight="1">
      <c r="A148" s="29"/>
      <c r="B148" s="30"/>
      <c r="C148" s="218" t="s">
        <v>289</v>
      </c>
      <c r="D148" s="218" t="s">
        <v>184</v>
      </c>
      <c r="E148" s="219" t="s">
        <v>1206</v>
      </c>
      <c r="F148" s="220" t="s">
        <v>1207</v>
      </c>
      <c r="G148" s="221" t="s">
        <v>310</v>
      </c>
      <c r="H148" s="222">
        <v>0</v>
      </c>
      <c r="I148" s="223">
        <v>373.36000000000001</v>
      </c>
      <c r="J148" s="223">
        <f>ROUND(I148*H148,2)</f>
        <v>0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81</v>
      </c>
      <c r="AY148" s="14" t="s">
        <v>181</v>
      </c>
      <c r="BE148" s="230">
        <f>IF(N148="základná",J148,0)</f>
        <v>0</v>
      </c>
      <c r="BF148" s="230">
        <f>IF(N148="znížená",J148,0)</f>
        <v>0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0</v>
      </c>
      <c r="BL148" s="14" t="s">
        <v>188</v>
      </c>
      <c r="BM148" s="229" t="s">
        <v>1982</v>
      </c>
    </row>
    <row r="149" s="2" customFormat="1" ht="24.15" customHeight="1">
      <c r="A149" s="29"/>
      <c r="B149" s="30"/>
      <c r="C149" s="218" t="s">
        <v>294</v>
      </c>
      <c r="D149" s="218" t="s">
        <v>184</v>
      </c>
      <c r="E149" s="219" t="s">
        <v>1209</v>
      </c>
      <c r="F149" s="220" t="s">
        <v>1210</v>
      </c>
      <c r="G149" s="221" t="s">
        <v>310</v>
      </c>
      <c r="H149" s="222">
        <v>0</v>
      </c>
      <c r="I149" s="223">
        <v>373.36000000000001</v>
      </c>
      <c r="J149" s="223">
        <f>ROUND(I149*H149,2)</f>
        <v>0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81</v>
      </c>
      <c r="AY149" s="14" t="s">
        <v>181</v>
      </c>
      <c r="BE149" s="230">
        <f>IF(N149="základná",J149,0)</f>
        <v>0</v>
      </c>
      <c r="BF149" s="230">
        <f>IF(N149="znížená",J149,0)</f>
        <v>0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0</v>
      </c>
      <c r="BL149" s="14" t="s">
        <v>188</v>
      </c>
      <c r="BM149" s="229" t="s">
        <v>1983</v>
      </c>
    </row>
    <row r="150" s="2" customFormat="1" ht="24.15" customHeight="1">
      <c r="A150" s="29"/>
      <c r="B150" s="30"/>
      <c r="C150" s="218" t="s">
        <v>298</v>
      </c>
      <c r="D150" s="218" t="s">
        <v>184</v>
      </c>
      <c r="E150" s="219" t="s">
        <v>1209</v>
      </c>
      <c r="F150" s="220" t="s">
        <v>1210</v>
      </c>
      <c r="G150" s="221" t="s">
        <v>310</v>
      </c>
      <c r="H150" s="222">
        <v>0</v>
      </c>
      <c r="I150" s="223">
        <v>373.36000000000001</v>
      </c>
      <c r="J150" s="223">
        <f>ROUND(I150*H150,2)</f>
        <v>0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81</v>
      </c>
      <c r="AY150" s="14" t="s">
        <v>181</v>
      </c>
      <c r="BE150" s="230">
        <f>IF(N150="základná",J150,0)</f>
        <v>0</v>
      </c>
      <c r="BF150" s="230">
        <f>IF(N150="znížená",J150,0)</f>
        <v>0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0</v>
      </c>
      <c r="BL150" s="14" t="s">
        <v>188</v>
      </c>
      <c r="BM150" s="229" t="s">
        <v>1984</v>
      </c>
    </row>
    <row r="151" s="2" customFormat="1" ht="24.15" customHeight="1">
      <c r="A151" s="29"/>
      <c r="B151" s="30"/>
      <c r="C151" s="218" t="s">
        <v>303</v>
      </c>
      <c r="D151" s="218" t="s">
        <v>184</v>
      </c>
      <c r="E151" s="219" t="s">
        <v>1211</v>
      </c>
      <c r="F151" s="220" t="s">
        <v>1212</v>
      </c>
      <c r="G151" s="221" t="s">
        <v>310</v>
      </c>
      <c r="H151" s="222">
        <v>0</v>
      </c>
      <c r="I151" s="223">
        <v>1080.31</v>
      </c>
      <c r="J151" s="223">
        <f>ROUND(I151*H151,2)</f>
        <v>0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81</v>
      </c>
      <c r="AY151" s="14" t="s">
        <v>181</v>
      </c>
      <c r="BE151" s="230">
        <f>IF(N151="základná",J151,0)</f>
        <v>0</v>
      </c>
      <c r="BF151" s="230">
        <f>IF(N151="znížená",J151,0)</f>
        <v>0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0</v>
      </c>
      <c r="BL151" s="14" t="s">
        <v>188</v>
      </c>
      <c r="BM151" s="229" t="s">
        <v>1985</v>
      </c>
    </row>
    <row r="152" s="2" customFormat="1" ht="24.15" customHeight="1">
      <c r="A152" s="29"/>
      <c r="B152" s="30"/>
      <c r="C152" s="218" t="s">
        <v>307</v>
      </c>
      <c r="D152" s="218" t="s">
        <v>184</v>
      </c>
      <c r="E152" s="219" t="s">
        <v>1211</v>
      </c>
      <c r="F152" s="220" t="s">
        <v>1212</v>
      </c>
      <c r="G152" s="221" t="s">
        <v>310</v>
      </c>
      <c r="H152" s="222">
        <v>0</v>
      </c>
      <c r="I152" s="223">
        <v>1080.31</v>
      </c>
      <c r="J152" s="223">
        <f>ROUND(I152*H152,2)</f>
        <v>0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81</v>
      </c>
      <c r="AY152" s="14" t="s">
        <v>181</v>
      </c>
      <c r="BE152" s="230">
        <f>IF(N152="základná",J152,0)</f>
        <v>0</v>
      </c>
      <c r="BF152" s="230">
        <f>IF(N152="znížená",J152,0)</f>
        <v>0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0</v>
      </c>
      <c r="BL152" s="14" t="s">
        <v>188</v>
      </c>
      <c r="BM152" s="229" t="s">
        <v>1986</v>
      </c>
    </row>
    <row r="153" s="2" customFormat="1" ht="24.15" customHeight="1">
      <c r="A153" s="29"/>
      <c r="B153" s="30"/>
      <c r="C153" s="218" t="s">
        <v>312</v>
      </c>
      <c r="D153" s="218" t="s">
        <v>184</v>
      </c>
      <c r="E153" s="219" t="s">
        <v>1213</v>
      </c>
      <c r="F153" s="220" t="s">
        <v>1214</v>
      </c>
      <c r="G153" s="221" t="s">
        <v>310</v>
      </c>
      <c r="H153" s="222">
        <v>-1</v>
      </c>
      <c r="I153" s="223">
        <v>1696</v>
      </c>
      <c r="J153" s="223">
        <f>ROUND(I153*H153,2)</f>
        <v>-1696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81</v>
      </c>
      <c r="AY153" s="14" t="s">
        <v>181</v>
      </c>
      <c r="BE153" s="230">
        <f>IF(N153="základná",J153,0)</f>
        <v>0</v>
      </c>
      <c r="BF153" s="230">
        <f>IF(N153="znížená",J153,0)</f>
        <v>-1696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-1696</v>
      </c>
      <c r="BL153" s="14" t="s">
        <v>188</v>
      </c>
      <c r="BM153" s="229" t="s">
        <v>1987</v>
      </c>
    </row>
    <row r="154" s="2" customFormat="1" ht="24.15" customHeight="1">
      <c r="A154" s="29"/>
      <c r="B154" s="30"/>
      <c r="C154" s="218" t="s">
        <v>316</v>
      </c>
      <c r="D154" s="218" t="s">
        <v>184</v>
      </c>
      <c r="E154" s="219" t="s">
        <v>1988</v>
      </c>
      <c r="F154" s="220" t="s">
        <v>1214</v>
      </c>
      <c r="G154" s="221" t="s">
        <v>310</v>
      </c>
      <c r="H154" s="222">
        <v>-1</v>
      </c>
      <c r="I154" s="223">
        <v>1600</v>
      </c>
      <c r="J154" s="223">
        <f>ROUND(I154*H154,2)</f>
        <v>-1600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81</v>
      </c>
      <c r="AY154" s="14" t="s">
        <v>181</v>
      </c>
      <c r="BE154" s="230">
        <f>IF(N154="základná",J154,0)</f>
        <v>0</v>
      </c>
      <c r="BF154" s="230">
        <f>IF(N154="znížená",J154,0)</f>
        <v>-1600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-1600</v>
      </c>
      <c r="BL154" s="14" t="s">
        <v>188</v>
      </c>
      <c r="BM154" s="229" t="s">
        <v>1989</v>
      </c>
    </row>
    <row r="155" s="2" customFormat="1" ht="24.15" customHeight="1">
      <c r="A155" s="29"/>
      <c r="B155" s="30"/>
      <c r="C155" s="218" t="s">
        <v>301</v>
      </c>
      <c r="D155" s="218" t="s">
        <v>184</v>
      </c>
      <c r="E155" s="219" t="s">
        <v>1215</v>
      </c>
      <c r="F155" s="220" t="s">
        <v>1216</v>
      </c>
      <c r="G155" s="221" t="s">
        <v>310</v>
      </c>
      <c r="H155" s="222">
        <v>0</v>
      </c>
      <c r="I155" s="223">
        <v>8420.9300000000003</v>
      </c>
      <c r="J155" s="223">
        <f>ROUND(I155*H155,2)</f>
        <v>0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188</v>
      </c>
      <c r="AT155" s="229" t="s">
        <v>184</v>
      </c>
      <c r="AU155" s="229" t="s">
        <v>81</v>
      </c>
      <c r="AY155" s="14" t="s">
        <v>181</v>
      </c>
      <c r="BE155" s="230">
        <f>IF(N155="základná",J155,0)</f>
        <v>0</v>
      </c>
      <c r="BF155" s="230">
        <f>IF(N155="znížená",J155,0)</f>
        <v>0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0</v>
      </c>
      <c r="BL155" s="14" t="s">
        <v>188</v>
      </c>
      <c r="BM155" s="229" t="s">
        <v>1990</v>
      </c>
    </row>
    <row r="156" s="2" customFormat="1" ht="24.15" customHeight="1">
      <c r="A156" s="29"/>
      <c r="B156" s="30"/>
      <c r="C156" s="218" t="s">
        <v>325</v>
      </c>
      <c r="D156" s="218" t="s">
        <v>184</v>
      </c>
      <c r="E156" s="219" t="s">
        <v>1217</v>
      </c>
      <c r="F156" s="220" t="s">
        <v>1218</v>
      </c>
      <c r="G156" s="221" t="s">
        <v>310</v>
      </c>
      <c r="H156" s="222">
        <v>0</v>
      </c>
      <c r="I156" s="223">
        <v>5445.1800000000003</v>
      </c>
      <c r="J156" s="223">
        <f>ROUND(I156*H156,2)</f>
        <v>0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81</v>
      </c>
      <c r="AY156" s="14" t="s">
        <v>181</v>
      </c>
      <c r="BE156" s="230">
        <f>IF(N156="základná",J156,0)</f>
        <v>0</v>
      </c>
      <c r="BF156" s="230">
        <f>IF(N156="znížená",J156,0)</f>
        <v>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0</v>
      </c>
      <c r="BL156" s="14" t="s">
        <v>188</v>
      </c>
      <c r="BM156" s="229" t="s">
        <v>1991</v>
      </c>
    </row>
    <row r="157" s="2" customFormat="1" ht="24.15" customHeight="1">
      <c r="A157" s="29"/>
      <c r="B157" s="30"/>
      <c r="C157" s="218" t="s">
        <v>329</v>
      </c>
      <c r="D157" s="218" t="s">
        <v>184</v>
      </c>
      <c r="E157" s="219" t="s">
        <v>1219</v>
      </c>
      <c r="F157" s="220" t="s">
        <v>1220</v>
      </c>
      <c r="G157" s="221" t="s">
        <v>310</v>
      </c>
      <c r="H157" s="222">
        <v>0</v>
      </c>
      <c r="I157" s="223">
        <v>1052.6400000000001</v>
      </c>
      <c r="J157" s="223">
        <f>ROUND(I157*H157,2)</f>
        <v>0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188</v>
      </c>
      <c r="AT157" s="229" t="s">
        <v>184</v>
      </c>
      <c r="AU157" s="229" t="s">
        <v>81</v>
      </c>
      <c r="AY157" s="14" t="s">
        <v>181</v>
      </c>
      <c r="BE157" s="230">
        <f>IF(N157="základná",J157,0)</f>
        <v>0</v>
      </c>
      <c r="BF157" s="230">
        <f>IF(N157="znížená",J157,0)</f>
        <v>0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0</v>
      </c>
      <c r="BL157" s="14" t="s">
        <v>188</v>
      </c>
      <c r="BM157" s="229" t="s">
        <v>1992</v>
      </c>
    </row>
    <row r="158" s="2" customFormat="1" ht="24.15" customHeight="1">
      <c r="A158" s="29"/>
      <c r="B158" s="30"/>
      <c r="C158" s="218" t="s">
        <v>333</v>
      </c>
      <c r="D158" s="218" t="s">
        <v>184</v>
      </c>
      <c r="E158" s="219" t="s">
        <v>1221</v>
      </c>
      <c r="F158" s="220" t="s">
        <v>1222</v>
      </c>
      <c r="G158" s="221" t="s">
        <v>310</v>
      </c>
      <c r="H158" s="222">
        <v>0</v>
      </c>
      <c r="I158" s="223">
        <v>3345.25</v>
      </c>
      <c r="J158" s="223">
        <f>ROUND(I158*H158,2)</f>
        <v>0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188</v>
      </c>
      <c r="AT158" s="229" t="s">
        <v>184</v>
      </c>
      <c r="AU158" s="229" t="s">
        <v>81</v>
      </c>
      <c r="AY158" s="14" t="s">
        <v>181</v>
      </c>
      <c r="BE158" s="230">
        <f>IF(N158="základná",J158,0)</f>
        <v>0</v>
      </c>
      <c r="BF158" s="230">
        <f>IF(N158="znížená",J158,0)</f>
        <v>0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183</v>
      </c>
      <c r="BK158" s="230">
        <f>ROUND(I158*H158,2)</f>
        <v>0</v>
      </c>
      <c r="BL158" s="14" t="s">
        <v>188</v>
      </c>
      <c r="BM158" s="229" t="s">
        <v>1993</v>
      </c>
    </row>
    <row r="159" s="2" customFormat="1" ht="24.15" customHeight="1">
      <c r="A159" s="29"/>
      <c r="B159" s="30"/>
      <c r="C159" s="218" t="s">
        <v>337</v>
      </c>
      <c r="D159" s="218" t="s">
        <v>184</v>
      </c>
      <c r="E159" s="219" t="s">
        <v>1223</v>
      </c>
      <c r="F159" s="220" t="s">
        <v>1224</v>
      </c>
      <c r="G159" s="221" t="s">
        <v>292</v>
      </c>
      <c r="H159" s="222">
        <v>0</v>
      </c>
      <c r="I159" s="223">
        <v>16.620000000000001</v>
      </c>
      <c r="J159" s="223">
        <f>ROUND(I159*H159,2)</f>
        <v>0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81</v>
      </c>
      <c r="AY159" s="14" t="s">
        <v>181</v>
      </c>
      <c r="BE159" s="230">
        <f>IF(N159="základná",J159,0)</f>
        <v>0</v>
      </c>
      <c r="BF159" s="230">
        <f>IF(N159="znížená",J159,0)</f>
        <v>0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0</v>
      </c>
      <c r="BL159" s="14" t="s">
        <v>188</v>
      </c>
      <c r="BM159" s="229" t="s">
        <v>1994</v>
      </c>
    </row>
    <row r="160" s="2" customFormat="1" ht="24.15" customHeight="1">
      <c r="A160" s="29"/>
      <c r="B160" s="30"/>
      <c r="C160" s="218" t="s">
        <v>342</v>
      </c>
      <c r="D160" s="218" t="s">
        <v>184</v>
      </c>
      <c r="E160" s="219" t="s">
        <v>1995</v>
      </c>
      <c r="F160" s="220" t="s">
        <v>1224</v>
      </c>
      <c r="G160" s="221" t="s">
        <v>292</v>
      </c>
      <c r="H160" s="222">
        <v>0</v>
      </c>
      <c r="I160" s="223">
        <v>15</v>
      </c>
      <c r="J160" s="223">
        <f>ROUND(I160*H160,2)</f>
        <v>0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188</v>
      </c>
      <c r="AT160" s="229" t="s">
        <v>184</v>
      </c>
      <c r="AU160" s="229" t="s">
        <v>81</v>
      </c>
      <c r="AY160" s="14" t="s">
        <v>181</v>
      </c>
      <c r="BE160" s="230">
        <f>IF(N160="základná",J160,0)</f>
        <v>0</v>
      </c>
      <c r="BF160" s="230">
        <f>IF(N160="znížená",J160,0)</f>
        <v>0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183</v>
      </c>
      <c r="BK160" s="230">
        <f>ROUND(I160*H160,2)</f>
        <v>0</v>
      </c>
      <c r="BL160" s="14" t="s">
        <v>188</v>
      </c>
      <c r="BM160" s="229" t="s">
        <v>1996</v>
      </c>
    </row>
    <row r="161" s="2" customFormat="1" ht="24.15" customHeight="1">
      <c r="A161" s="29"/>
      <c r="B161" s="30"/>
      <c r="C161" s="218" t="s">
        <v>346</v>
      </c>
      <c r="D161" s="218" t="s">
        <v>184</v>
      </c>
      <c r="E161" s="219" t="s">
        <v>1225</v>
      </c>
      <c r="F161" s="220" t="s">
        <v>1226</v>
      </c>
      <c r="G161" s="221" t="s">
        <v>292</v>
      </c>
      <c r="H161" s="222">
        <v>0</v>
      </c>
      <c r="I161" s="223">
        <v>16.620000000000001</v>
      </c>
      <c r="J161" s="223">
        <f>ROUND(I161*H161,2)</f>
        <v>0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188</v>
      </c>
      <c r="AT161" s="229" t="s">
        <v>184</v>
      </c>
      <c r="AU161" s="229" t="s">
        <v>81</v>
      </c>
      <c r="AY161" s="14" t="s">
        <v>181</v>
      </c>
      <c r="BE161" s="230">
        <f>IF(N161="základná",J161,0)</f>
        <v>0</v>
      </c>
      <c r="BF161" s="230">
        <f>IF(N161="znížená",J161,0)</f>
        <v>0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183</v>
      </c>
      <c r="BK161" s="230">
        <f>ROUND(I161*H161,2)</f>
        <v>0</v>
      </c>
      <c r="BL161" s="14" t="s">
        <v>188</v>
      </c>
      <c r="BM161" s="229" t="s">
        <v>1997</v>
      </c>
    </row>
    <row r="162" s="2" customFormat="1" ht="24.15" customHeight="1">
      <c r="A162" s="29"/>
      <c r="B162" s="30"/>
      <c r="C162" s="218" t="s">
        <v>352</v>
      </c>
      <c r="D162" s="218" t="s">
        <v>184</v>
      </c>
      <c r="E162" s="219" t="s">
        <v>1225</v>
      </c>
      <c r="F162" s="220" t="s">
        <v>1226</v>
      </c>
      <c r="G162" s="221" t="s">
        <v>292</v>
      </c>
      <c r="H162" s="222">
        <v>0</v>
      </c>
      <c r="I162" s="223">
        <v>16.620000000000001</v>
      </c>
      <c r="J162" s="223">
        <f>ROUND(I162*H162,2)</f>
        <v>0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188</v>
      </c>
      <c r="AT162" s="229" t="s">
        <v>184</v>
      </c>
      <c r="AU162" s="229" t="s">
        <v>81</v>
      </c>
      <c r="AY162" s="14" t="s">
        <v>181</v>
      </c>
      <c r="BE162" s="230">
        <f>IF(N162="základná",J162,0)</f>
        <v>0</v>
      </c>
      <c r="BF162" s="230">
        <f>IF(N162="znížená",J162,0)</f>
        <v>0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0</v>
      </c>
      <c r="BL162" s="14" t="s">
        <v>188</v>
      </c>
      <c r="BM162" s="229" t="s">
        <v>1998</v>
      </c>
    </row>
    <row r="163" s="2" customFormat="1" ht="24.15" customHeight="1">
      <c r="A163" s="29"/>
      <c r="B163" s="30"/>
      <c r="C163" s="218" t="s">
        <v>356</v>
      </c>
      <c r="D163" s="218" t="s">
        <v>184</v>
      </c>
      <c r="E163" s="219" t="s">
        <v>1227</v>
      </c>
      <c r="F163" s="220" t="s">
        <v>1228</v>
      </c>
      <c r="G163" s="221" t="s">
        <v>292</v>
      </c>
      <c r="H163" s="222">
        <v>0</v>
      </c>
      <c r="I163" s="223">
        <v>16.620000000000001</v>
      </c>
      <c r="J163" s="223">
        <f>ROUND(I163*H163,2)</f>
        <v>0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188</v>
      </c>
      <c r="AT163" s="229" t="s">
        <v>184</v>
      </c>
      <c r="AU163" s="229" t="s">
        <v>81</v>
      </c>
      <c r="AY163" s="14" t="s">
        <v>181</v>
      </c>
      <c r="BE163" s="230">
        <f>IF(N163="základná",J163,0)</f>
        <v>0</v>
      </c>
      <c r="BF163" s="230">
        <f>IF(N163="znížená",J163,0)</f>
        <v>0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183</v>
      </c>
      <c r="BK163" s="230">
        <f>ROUND(I163*H163,2)</f>
        <v>0</v>
      </c>
      <c r="BL163" s="14" t="s">
        <v>188</v>
      </c>
      <c r="BM163" s="229" t="s">
        <v>1999</v>
      </c>
    </row>
    <row r="164" s="2" customFormat="1" ht="24.15" customHeight="1">
      <c r="A164" s="29"/>
      <c r="B164" s="30"/>
      <c r="C164" s="218" t="s">
        <v>360</v>
      </c>
      <c r="D164" s="218" t="s">
        <v>184</v>
      </c>
      <c r="E164" s="219" t="s">
        <v>2000</v>
      </c>
      <c r="F164" s="220" t="s">
        <v>1228</v>
      </c>
      <c r="G164" s="221" t="s">
        <v>292</v>
      </c>
      <c r="H164" s="222">
        <v>0</v>
      </c>
      <c r="I164" s="223">
        <v>15</v>
      </c>
      <c r="J164" s="223">
        <f>ROUND(I164*H164,2)</f>
        <v>0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188</v>
      </c>
      <c r="AT164" s="229" t="s">
        <v>184</v>
      </c>
      <c r="AU164" s="229" t="s">
        <v>81</v>
      </c>
      <c r="AY164" s="14" t="s">
        <v>181</v>
      </c>
      <c r="BE164" s="230">
        <f>IF(N164="základná",J164,0)</f>
        <v>0</v>
      </c>
      <c r="BF164" s="230">
        <f>IF(N164="znížená",J164,0)</f>
        <v>0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0</v>
      </c>
      <c r="BL164" s="14" t="s">
        <v>188</v>
      </c>
      <c r="BM164" s="229" t="s">
        <v>2001</v>
      </c>
    </row>
    <row r="165" s="2" customFormat="1" ht="24.15" customHeight="1">
      <c r="A165" s="29"/>
      <c r="B165" s="30"/>
      <c r="C165" s="218" t="s">
        <v>883</v>
      </c>
      <c r="D165" s="218" t="s">
        <v>184</v>
      </c>
      <c r="E165" s="219" t="s">
        <v>1229</v>
      </c>
      <c r="F165" s="220" t="s">
        <v>1230</v>
      </c>
      <c r="G165" s="221" t="s">
        <v>292</v>
      </c>
      <c r="H165" s="222">
        <v>0</v>
      </c>
      <c r="I165" s="223">
        <v>16.629999999999999</v>
      </c>
      <c r="J165" s="223">
        <f>ROUND(I165*H165,2)</f>
        <v>0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188</v>
      </c>
      <c r="AT165" s="229" t="s">
        <v>184</v>
      </c>
      <c r="AU165" s="229" t="s">
        <v>81</v>
      </c>
      <c r="AY165" s="14" t="s">
        <v>181</v>
      </c>
      <c r="BE165" s="230">
        <f>IF(N165="základná",J165,0)</f>
        <v>0</v>
      </c>
      <c r="BF165" s="230">
        <f>IF(N165="znížená",J165,0)</f>
        <v>0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183</v>
      </c>
      <c r="BK165" s="230">
        <f>ROUND(I165*H165,2)</f>
        <v>0</v>
      </c>
      <c r="BL165" s="14" t="s">
        <v>188</v>
      </c>
      <c r="BM165" s="229" t="s">
        <v>2002</v>
      </c>
    </row>
    <row r="166" s="2" customFormat="1" ht="24.15" customHeight="1">
      <c r="A166" s="29"/>
      <c r="B166" s="30"/>
      <c r="C166" s="218" t="s">
        <v>885</v>
      </c>
      <c r="D166" s="218" t="s">
        <v>184</v>
      </c>
      <c r="E166" s="219" t="s">
        <v>1229</v>
      </c>
      <c r="F166" s="220" t="s">
        <v>1230</v>
      </c>
      <c r="G166" s="221" t="s">
        <v>292</v>
      </c>
      <c r="H166" s="222">
        <v>0</v>
      </c>
      <c r="I166" s="223">
        <v>16.629999999999999</v>
      </c>
      <c r="J166" s="223">
        <f>ROUND(I166*H166,2)</f>
        <v>0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188</v>
      </c>
      <c r="AT166" s="229" t="s">
        <v>184</v>
      </c>
      <c r="AU166" s="229" t="s">
        <v>81</v>
      </c>
      <c r="AY166" s="14" t="s">
        <v>181</v>
      </c>
      <c r="BE166" s="230">
        <f>IF(N166="základná",J166,0)</f>
        <v>0</v>
      </c>
      <c r="BF166" s="230">
        <f>IF(N166="znížená",J166,0)</f>
        <v>0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183</v>
      </c>
      <c r="BK166" s="230">
        <f>ROUND(I166*H166,2)</f>
        <v>0</v>
      </c>
      <c r="BL166" s="14" t="s">
        <v>188</v>
      </c>
      <c r="BM166" s="229" t="s">
        <v>2003</v>
      </c>
    </row>
    <row r="167" s="2" customFormat="1" ht="24.15" customHeight="1">
      <c r="A167" s="29"/>
      <c r="B167" s="30"/>
      <c r="C167" s="218" t="s">
        <v>888</v>
      </c>
      <c r="D167" s="218" t="s">
        <v>184</v>
      </c>
      <c r="E167" s="219" t="s">
        <v>1231</v>
      </c>
      <c r="F167" s="220" t="s">
        <v>1232</v>
      </c>
      <c r="G167" s="221" t="s">
        <v>292</v>
      </c>
      <c r="H167" s="222">
        <v>0</v>
      </c>
      <c r="I167" s="223">
        <v>16.629999999999999</v>
      </c>
      <c r="J167" s="223">
        <f>ROUND(I167*H167,2)</f>
        <v>0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188</v>
      </c>
      <c r="AT167" s="229" t="s">
        <v>184</v>
      </c>
      <c r="AU167" s="229" t="s">
        <v>81</v>
      </c>
      <c r="AY167" s="14" t="s">
        <v>181</v>
      </c>
      <c r="BE167" s="230">
        <f>IF(N167="základná",J167,0)</f>
        <v>0</v>
      </c>
      <c r="BF167" s="230">
        <f>IF(N167="znížená",J167,0)</f>
        <v>0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183</v>
      </c>
      <c r="BK167" s="230">
        <f>ROUND(I167*H167,2)</f>
        <v>0</v>
      </c>
      <c r="BL167" s="14" t="s">
        <v>188</v>
      </c>
      <c r="BM167" s="229" t="s">
        <v>2004</v>
      </c>
    </row>
    <row r="168" s="2" customFormat="1" ht="24.15" customHeight="1">
      <c r="A168" s="29"/>
      <c r="B168" s="30"/>
      <c r="C168" s="218" t="s">
        <v>2005</v>
      </c>
      <c r="D168" s="218" t="s">
        <v>184</v>
      </c>
      <c r="E168" s="219" t="s">
        <v>1233</v>
      </c>
      <c r="F168" s="220" t="s">
        <v>1234</v>
      </c>
      <c r="G168" s="221" t="s">
        <v>292</v>
      </c>
      <c r="H168" s="222">
        <v>0</v>
      </c>
      <c r="I168" s="223">
        <v>19.75</v>
      </c>
      <c r="J168" s="223">
        <f>ROUND(I168*H168,2)</f>
        <v>0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188</v>
      </c>
      <c r="AT168" s="229" t="s">
        <v>184</v>
      </c>
      <c r="AU168" s="229" t="s">
        <v>81</v>
      </c>
      <c r="AY168" s="14" t="s">
        <v>181</v>
      </c>
      <c r="BE168" s="230">
        <f>IF(N168="základná",J168,0)</f>
        <v>0</v>
      </c>
      <c r="BF168" s="230">
        <f>IF(N168="znížená",J168,0)</f>
        <v>0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183</v>
      </c>
      <c r="BK168" s="230">
        <f>ROUND(I168*H168,2)</f>
        <v>0</v>
      </c>
      <c r="BL168" s="14" t="s">
        <v>188</v>
      </c>
      <c r="BM168" s="229" t="s">
        <v>2006</v>
      </c>
    </row>
    <row r="169" s="2" customFormat="1" ht="24.15" customHeight="1">
      <c r="A169" s="29"/>
      <c r="B169" s="30"/>
      <c r="C169" s="218" t="s">
        <v>1204</v>
      </c>
      <c r="D169" s="218" t="s">
        <v>184</v>
      </c>
      <c r="E169" s="219" t="s">
        <v>1235</v>
      </c>
      <c r="F169" s="220" t="s">
        <v>1236</v>
      </c>
      <c r="G169" s="221" t="s">
        <v>292</v>
      </c>
      <c r="H169" s="222">
        <v>0</v>
      </c>
      <c r="I169" s="223">
        <v>21</v>
      </c>
      <c r="J169" s="223">
        <f>ROUND(I169*H169,2)</f>
        <v>0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188</v>
      </c>
      <c r="AT169" s="229" t="s">
        <v>184</v>
      </c>
      <c r="AU169" s="229" t="s">
        <v>81</v>
      </c>
      <c r="AY169" s="14" t="s">
        <v>181</v>
      </c>
      <c r="BE169" s="230">
        <f>IF(N169="základná",J169,0)</f>
        <v>0</v>
      </c>
      <c r="BF169" s="230">
        <f>IF(N169="znížená",J169,0)</f>
        <v>0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183</v>
      </c>
      <c r="BK169" s="230">
        <f>ROUND(I169*H169,2)</f>
        <v>0</v>
      </c>
      <c r="BL169" s="14" t="s">
        <v>188</v>
      </c>
      <c r="BM169" s="229" t="s">
        <v>2007</v>
      </c>
    </row>
    <row r="170" s="12" customFormat="1" ht="25.92" customHeight="1">
      <c r="A170" s="12"/>
      <c r="B170" s="203"/>
      <c r="C170" s="204"/>
      <c r="D170" s="205" t="s">
        <v>72</v>
      </c>
      <c r="E170" s="206" t="s">
        <v>1168</v>
      </c>
      <c r="F170" s="206" t="s">
        <v>1237</v>
      </c>
      <c r="G170" s="204"/>
      <c r="H170" s="204"/>
      <c r="I170" s="204"/>
      <c r="J170" s="207">
        <f>BK170</f>
        <v>0</v>
      </c>
      <c r="K170" s="204"/>
      <c r="L170" s="208"/>
      <c r="M170" s="209"/>
      <c r="N170" s="210"/>
      <c r="O170" s="210"/>
      <c r="P170" s="211">
        <f>SUM(P171:P175)</f>
        <v>0</v>
      </c>
      <c r="Q170" s="210"/>
      <c r="R170" s="211">
        <f>SUM(R171:R175)</f>
        <v>0</v>
      </c>
      <c r="S170" s="210"/>
      <c r="T170" s="212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81</v>
      </c>
      <c r="AT170" s="214" t="s">
        <v>72</v>
      </c>
      <c r="AU170" s="214" t="s">
        <v>73</v>
      </c>
      <c r="AY170" s="213" t="s">
        <v>181</v>
      </c>
      <c r="BK170" s="215">
        <f>SUM(BK171:BK175)</f>
        <v>0</v>
      </c>
    </row>
    <row r="171" s="2" customFormat="1" ht="24.15" customHeight="1">
      <c r="A171" s="29"/>
      <c r="B171" s="30"/>
      <c r="C171" s="218" t="s">
        <v>2008</v>
      </c>
      <c r="D171" s="218" t="s">
        <v>184</v>
      </c>
      <c r="E171" s="219" t="s">
        <v>1238</v>
      </c>
      <c r="F171" s="220" t="s">
        <v>1239</v>
      </c>
      <c r="G171" s="221" t="s">
        <v>310</v>
      </c>
      <c r="H171" s="222">
        <v>0</v>
      </c>
      <c r="I171" s="223">
        <v>12252</v>
      </c>
      <c r="J171" s="223">
        <f>ROUND(I171*H171,2)</f>
        <v>0</v>
      </c>
      <c r="K171" s="224"/>
      <c r="L171" s="35"/>
      <c r="M171" s="225" t="s">
        <v>1</v>
      </c>
      <c r="N171" s="226" t="s">
        <v>39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188</v>
      </c>
      <c r="AT171" s="229" t="s">
        <v>184</v>
      </c>
      <c r="AU171" s="229" t="s">
        <v>81</v>
      </c>
      <c r="AY171" s="14" t="s">
        <v>181</v>
      </c>
      <c r="BE171" s="230">
        <f>IF(N171="základná",J171,0)</f>
        <v>0</v>
      </c>
      <c r="BF171" s="230">
        <f>IF(N171="znížená",J171,0)</f>
        <v>0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183</v>
      </c>
      <c r="BK171" s="230">
        <f>ROUND(I171*H171,2)</f>
        <v>0</v>
      </c>
      <c r="BL171" s="14" t="s">
        <v>188</v>
      </c>
      <c r="BM171" s="229" t="s">
        <v>2009</v>
      </c>
    </row>
    <row r="172" s="2" customFormat="1" ht="24.15" customHeight="1">
      <c r="A172" s="29"/>
      <c r="B172" s="30"/>
      <c r="C172" s="218" t="s">
        <v>1205</v>
      </c>
      <c r="D172" s="218" t="s">
        <v>184</v>
      </c>
      <c r="E172" s="219" t="s">
        <v>1240</v>
      </c>
      <c r="F172" s="220" t="s">
        <v>1241</v>
      </c>
      <c r="G172" s="221" t="s">
        <v>310</v>
      </c>
      <c r="H172" s="222">
        <v>0</v>
      </c>
      <c r="I172" s="223">
        <v>2844</v>
      </c>
      <c r="J172" s="223">
        <f>ROUND(I172*H172,2)</f>
        <v>0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188</v>
      </c>
      <c r="AT172" s="229" t="s">
        <v>184</v>
      </c>
      <c r="AU172" s="229" t="s">
        <v>81</v>
      </c>
      <c r="AY172" s="14" t="s">
        <v>181</v>
      </c>
      <c r="BE172" s="230">
        <f>IF(N172="základná",J172,0)</f>
        <v>0</v>
      </c>
      <c r="BF172" s="230">
        <f>IF(N172="znížená",J172,0)</f>
        <v>0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183</v>
      </c>
      <c r="BK172" s="230">
        <f>ROUND(I172*H172,2)</f>
        <v>0</v>
      </c>
      <c r="BL172" s="14" t="s">
        <v>188</v>
      </c>
      <c r="BM172" s="229" t="s">
        <v>2010</v>
      </c>
    </row>
    <row r="173" s="2" customFormat="1" ht="33" customHeight="1">
      <c r="A173" s="29"/>
      <c r="B173" s="30"/>
      <c r="C173" s="218" t="s">
        <v>2011</v>
      </c>
      <c r="D173" s="218" t="s">
        <v>184</v>
      </c>
      <c r="E173" s="219" t="s">
        <v>1242</v>
      </c>
      <c r="F173" s="220" t="s">
        <v>1243</v>
      </c>
      <c r="G173" s="221" t="s">
        <v>310</v>
      </c>
      <c r="H173" s="222">
        <v>0</v>
      </c>
      <c r="I173" s="223">
        <v>16.52</v>
      </c>
      <c r="J173" s="223">
        <f>ROUND(I173*H173,2)</f>
        <v>0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188</v>
      </c>
      <c r="AT173" s="229" t="s">
        <v>184</v>
      </c>
      <c r="AU173" s="229" t="s">
        <v>81</v>
      </c>
      <c r="AY173" s="14" t="s">
        <v>181</v>
      </c>
      <c r="BE173" s="230">
        <f>IF(N173="základná",J173,0)</f>
        <v>0</v>
      </c>
      <c r="BF173" s="230">
        <f>IF(N173="znížená",J173,0)</f>
        <v>0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183</v>
      </c>
      <c r="BK173" s="230">
        <f>ROUND(I173*H173,2)</f>
        <v>0</v>
      </c>
      <c r="BL173" s="14" t="s">
        <v>188</v>
      </c>
      <c r="BM173" s="229" t="s">
        <v>2012</v>
      </c>
    </row>
    <row r="174" s="2" customFormat="1" ht="24.15" customHeight="1">
      <c r="A174" s="29"/>
      <c r="B174" s="30"/>
      <c r="C174" s="231" t="s">
        <v>1208</v>
      </c>
      <c r="D174" s="231" t="s">
        <v>221</v>
      </c>
      <c r="E174" s="232" t="s">
        <v>1244</v>
      </c>
      <c r="F174" s="233" t="s">
        <v>1245</v>
      </c>
      <c r="G174" s="234" t="s">
        <v>310</v>
      </c>
      <c r="H174" s="235">
        <v>0</v>
      </c>
      <c r="I174" s="236">
        <v>113.64</v>
      </c>
      <c r="J174" s="236">
        <f>ROUND(I174*H174,2)</f>
        <v>0</v>
      </c>
      <c r="K174" s="237"/>
      <c r="L174" s="238"/>
      <c r="M174" s="239" t="s">
        <v>1</v>
      </c>
      <c r="N174" s="240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210</v>
      </c>
      <c r="AT174" s="229" t="s">
        <v>221</v>
      </c>
      <c r="AU174" s="229" t="s">
        <v>81</v>
      </c>
      <c r="AY174" s="14" t="s">
        <v>181</v>
      </c>
      <c r="BE174" s="230">
        <f>IF(N174="základná",J174,0)</f>
        <v>0</v>
      </c>
      <c r="BF174" s="230">
        <f>IF(N174="znížená",J174,0)</f>
        <v>0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183</v>
      </c>
      <c r="BK174" s="230">
        <f>ROUND(I174*H174,2)</f>
        <v>0</v>
      </c>
      <c r="BL174" s="14" t="s">
        <v>188</v>
      </c>
      <c r="BM174" s="229" t="s">
        <v>2013</v>
      </c>
    </row>
    <row r="175" s="2" customFormat="1" ht="37.8" customHeight="1">
      <c r="A175" s="29"/>
      <c r="B175" s="30"/>
      <c r="C175" s="231" t="s">
        <v>816</v>
      </c>
      <c r="D175" s="231" t="s">
        <v>221</v>
      </c>
      <c r="E175" s="232" t="s">
        <v>1246</v>
      </c>
      <c r="F175" s="233" t="s">
        <v>1247</v>
      </c>
      <c r="G175" s="234" t="s">
        <v>310</v>
      </c>
      <c r="H175" s="235">
        <v>0</v>
      </c>
      <c r="I175" s="236">
        <v>8750</v>
      </c>
      <c r="J175" s="236">
        <f>ROUND(I175*H175,2)</f>
        <v>0</v>
      </c>
      <c r="K175" s="237"/>
      <c r="L175" s="238"/>
      <c r="M175" s="245" t="s">
        <v>1</v>
      </c>
      <c r="N175" s="246" t="s">
        <v>39</v>
      </c>
      <c r="O175" s="243">
        <v>0</v>
      </c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210</v>
      </c>
      <c r="AT175" s="229" t="s">
        <v>221</v>
      </c>
      <c r="AU175" s="229" t="s">
        <v>81</v>
      </c>
      <c r="AY175" s="14" t="s">
        <v>181</v>
      </c>
      <c r="BE175" s="230">
        <f>IF(N175="základná",J175,0)</f>
        <v>0</v>
      </c>
      <c r="BF175" s="230">
        <f>IF(N175="znížená",J175,0)</f>
        <v>0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183</v>
      </c>
      <c r="BK175" s="230">
        <f>ROUND(I175*H175,2)</f>
        <v>0</v>
      </c>
      <c r="BL175" s="14" t="s">
        <v>188</v>
      </c>
      <c r="BM175" s="229" t="s">
        <v>2014</v>
      </c>
    </row>
    <row r="176" s="2" customFormat="1" ht="6.96" customHeight="1">
      <c r="A176" s="29"/>
      <c r="B176" s="62"/>
      <c r="C176" s="63"/>
      <c r="D176" s="63"/>
      <c r="E176" s="63"/>
      <c r="F176" s="63"/>
      <c r="G176" s="63"/>
      <c r="H176" s="63"/>
      <c r="I176" s="63"/>
      <c r="J176" s="63"/>
      <c r="K176" s="63"/>
      <c r="L176" s="35"/>
      <c r="M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</row>
  </sheetData>
  <sheetProtection sheet="1" autoFilter="0" formatColumns="0" formatRows="0" objects="1" scenarios="1" spinCount="100000" saltValue="e1Cvm8ud8GOCCFZCP9VoVB8qOpNpGfOj2FePSSV7ZPrYzOgq02JI78If2qw4Cvcew+uQzqGJOYHJ+ZkULUgwsQ==" hashValue="fFZ74R7bL4Yp72W0shHD4bIOmCw5IK/4u9XOsB1GwdqgWwlADyB8BekgxXTLf7X7nwRlM2GhsIAKBkQDeRV97Q==" algorithmName="SHA-512" password="CC35"/>
  <autoFilter ref="C119:K175"/>
  <mergeCells count="8">
    <mergeCell ref="E7:H7"/>
    <mergeCell ref="E9:H9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540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ROUND(J132, 2)</f>
        <v>532716.38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ROUND((SUM(BE132:BE227)),  2)</f>
        <v>0</v>
      </c>
      <c r="G33" s="152"/>
      <c r="H33" s="152"/>
      <c r="I33" s="153">
        <v>0.20000000000000001</v>
      </c>
      <c r="J33" s="151">
        <f>ROUND(((SUM(BE132:BE227))*I33),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ROUND((SUM(BF132:BF227)),  2)</f>
        <v>532716.38</v>
      </c>
      <c r="G34" s="29"/>
      <c r="H34" s="29"/>
      <c r="I34" s="155">
        <v>0.20000000000000001</v>
      </c>
      <c r="J34" s="154">
        <f>ROUND(((SUM(BF132:BF227))*I34),  2)</f>
        <v>106543.28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ROUND((SUM(BG132:BG227)),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ROUND((SUM(BH132:BH227)),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ROUND((SUM(BI132:BI227)),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639259.66000000003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102 - KOMPOSTOVACIE BOXY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J132</f>
        <v>532716.38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153</v>
      </c>
      <c r="E97" s="182"/>
      <c r="F97" s="182"/>
      <c r="G97" s="182"/>
      <c r="H97" s="182"/>
      <c r="I97" s="182"/>
      <c r="J97" s="183">
        <f>J133</f>
        <v>118155.15000000002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154</v>
      </c>
      <c r="E98" s="188"/>
      <c r="F98" s="188"/>
      <c r="G98" s="188"/>
      <c r="H98" s="188"/>
      <c r="I98" s="188"/>
      <c r="J98" s="189">
        <f>J134</f>
        <v>3918.9699999999998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155</v>
      </c>
      <c r="E99" s="188"/>
      <c r="F99" s="188"/>
      <c r="G99" s="188"/>
      <c r="H99" s="188"/>
      <c r="I99" s="188"/>
      <c r="J99" s="189">
        <f>J142</f>
        <v>41891.260000000002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156</v>
      </c>
      <c r="E100" s="188"/>
      <c r="F100" s="188"/>
      <c r="G100" s="188"/>
      <c r="H100" s="188"/>
      <c r="I100" s="188"/>
      <c r="J100" s="189">
        <f>J155</f>
        <v>56438.970000000001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541</v>
      </c>
      <c r="E101" s="188"/>
      <c r="F101" s="188"/>
      <c r="G101" s="188"/>
      <c r="H101" s="188"/>
      <c r="I101" s="188"/>
      <c r="J101" s="189">
        <f>J160</f>
        <v>6879.6000000000004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158</v>
      </c>
      <c r="E102" s="188"/>
      <c r="F102" s="188"/>
      <c r="G102" s="188"/>
      <c r="H102" s="188"/>
      <c r="I102" s="188"/>
      <c r="J102" s="189">
        <f>J163</f>
        <v>9026.3500000000004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159</v>
      </c>
      <c r="E103" s="182"/>
      <c r="F103" s="182"/>
      <c r="G103" s="182"/>
      <c r="H103" s="182"/>
      <c r="I103" s="182"/>
      <c r="J103" s="183">
        <f>J165</f>
        <v>26001.399999999998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542</v>
      </c>
      <c r="E104" s="188"/>
      <c r="F104" s="188"/>
      <c r="G104" s="188"/>
      <c r="H104" s="188"/>
      <c r="I104" s="188"/>
      <c r="J104" s="189">
        <f>J166</f>
        <v>4064.1499999999996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160</v>
      </c>
      <c r="E105" s="188"/>
      <c r="F105" s="188"/>
      <c r="G105" s="188"/>
      <c r="H105" s="188"/>
      <c r="I105" s="188"/>
      <c r="J105" s="189">
        <f>J170</f>
        <v>643.88999999999999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161</v>
      </c>
      <c r="E106" s="188"/>
      <c r="F106" s="188"/>
      <c r="G106" s="188"/>
      <c r="H106" s="188"/>
      <c r="I106" s="188"/>
      <c r="J106" s="189">
        <f>J175</f>
        <v>2796.52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543</v>
      </c>
      <c r="E107" s="188"/>
      <c r="F107" s="188"/>
      <c r="G107" s="188"/>
      <c r="H107" s="188"/>
      <c r="I107" s="188"/>
      <c r="J107" s="189">
        <f>J179</f>
        <v>10433.679999999999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162</v>
      </c>
      <c r="E108" s="188"/>
      <c r="F108" s="188"/>
      <c r="G108" s="188"/>
      <c r="H108" s="188"/>
      <c r="I108" s="188"/>
      <c r="J108" s="189">
        <f>J191</f>
        <v>8063.1599999999999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163</v>
      </c>
      <c r="E109" s="182"/>
      <c r="F109" s="182"/>
      <c r="G109" s="182"/>
      <c r="H109" s="182"/>
      <c r="I109" s="182"/>
      <c r="J109" s="183">
        <f>J193</f>
        <v>386075.37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5"/>
      <c r="C110" s="186"/>
      <c r="D110" s="187" t="s">
        <v>164</v>
      </c>
      <c r="E110" s="188"/>
      <c r="F110" s="188"/>
      <c r="G110" s="188"/>
      <c r="H110" s="188"/>
      <c r="I110" s="188"/>
      <c r="J110" s="189">
        <f>J194</f>
        <v>1341.05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544</v>
      </c>
      <c r="E111" s="188"/>
      <c r="F111" s="188"/>
      <c r="G111" s="188"/>
      <c r="H111" s="188"/>
      <c r="I111" s="188"/>
      <c r="J111" s="189">
        <f>J204</f>
        <v>384734.32000000001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9"/>
      <c r="C112" s="180"/>
      <c r="D112" s="181" t="s">
        <v>166</v>
      </c>
      <c r="E112" s="182"/>
      <c r="F112" s="182"/>
      <c r="G112" s="182"/>
      <c r="H112" s="182"/>
      <c r="I112" s="182"/>
      <c r="J112" s="183">
        <f>J218</f>
        <v>2484.46</v>
      </c>
      <c r="K112" s="180"/>
      <c r="L112" s="18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="2" customFormat="1" ht="6.96" customHeight="1">
      <c r="A118" s="29"/>
      <c r="B118" s="64"/>
      <c r="C118" s="65"/>
      <c r="D118" s="65"/>
      <c r="E118" s="65"/>
      <c r="F118" s="65"/>
      <c r="G118" s="65"/>
      <c r="H118" s="65"/>
      <c r="I118" s="65"/>
      <c r="J118" s="65"/>
      <c r="K118" s="65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24.96" customHeight="1">
      <c r="A119" s="29"/>
      <c r="B119" s="30"/>
      <c r="C119" s="20" t="s">
        <v>167</v>
      </c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6.96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13</v>
      </c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26.25" customHeight="1">
      <c r="A122" s="29"/>
      <c r="B122" s="30"/>
      <c r="C122" s="31"/>
      <c r="D122" s="31"/>
      <c r="E122" s="174" t="str">
        <f>E7</f>
        <v>Dodatok č. 5 ku stavbe Kompostáreň na biologicky rozložiteľný komunálny odpad v meste Partizánske</v>
      </c>
      <c r="F122" s="26"/>
      <c r="G122" s="26"/>
      <c r="H122" s="26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12" customHeight="1">
      <c r="A123" s="29"/>
      <c r="B123" s="30"/>
      <c r="C123" s="26" t="s">
        <v>144</v>
      </c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6.5" customHeight="1">
      <c r="A124" s="29"/>
      <c r="B124" s="30"/>
      <c r="C124" s="31"/>
      <c r="D124" s="31"/>
      <c r="E124" s="72" t="str">
        <f>E9</f>
        <v>SO 102 - KOMPOSTOVACIE BOXY</v>
      </c>
      <c r="F124" s="31"/>
      <c r="G124" s="31"/>
      <c r="H124" s="31"/>
      <c r="I124" s="31"/>
      <c r="J124" s="31"/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2" customHeight="1">
      <c r="A126" s="29"/>
      <c r="B126" s="30"/>
      <c r="C126" s="26" t="s">
        <v>17</v>
      </c>
      <c r="D126" s="31"/>
      <c r="E126" s="31"/>
      <c r="F126" s="23" t="str">
        <f>F12</f>
        <v>Partizánske parc.č.: 3958/171</v>
      </c>
      <c r="G126" s="31"/>
      <c r="H126" s="31"/>
      <c r="I126" s="26" t="s">
        <v>19</v>
      </c>
      <c r="J126" s="75" t="str">
        <f>IF(J12="","",J12)</f>
        <v>19. 6. 2023</v>
      </c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6.96" customHeight="1">
      <c r="A127" s="29"/>
      <c r="B127" s="30"/>
      <c r="C127" s="31"/>
      <c r="D127" s="31"/>
      <c r="E127" s="31"/>
      <c r="F127" s="31"/>
      <c r="G127" s="31"/>
      <c r="H127" s="31"/>
      <c r="I127" s="31"/>
      <c r="J127" s="31"/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5.15" customHeight="1">
      <c r="A128" s="29"/>
      <c r="B128" s="30"/>
      <c r="C128" s="26" t="s">
        <v>21</v>
      </c>
      <c r="D128" s="31"/>
      <c r="E128" s="31"/>
      <c r="F128" s="23" t="str">
        <f>E15</f>
        <v>Mesto Partizánske</v>
      </c>
      <c r="G128" s="31"/>
      <c r="H128" s="31"/>
      <c r="I128" s="26" t="s">
        <v>27</v>
      </c>
      <c r="J128" s="27" t="str">
        <f>E21</f>
        <v>Hescon, s.r.o.</v>
      </c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2" customFormat="1" ht="15.15" customHeight="1">
      <c r="A129" s="29"/>
      <c r="B129" s="30"/>
      <c r="C129" s="26" t="s">
        <v>25</v>
      </c>
      <c r="D129" s="31"/>
      <c r="E129" s="31"/>
      <c r="F129" s="23" t="str">
        <f>IF(E18="","",E18)</f>
        <v xml:space="preserve"> </v>
      </c>
      <c r="G129" s="31"/>
      <c r="H129" s="31"/>
      <c r="I129" s="26" t="s">
        <v>30</v>
      </c>
      <c r="J129" s="27" t="str">
        <f>E24</f>
        <v>Hescon, s.r.o.</v>
      </c>
      <c r="K129" s="31"/>
      <c r="L129" s="5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="2" customFormat="1" ht="10.32" customHeight="1">
      <c r="A130" s="29"/>
      <c r="B130" s="30"/>
      <c r="C130" s="31"/>
      <c r="D130" s="31"/>
      <c r="E130" s="31"/>
      <c r="F130" s="31"/>
      <c r="G130" s="31"/>
      <c r="H130" s="31"/>
      <c r="I130" s="31"/>
      <c r="J130" s="31"/>
      <c r="K130" s="31"/>
      <c r="L130" s="5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="11" customFormat="1" ht="29.28" customHeight="1">
      <c r="A131" s="191"/>
      <c r="B131" s="192"/>
      <c r="C131" s="193" t="s">
        <v>168</v>
      </c>
      <c r="D131" s="194" t="s">
        <v>58</v>
      </c>
      <c r="E131" s="194" t="s">
        <v>54</v>
      </c>
      <c r="F131" s="194" t="s">
        <v>55</v>
      </c>
      <c r="G131" s="194" t="s">
        <v>169</v>
      </c>
      <c r="H131" s="194" t="s">
        <v>170</v>
      </c>
      <c r="I131" s="194" t="s">
        <v>171</v>
      </c>
      <c r="J131" s="195" t="s">
        <v>150</v>
      </c>
      <c r="K131" s="196" t="s">
        <v>172</v>
      </c>
      <c r="L131" s="197"/>
      <c r="M131" s="96" t="s">
        <v>1</v>
      </c>
      <c r="N131" s="97" t="s">
        <v>37</v>
      </c>
      <c r="O131" s="97" t="s">
        <v>173</v>
      </c>
      <c r="P131" s="97" t="s">
        <v>174</v>
      </c>
      <c r="Q131" s="97" t="s">
        <v>175</v>
      </c>
      <c r="R131" s="97" t="s">
        <v>176</v>
      </c>
      <c r="S131" s="97" t="s">
        <v>177</v>
      </c>
      <c r="T131" s="98" t="s">
        <v>178</v>
      </c>
      <c r="U131" s="191"/>
      <c r="V131" s="191"/>
      <c r="W131" s="191"/>
      <c r="X131" s="191"/>
      <c r="Y131" s="191"/>
      <c r="Z131" s="191"/>
      <c r="AA131" s="191"/>
      <c r="AB131" s="191"/>
      <c r="AC131" s="191"/>
      <c r="AD131" s="191"/>
      <c r="AE131" s="191"/>
    </row>
    <row r="132" s="2" customFormat="1" ht="22.8" customHeight="1">
      <c r="A132" s="29"/>
      <c r="B132" s="30"/>
      <c r="C132" s="103" t="s">
        <v>151</v>
      </c>
      <c r="D132" s="31"/>
      <c r="E132" s="31"/>
      <c r="F132" s="31"/>
      <c r="G132" s="31"/>
      <c r="H132" s="31"/>
      <c r="I132" s="31"/>
      <c r="J132" s="198">
        <f>BK132</f>
        <v>532716.38</v>
      </c>
      <c r="K132" s="31"/>
      <c r="L132" s="35"/>
      <c r="M132" s="99"/>
      <c r="N132" s="199"/>
      <c r="O132" s="100"/>
      <c r="P132" s="200">
        <f>P133+P165+P193+P218</f>
        <v>0</v>
      </c>
      <c r="Q132" s="100"/>
      <c r="R132" s="200">
        <f>R133+R165+R193+R218</f>
        <v>1102.1223323300001</v>
      </c>
      <c r="S132" s="100"/>
      <c r="T132" s="201">
        <f>T133+T165+T193+T218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72</v>
      </c>
      <c r="AU132" s="14" t="s">
        <v>152</v>
      </c>
      <c r="BK132" s="202">
        <f>BK133+BK165+BK193+BK218</f>
        <v>532716.38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179</v>
      </c>
      <c r="F133" s="206" t="s">
        <v>180</v>
      </c>
      <c r="G133" s="204"/>
      <c r="H133" s="204"/>
      <c r="I133" s="204"/>
      <c r="J133" s="207">
        <f>BK133</f>
        <v>118155.15000000002</v>
      </c>
      <c r="K133" s="204"/>
      <c r="L133" s="208"/>
      <c r="M133" s="209"/>
      <c r="N133" s="210"/>
      <c r="O133" s="210"/>
      <c r="P133" s="211">
        <f>P134+P142+P155+P160+P163</f>
        <v>0</v>
      </c>
      <c r="Q133" s="210"/>
      <c r="R133" s="211">
        <f>R134+R142+R155+R160+R163</f>
        <v>1100.77361933</v>
      </c>
      <c r="S133" s="210"/>
      <c r="T133" s="212">
        <f>T134+T142+T155+T160+T163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81</v>
      </c>
      <c r="AT133" s="214" t="s">
        <v>72</v>
      </c>
      <c r="AU133" s="214" t="s">
        <v>73</v>
      </c>
      <c r="AY133" s="213" t="s">
        <v>181</v>
      </c>
      <c r="BK133" s="215">
        <f>BK134+BK142+BK155+BK160+BK163</f>
        <v>118155.15000000002</v>
      </c>
    </row>
    <row r="134" s="12" customFormat="1" ht="22.8" customHeight="1">
      <c r="A134" s="12"/>
      <c r="B134" s="203"/>
      <c r="C134" s="204"/>
      <c r="D134" s="205" t="s">
        <v>72</v>
      </c>
      <c r="E134" s="216" t="s">
        <v>81</v>
      </c>
      <c r="F134" s="216" t="s">
        <v>182</v>
      </c>
      <c r="G134" s="204"/>
      <c r="H134" s="204"/>
      <c r="I134" s="204"/>
      <c r="J134" s="217">
        <f>BK134</f>
        <v>3918.9699999999998</v>
      </c>
      <c r="K134" s="204"/>
      <c r="L134" s="208"/>
      <c r="M134" s="209"/>
      <c r="N134" s="210"/>
      <c r="O134" s="210"/>
      <c r="P134" s="211">
        <f>SUM(P135:P141)</f>
        <v>0</v>
      </c>
      <c r="Q134" s="210"/>
      <c r="R134" s="211">
        <f>SUM(R135:R141)</f>
        <v>0</v>
      </c>
      <c r="S134" s="210"/>
      <c r="T134" s="212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181</v>
      </c>
      <c r="BK134" s="215">
        <f>SUM(BK135:BK141)</f>
        <v>3918.9699999999998</v>
      </c>
    </row>
    <row r="135" s="2" customFormat="1" ht="24.15" customHeight="1">
      <c r="A135" s="29"/>
      <c r="B135" s="30"/>
      <c r="C135" s="218" t="s">
        <v>183</v>
      </c>
      <c r="D135" s="218" t="s">
        <v>184</v>
      </c>
      <c r="E135" s="219" t="s">
        <v>545</v>
      </c>
      <c r="F135" s="220" t="s">
        <v>546</v>
      </c>
      <c r="G135" s="221" t="s">
        <v>187</v>
      </c>
      <c r="H135" s="222">
        <v>277.42000000000002</v>
      </c>
      <c r="I135" s="223">
        <v>6.54</v>
      </c>
      <c r="J135" s="223">
        <f>ROUND(I135*H135,2)</f>
        <v>1814.3299999999999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1814.3299999999999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1814.3299999999999</v>
      </c>
      <c r="BL135" s="14" t="s">
        <v>188</v>
      </c>
      <c r="BM135" s="229" t="s">
        <v>547</v>
      </c>
    </row>
    <row r="136" s="2" customFormat="1" ht="24.15" customHeight="1">
      <c r="A136" s="29"/>
      <c r="B136" s="30"/>
      <c r="C136" s="218" t="s">
        <v>190</v>
      </c>
      <c r="D136" s="218" t="s">
        <v>184</v>
      </c>
      <c r="E136" s="219" t="s">
        <v>548</v>
      </c>
      <c r="F136" s="220" t="s">
        <v>549</v>
      </c>
      <c r="G136" s="221" t="s">
        <v>187</v>
      </c>
      <c r="H136" s="222">
        <v>277.42000000000002</v>
      </c>
      <c r="I136" s="223">
        <v>0.55000000000000004</v>
      </c>
      <c r="J136" s="223">
        <f>ROUND(I136*H136,2)</f>
        <v>152.58000000000001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152.58000000000001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152.58000000000001</v>
      </c>
      <c r="BL136" s="14" t="s">
        <v>188</v>
      </c>
      <c r="BM136" s="229" t="s">
        <v>550</v>
      </c>
    </row>
    <row r="137" s="2" customFormat="1" ht="16.5" customHeight="1">
      <c r="A137" s="29"/>
      <c r="B137" s="30"/>
      <c r="C137" s="218" t="s">
        <v>188</v>
      </c>
      <c r="D137" s="218" t="s">
        <v>184</v>
      </c>
      <c r="E137" s="219" t="s">
        <v>185</v>
      </c>
      <c r="F137" s="220" t="s">
        <v>186</v>
      </c>
      <c r="G137" s="221" t="s">
        <v>187</v>
      </c>
      <c r="H137" s="222">
        <v>50.619999999999997</v>
      </c>
      <c r="I137" s="223">
        <v>7.6299999999999999</v>
      </c>
      <c r="J137" s="223">
        <f>ROUND(I137*H137,2)</f>
        <v>386.23000000000002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386.23000000000002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386.23000000000002</v>
      </c>
      <c r="BL137" s="14" t="s">
        <v>188</v>
      </c>
      <c r="BM137" s="229" t="s">
        <v>551</v>
      </c>
    </row>
    <row r="138" s="2" customFormat="1" ht="37.8" customHeight="1">
      <c r="A138" s="29"/>
      <c r="B138" s="30"/>
      <c r="C138" s="218" t="s">
        <v>197</v>
      </c>
      <c r="D138" s="218" t="s">
        <v>184</v>
      </c>
      <c r="E138" s="219" t="s">
        <v>191</v>
      </c>
      <c r="F138" s="220" t="s">
        <v>192</v>
      </c>
      <c r="G138" s="221" t="s">
        <v>187</v>
      </c>
      <c r="H138" s="222">
        <v>50.619999999999997</v>
      </c>
      <c r="I138" s="223">
        <v>0.54000000000000004</v>
      </c>
      <c r="J138" s="223">
        <f>ROUND(I138*H138,2)</f>
        <v>27.329999999999998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27.329999999999998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27.329999999999998</v>
      </c>
      <c r="BL138" s="14" t="s">
        <v>188</v>
      </c>
      <c r="BM138" s="229" t="s">
        <v>552</v>
      </c>
    </row>
    <row r="139" s="2" customFormat="1" ht="24.15" customHeight="1">
      <c r="A139" s="29"/>
      <c r="B139" s="30"/>
      <c r="C139" s="218" t="s">
        <v>201</v>
      </c>
      <c r="D139" s="218" t="s">
        <v>184</v>
      </c>
      <c r="E139" s="219" t="s">
        <v>194</v>
      </c>
      <c r="F139" s="220" t="s">
        <v>195</v>
      </c>
      <c r="G139" s="221" t="s">
        <v>187</v>
      </c>
      <c r="H139" s="222">
        <v>328.04000000000002</v>
      </c>
      <c r="I139" s="223">
        <v>1.0900000000000001</v>
      </c>
      <c r="J139" s="223">
        <f>ROUND(I139*H139,2)</f>
        <v>357.56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357.56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357.56</v>
      </c>
      <c r="BL139" s="14" t="s">
        <v>188</v>
      </c>
      <c r="BM139" s="229" t="s">
        <v>553</v>
      </c>
    </row>
    <row r="140" s="2" customFormat="1" ht="37.8" customHeight="1">
      <c r="A140" s="29"/>
      <c r="B140" s="30"/>
      <c r="C140" s="218" t="s">
        <v>206</v>
      </c>
      <c r="D140" s="218" t="s">
        <v>184</v>
      </c>
      <c r="E140" s="219" t="s">
        <v>554</v>
      </c>
      <c r="F140" s="220" t="s">
        <v>555</v>
      </c>
      <c r="G140" s="221" t="s">
        <v>187</v>
      </c>
      <c r="H140" s="222">
        <v>328.04000000000002</v>
      </c>
      <c r="I140" s="223">
        <v>3.27</v>
      </c>
      <c r="J140" s="223">
        <f>ROUND(I140*H140,2)</f>
        <v>1072.6900000000001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1072.6900000000001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1072.6900000000001</v>
      </c>
      <c r="BL140" s="14" t="s">
        <v>188</v>
      </c>
      <c r="BM140" s="229" t="s">
        <v>556</v>
      </c>
    </row>
    <row r="141" s="2" customFormat="1" ht="21.75" customHeight="1">
      <c r="A141" s="29"/>
      <c r="B141" s="30"/>
      <c r="C141" s="218" t="s">
        <v>210</v>
      </c>
      <c r="D141" s="218" t="s">
        <v>184</v>
      </c>
      <c r="E141" s="219" t="s">
        <v>557</v>
      </c>
      <c r="F141" s="220" t="s">
        <v>558</v>
      </c>
      <c r="G141" s="221" t="s">
        <v>187</v>
      </c>
      <c r="H141" s="222">
        <v>328.04000000000002</v>
      </c>
      <c r="I141" s="223">
        <v>0.33000000000000002</v>
      </c>
      <c r="J141" s="223">
        <f>ROUND(I141*H141,2)</f>
        <v>108.25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108.25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108.25</v>
      </c>
      <c r="BL141" s="14" t="s">
        <v>188</v>
      </c>
      <c r="BM141" s="229" t="s">
        <v>559</v>
      </c>
    </row>
    <row r="142" s="12" customFormat="1" ht="22.8" customHeight="1">
      <c r="A142" s="12"/>
      <c r="B142" s="203"/>
      <c r="C142" s="204"/>
      <c r="D142" s="205" t="s">
        <v>72</v>
      </c>
      <c r="E142" s="216" t="s">
        <v>183</v>
      </c>
      <c r="F142" s="216" t="s">
        <v>205</v>
      </c>
      <c r="G142" s="204"/>
      <c r="H142" s="204"/>
      <c r="I142" s="204"/>
      <c r="J142" s="217">
        <f>BK142</f>
        <v>41891.260000000002</v>
      </c>
      <c r="K142" s="204"/>
      <c r="L142" s="208"/>
      <c r="M142" s="209"/>
      <c r="N142" s="210"/>
      <c r="O142" s="210"/>
      <c r="P142" s="211">
        <f>SUM(P143:P154)</f>
        <v>0</v>
      </c>
      <c r="Q142" s="210"/>
      <c r="R142" s="211">
        <f>SUM(R143:R154)</f>
        <v>815.96571192999988</v>
      </c>
      <c r="S142" s="210"/>
      <c r="T142" s="212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181</v>
      </c>
      <c r="BK142" s="215">
        <f>SUM(BK143:BK154)</f>
        <v>41891.260000000002</v>
      </c>
    </row>
    <row r="143" s="2" customFormat="1" ht="24.15" customHeight="1">
      <c r="A143" s="29"/>
      <c r="B143" s="30"/>
      <c r="C143" s="218" t="s">
        <v>215</v>
      </c>
      <c r="D143" s="218" t="s">
        <v>184</v>
      </c>
      <c r="E143" s="219" t="s">
        <v>560</v>
      </c>
      <c r="F143" s="220" t="s">
        <v>561</v>
      </c>
      <c r="G143" s="221" t="s">
        <v>187</v>
      </c>
      <c r="H143" s="222">
        <v>183</v>
      </c>
      <c r="I143" s="223">
        <v>30.52</v>
      </c>
      <c r="J143" s="223">
        <f>ROUND(I143*H143,2)</f>
        <v>5585.1599999999999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2.0699999999999998</v>
      </c>
      <c r="R143" s="227">
        <f>Q143*H143</f>
        <v>378.80999999999995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5585.1599999999999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5585.1599999999999</v>
      </c>
      <c r="BL143" s="14" t="s">
        <v>188</v>
      </c>
      <c r="BM143" s="229" t="s">
        <v>562</v>
      </c>
    </row>
    <row r="144" s="2" customFormat="1" ht="16.5" customHeight="1">
      <c r="A144" s="29"/>
      <c r="B144" s="30"/>
      <c r="C144" s="218" t="s">
        <v>220</v>
      </c>
      <c r="D144" s="218" t="s">
        <v>184</v>
      </c>
      <c r="E144" s="219" t="s">
        <v>563</v>
      </c>
      <c r="F144" s="220" t="s">
        <v>564</v>
      </c>
      <c r="G144" s="221" t="s">
        <v>187</v>
      </c>
      <c r="H144" s="222">
        <v>8.0999999999999996</v>
      </c>
      <c r="I144" s="223">
        <v>81.75</v>
      </c>
      <c r="J144" s="223">
        <f>ROUND(I144*H144,2)</f>
        <v>662.17999999999995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2.23543</v>
      </c>
      <c r="R144" s="227">
        <f>Q144*H144</f>
        <v>18.106983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662.17999999999995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662.17999999999995</v>
      </c>
      <c r="BL144" s="14" t="s">
        <v>188</v>
      </c>
      <c r="BM144" s="229" t="s">
        <v>565</v>
      </c>
    </row>
    <row r="145" s="2" customFormat="1" ht="24.15" customHeight="1">
      <c r="A145" s="29"/>
      <c r="B145" s="30"/>
      <c r="C145" s="218" t="s">
        <v>225</v>
      </c>
      <c r="D145" s="218" t="s">
        <v>184</v>
      </c>
      <c r="E145" s="219" t="s">
        <v>566</v>
      </c>
      <c r="F145" s="220" t="s">
        <v>567</v>
      </c>
      <c r="G145" s="221" t="s">
        <v>187</v>
      </c>
      <c r="H145" s="222">
        <v>36.450000000000003</v>
      </c>
      <c r="I145" s="223">
        <v>87.200000000000003</v>
      </c>
      <c r="J145" s="223">
        <f>ROUND(I145*H145,2)</f>
        <v>3178.4400000000001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2.19407</v>
      </c>
      <c r="R145" s="227">
        <f>Q145*H145</f>
        <v>79.973851500000009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3178.4400000000001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3178.4400000000001</v>
      </c>
      <c r="BL145" s="14" t="s">
        <v>188</v>
      </c>
      <c r="BM145" s="229" t="s">
        <v>568</v>
      </c>
    </row>
    <row r="146" s="2" customFormat="1" ht="24.15" customHeight="1">
      <c r="A146" s="29"/>
      <c r="B146" s="30"/>
      <c r="C146" s="218" t="s">
        <v>230</v>
      </c>
      <c r="D146" s="218" t="s">
        <v>184</v>
      </c>
      <c r="E146" s="219" t="s">
        <v>569</v>
      </c>
      <c r="F146" s="220" t="s">
        <v>570</v>
      </c>
      <c r="G146" s="221" t="s">
        <v>187</v>
      </c>
      <c r="H146" s="222">
        <v>91.125</v>
      </c>
      <c r="I146" s="223">
        <v>95.920000000000002</v>
      </c>
      <c r="J146" s="223">
        <f>ROUND(I146*H146,2)</f>
        <v>8740.7099999999991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2.3453400000000002</v>
      </c>
      <c r="R146" s="227">
        <f>Q146*H146</f>
        <v>213.71910750000001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8740.7099999999991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8740.7099999999991</v>
      </c>
      <c r="BL146" s="14" t="s">
        <v>188</v>
      </c>
      <c r="BM146" s="229" t="s">
        <v>571</v>
      </c>
    </row>
    <row r="147" s="2" customFormat="1" ht="21.75" customHeight="1">
      <c r="A147" s="29"/>
      <c r="B147" s="30"/>
      <c r="C147" s="218" t="s">
        <v>234</v>
      </c>
      <c r="D147" s="218" t="s">
        <v>184</v>
      </c>
      <c r="E147" s="219" t="s">
        <v>572</v>
      </c>
      <c r="F147" s="220" t="s">
        <v>573</v>
      </c>
      <c r="G147" s="221" t="s">
        <v>218</v>
      </c>
      <c r="H147" s="222">
        <v>19</v>
      </c>
      <c r="I147" s="223">
        <v>27.239999999999998</v>
      </c>
      <c r="J147" s="223">
        <f>ROUND(I147*H147,2)</f>
        <v>517.55999999999995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0.00067000000000000002</v>
      </c>
      <c r="R147" s="227">
        <f>Q147*H147</f>
        <v>0.01273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517.55999999999995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517.55999999999995</v>
      </c>
      <c r="BL147" s="14" t="s">
        <v>188</v>
      </c>
      <c r="BM147" s="229" t="s">
        <v>574</v>
      </c>
    </row>
    <row r="148" s="2" customFormat="1" ht="21.75" customHeight="1">
      <c r="A148" s="29"/>
      <c r="B148" s="30"/>
      <c r="C148" s="218" t="s">
        <v>238</v>
      </c>
      <c r="D148" s="218" t="s">
        <v>184</v>
      </c>
      <c r="E148" s="219" t="s">
        <v>575</v>
      </c>
      <c r="F148" s="220" t="s">
        <v>576</v>
      </c>
      <c r="G148" s="221" t="s">
        <v>218</v>
      </c>
      <c r="H148" s="222">
        <v>19</v>
      </c>
      <c r="I148" s="223">
        <v>5.4500000000000002</v>
      </c>
      <c r="J148" s="223">
        <f>ROUND(I148*H148,2)</f>
        <v>103.55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103.55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103.55</v>
      </c>
      <c r="BL148" s="14" t="s">
        <v>188</v>
      </c>
      <c r="BM148" s="229" t="s">
        <v>577</v>
      </c>
    </row>
    <row r="149" s="2" customFormat="1" ht="16.5" customHeight="1">
      <c r="A149" s="29"/>
      <c r="B149" s="30"/>
      <c r="C149" s="218" t="s">
        <v>242</v>
      </c>
      <c r="D149" s="218" t="s">
        <v>184</v>
      </c>
      <c r="E149" s="219" t="s">
        <v>578</v>
      </c>
      <c r="F149" s="220" t="s">
        <v>579</v>
      </c>
      <c r="G149" s="221" t="s">
        <v>213</v>
      </c>
      <c r="H149" s="222">
        <v>8.2010000000000005</v>
      </c>
      <c r="I149" s="223">
        <v>1362.5</v>
      </c>
      <c r="J149" s="223">
        <f>ROUND(I149*H149,2)</f>
        <v>11173.860000000001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1.01895</v>
      </c>
      <c r="R149" s="227">
        <f>Q149*H149</f>
        <v>8.3564089500000005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11173.860000000001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11173.860000000001</v>
      </c>
      <c r="BL149" s="14" t="s">
        <v>188</v>
      </c>
      <c r="BM149" s="229" t="s">
        <v>580</v>
      </c>
    </row>
    <row r="150" s="2" customFormat="1" ht="16.5" customHeight="1">
      <c r="A150" s="29"/>
      <c r="B150" s="30"/>
      <c r="C150" s="218" t="s">
        <v>246</v>
      </c>
      <c r="D150" s="218" t="s">
        <v>184</v>
      </c>
      <c r="E150" s="219" t="s">
        <v>581</v>
      </c>
      <c r="F150" s="220" t="s">
        <v>582</v>
      </c>
      <c r="G150" s="221" t="s">
        <v>213</v>
      </c>
      <c r="H150" s="222">
        <v>1.823</v>
      </c>
      <c r="I150" s="223">
        <v>1035.5</v>
      </c>
      <c r="J150" s="223">
        <f>ROUND(I150*H150,2)</f>
        <v>1887.72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1.20296</v>
      </c>
      <c r="R150" s="227">
        <f>Q150*H150</f>
        <v>2.1929960799999999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1887.72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1887.72</v>
      </c>
      <c r="BL150" s="14" t="s">
        <v>188</v>
      </c>
      <c r="BM150" s="229" t="s">
        <v>583</v>
      </c>
    </row>
    <row r="151" s="2" customFormat="1" ht="24.15" customHeight="1">
      <c r="A151" s="29"/>
      <c r="B151" s="30"/>
      <c r="C151" s="218" t="s">
        <v>251</v>
      </c>
      <c r="D151" s="218" t="s">
        <v>184</v>
      </c>
      <c r="E151" s="219" t="s">
        <v>207</v>
      </c>
      <c r="F151" s="220" t="s">
        <v>208</v>
      </c>
      <c r="G151" s="221" t="s">
        <v>187</v>
      </c>
      <c r="H151" s="222">
        <v>50.619999999999997</v>
      </c>
      <c r="I151" s="223">
        <v>89.379999999999995</v>
      </c>
      <c r="J151" s="223">
        <f>ROUND(I151*H151,2)</f>
        <v>4524.4200000000001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2.2151299999999998</v>
      </c>
      <c r="R151" s="227">
        <f>Q151*H151</f>
        <v>112.12988059999998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183</v>
      </c>
      <c r="AY151" s="14" t="s">
        <v>181</v>
      </c>
      <c r="BE151" s="230">
        <f>IF(N151="základná",J151,0)</f>
        <v>0</v>
      </c>
      <c r="BF151" s="230">
        <f>IF(N151="znížená",J151,0)</f>
        <v>4524.4200000000001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4524.4200000000001</v>
      </c>
      <c r="BL151" s="14" t="s">
        <v>188</v>
      </c>
      <c r="BM151" s="229" t="s">
        <v>584</v>
      </c>
    </row>
    <row r="152" s="2" customFormat="1" ht="21.75" customHeight="1">
      <c r="A152" s="29"/>
      <c r="B152" s="30"/>
      <c r="C152" s="218" t="s">
        <v>256</v>
      </c>
      <c r="D152" s="218" t="s">
        <v>184</v>
      </c>
      <c r="E152" s="219" t="s">
        <v>585</v>
      </c>
      <c r="F152" s="220" t="s">
        <v>586</v>
      </c>
      <c r="G152" s="221" t="s">
        <v>218</v>
      </c>
      <c r="H152" s="222">
        <v>126.55500000000001</v>
      </c>
      <c r="I152" s="223">
        <v>13.08</v>
      </c>
      <c r="J152" s="223">
        <f>ROUND(I152*H152,2)</f>
        <v>1655.3399999999999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0.00067000000000000002</v>
      </c>
      <c r="R152" s="227">
        <f>Q152*H152</f>
        <v>0.084791850000000002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1655.3399999999999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1655.3399999999999</v>
      </c>
      <c r="BL152" s="14" t="s">
        <v>188</v>
      </c>
      <c r="BM152" s="229" t="s">
        <v>587</v>
      </c>
    </row>
    <row r="153" s="2" customFormat="1" ht="21.75" customHeight="1">
      <c r="A153" s="29"/>
      <c r="B153" s="30"/>
      <c r="C153" s="218" t="s">
        <v>260</v>
      </c>
      <c r="D153" s="218" t="s">
        <v>184</v>
      </c>
      <c r="E153" s="219" t="s">
        <v>588</v>
      </c>
      <c r="F153" s="220" t="s">
        <v>589</v>
      </c>
      <c r="G153" s="221" t="s">
        <v>218</v>
      </c>
      <c r="H153" s="222">
        <v>126.55500000000001</v>
      </c>
      <c r="I153" s="223">
        <v>3.27</v>
      </c>
      <c r="J153" s="223">
        <f>ROUND(I153*H153,2)</f>
        <v>413.82999999999998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413.82999999999998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413.82999999999998</v>
      </c>
      <c r="BL153" s="14" t="s">
        <v>188</v>
      </c>
      <c r="BM153" s="229" t="s">
        <v>590</v>
      </c>
    </row>
    <row r="154" s="2" customFormat="1" ht="16.5" customHeight="1">
      <c r="A154" s="29"/>
      <c r="B154" s="30"/>
      <c r="C154" s="218" t="s">
        <v>7</v>
      </c>
      <c r="D154" s="218" t="s">
        <v>184</v>
      </c>
      <c r="E154" s="219" t="s">
        <v>211</v>
      </c>
      <c r="F154" s="220" t="s">
        <v>212</v>
      </c>
      <c r="G154" s="221" t="s">
        <v>213</v>
      </c>
      <c r="H154" s="222">
        <v>2.5310000000000001</v>
      </c>
      <c r="I154" s="223">
        <v>1362.5</v>
      </c>
      <c r="J154" s="223">
        <f>ROUND(I154*H154,2)</f>
        <v>3448.4899999999998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1.01895</v>
      </c>
      <c r="R154" s="227">
        <f>Q154*H154</f>
        <v>2.5789624500000001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3448.4899999999998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3448.4899999999998</v>
      </c>
      <c r="BL154" s="14" t="s">
        <v>188</v>
      </c>
      <c r="BM154" s="229" t="s">
        <v>591</v>
      </c>
    </row>
    <row r="155" s="12" customFormat="1" ht="22.8" customHeight="1">
      <c r="A155" s="12"/>
      <c r="B155" s="203"/>
      <c r="C155" s="204"/>
      <c r="D155" s="205" t="s">
        <v>72</v>
      </c>
      <c r="E155" s="216" t="s">
        <v>190</v>
      </c>
      <c r="F155" s="216" t="s">
        <v>229</v>
      </c>
      <c r="G155" s="204"/>
      <c r="H155" s="204"/>
      <c r="I155" s="204"/>
      <c r="J155" s="217">
        <f>BK155</f>
        <v>56438.970000000001</v>
      </c>
      <c r="K155" s="204"/>
      <c r="L155" s="208"/>
      <c r="M155" s="209"/>
      <c r="N155" s="210"/>
      <c r="O155" s="210"/>
      <c r="P155" s="211">
        <f>SUM(P156:P159)</f>
        <v>0</v>
      </c>
      <c r="Q155" s="210"/>
      <c r="R155" s="211">
        <f>SUM(R156:R159)</f>
        <v>284.80790740000003</v>
      </c>
      <c r="S155" s="210"/>
      <c r="T155" s="212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81</v>
      </c>
      <c r="AT155" s="214" t="s">
        <v>72</v>
      </c>
      <c r="AU155" s="214" t="s">
        <v>81</v>
      </c>
      <c r="AY155" s="213" t="s">
        <v>181</v>
      </c>
      <c r="BK155" s="215">
        <f>SUM(BK156:BK159)</f>
        <v>56438.970000000001</v>
      </c>
    </row>
    <row r="156" s="2" customFormat="1" ht="21.75" customHeight="1">
      <c r="A156" s="29"/>
      <c r="B156" s="30"/>
      <c r="C156" s="218" t="s">
        <v>267</v>
      </c>
      <c r="D156" s="218" t="s">
        <v>184</v>
      </c>
      <c r="E156" s="219" t="s">
        <v>231</v>
      </c>
      <c r="F156" s="220" t="s">
        <v>232</v>
      </c>
      <c r="G156" s="221" t="s">
        <v>187</v>
      </c>
      <c r="H156" s="222">
        <v>116.575</v>
      </c>
      <c r="I156" s="223">
        <v>92.650000000000006</v>
      </c>
      <c r="J156" s="223">
        <f>ROUND(I156*H156,2)</f>
        <v>10800.67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2.3140399999999999</v>
      </c>
      <c r="R156" s="227">
        <f>Q156*H156</f>
        <v>269.75921299999999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10800.67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10800.67</v>
      </c>
      <c r="BL156" s="14" t="s">
        <v>188</v>
      </c>
      <c r="BM156" s="229" t="s">
        <v>592</v>
      </c>
    </row>
    <row r="157" s="2" customFormat="1" ht="24.15" customHeight="1">
      <c r="A157" s="29"/>
      <c r="B157" s="30"/>
      <c r="C157" s="218" t="s">
        <v>271</v>
      </c>
      <c r="D157" s="218" t="s">
        <v>184</v>
      </c>
      <c r="E157" s="219" t="s">
        <v>235</v>
      </c>
      <c r="F157" s="220" t="s">
        <v>236</v>
      </c>
      <c r="G157" s="221" t="s">
        <v>218</v>
      </c>
      <c r="H157" s="222">
        <v>930</v>
      </c>
      <c r="I157" s="223">
        <v>22.890000000000001</v>
      </c>
      <c r="J157" s="223">
        <f>ROUND(I157*H157,2)</f>
        <v>21287.700000000001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0.0015399999999999999</v>
      </c>
      <c r="R157" s="227">
        <f>Q157*H157</f>
        <v>1.4321999999999999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188</v>
      </c>
      <c r="AT157" s="229" t="s">
        <v>184</v>
      </c>
      <c r="AU157" s="229" t="s">
        <v>183</v>
      </c>
      <c r="AY157" s="14" t="s">
        <v>181</v>
      </c>
      <c r="BE157" s="230">
        <f>IF(N157="základná",J157,0)</f>
        <v>0</v>
      </c>
      <c r="BF157" s="230">
        <f>IF(N157="znížená",J157,0)</f>
        <v>21287.700000000001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21287.700000000001</v>
      </c>
      <c r="BL157" s="14" t="s">
        <v>188</v>
      </c>
      <c r="BM157" s="229" t="s">
        <v>593</v>
      </c>
    </row>
    <row r="158" s="2" customFormat="1" ht="24.15" customHeight="1">
      <c r="A158" s="29"/>
      <c r="B158" s="30"/>
      <c r="C158" s="218" t="s">
        <v>275</v>
      </c>
      <c r="D158" s="218" t="s">
        <v>184</v>
      </c>
      <c r="E158" s="219" t="s">
        <v>239</v>
      </c>
      <c r="F158" s="220" t="s">
        <v>240</v>
      </c>
      <c r="G158" s="221" t="s">
        <v>218</v>
      </c>
      <c r="H158" s="222">
        <v>930</v>
      </c>
      <c r="I158" s="223">
        <v>6.54</v>
      </c>
      <c r="J158" s="223">
        <f>ROUND(I158*H158,2)</f>
        <v>6082.1999999999998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188</v>
      </c>
      <c r="AT158" s="229" t="s">
        <v>184</v>
      </c>
      <c r="AU158" s="229" t="s">
        <v>183</v>
      </c>
      <c r="AY158" s="14" t="s">
        <v>181</v>
      </c>
      <c r="BE158" s="230">
        <f>IF(N158="základná",J158,0)</f>
        <v>0</v>
      </c>
      <c r="BF158" s="230">
        <f>IF(N158="znížená",J158,0)</f>
        <v>6082.1999999999998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183</v>
      </c>
      <c r="BK158" s="230">
        <f>ROUND(I158*H158,2)</f>
        <v>6082.1999999999998</v>
      </c>
      <c r="BL158" s="14" t="s">
        <v>188</v>
      </c>
      <c r="BM158" s="229" t="s">
        <v>594</v>
      </c>
    </row>
    <row r="159" s="2" customFormat="1" ht="16.5" customHeight="1">
      <c r="A159" s="29"/>
      <c r="B159" s="30"/>
      <c r="C159" s="218" t="s">
        <v>281</v>
      </c>
      <c r="D159" s="218" t="s">
        <v>184</v>
      </c>
      <c r="E159" s="219" t="s">
        <v>243</v>
      </c>
      <c r="F159" s="220" t="s">
        <v>244</v>
      </c>
      <c r="G159" s="221" t="s">
        <v>213</v>
      </c>
      <c r="H159" s="222">
        <v>13.408</v>
      </c>
      <c r="I159" s="223">
        <v>1362.5</v>
      </c>
      <c r="J159" s="223">
        <f>ROUND(I159*H159,2)</f>
        <v>18268.400000000001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1.01555</v>
      </c>
      <c r="R159" s="227">
        <f>Q159*H159</f>
        <v>13.616494399999999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183</v>
      </c>
      <c r="AY159" s="14" t="s">
        <v>181</v>
      </c>
      <c r="BE159" s="230">
        <f>IF(N159="základná",J159,0)</f>
        <v>0</v>
      </c>
      <c r="BF159" s="230">
        <f>IF(N159="znížená",J159,0)</f>
        <v>18268.400000000001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18268.400000000001</v>
      </c>
      <c r="BL159" s="14" t="s">
        <v>188</v>
      </c>
      <c r="BM159" s="229" t="s">
        <v>595</v>
      </c>
    </row>
    <row r="160" s="12" customFormat="1" ht="22.8" customHeight="1">
      <c r="A160" s="12"/>
      <c r="B160" s="203"/>
      <c r="C160" s="204"/>
      <c r="D160" s="205" t="s">
        <v>72</v>
      </c>
      <c r="E160" s="216" t="s">
        <v>201</v>
      </c>
      <c r="F160" s="216" t="s">
        <v>596</v>
      </c>
      <c r="G160" s="204"/>
      <c r="H160" s="204"/>
      <c r="I160" s="204"/>
      <c r="J160" s="217">
        <f>BK160</f>
        <v>6879.6000000000004</v>
      </c>
      <c r="K160" s="204"/>
      <c r="L160" s="208"/>
      <c r="M160" s="209"/>
      <c r="N160" s="210"/>
      <c r="O160" s="210"/>
      <c r="P160" s="211">
        <f>SUM(P161:P162)</f>
        <v>0</v>
      </c>
      <c r="Q160" s="210"/>
      <c r="R160" s="211">
        <f>SUM(R161:R162)</f>
        <v>0</v>
      </c>
      <c r="S160" s="210"/>
      <c r="T160" s="212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81</v>
      </c>
      <c r="AT160" s="214" t="s">
        <v>72</v>
      </c>
      <c r="AU160" s="214" t="s">
        <v>81</v>
      </c>
      <c r="AY160" s="213" t="s">
        <v>181</v>
      </c>
      <c r="BK160" s="215">
        <f>SUM(BK161:BK162)</f>
        <v>6879.6000000000004</v>
      </c>
    </row>
    <row r="161" s="2" customFormat="1" ht="24.15" customHeight="1">
      <c r="A161" s="29"/>
      <c r="B161" s="30"/>
      <c r="C161" s="218" t="s">
        <v>289</v>
      </c>
      <c r="D161" s="218" t="s">
        <v>184</v>
      </c>
      <c r="E161" s="219" t="s">
        <v>597</v>
      </c>
      <c r="F161" s="220" t="s">
        <v>598</v>
      </c>
      <c r="G161" s="221" t="s">
        <v>218</v>
      </c>
      <c r="H161" s="222">
        <v>360</v>
      </c>
      <c r="I161" s="223">
        <v>13.5</v>
      </c>
      <c r="J161" s="223">
        <f>ROUND(I161*H161,2)</f>
        <v>4860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188</v>
      </c>
      <c r="AT161" s="229" t="s">
        <v>184</v>
      </c>
      <c r="AU161" s="229" t="s">
        <v>183</v>
      </c>
      <c r="AY161" s="14" t="s">
        <v>181</v>
      </c>
      <c r="BE161" s="230">
        <f>IF(N161="základná",J161,0)</f>
        <v>0</v>
      </c>
      <c r="BF161" s="230">
        <f>IF(N161="znížená",J161,0)</f>
        <v>4860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183</v>
      </c>
      <c r="BK161" s="230">
        <f>ROUND(I161*H161,2)</f>
        <v>4860</v>
      </c>
      <c r="BL161" s="14" t="s">
        <v>188</v>
      </c>
      <c r="BM161" s="229" t="s">
        <v>599</v>
      </c>
    </row>
    <row r="162" s="2" customFormat="1" ht="16.5" customHeight="1">
      <c r="A162" s="29"/>
      <c r="B162" s="30"/>
      <c r="C162" s="218" t="s">
        <v>294</v>
      </c>
      <c r="D162" s="218" t="s">
        <v>184</v>
      </c>
      <c r="E162" s="219" t="s">
        <v>600</v>
      </c>
      <c r="F162" s="220" t="s">
        <v>601</v>
      </c>
      <c r="G162" s="221" t="s">
        <v>218</v>
      </c>
      <c r="H162" s="222">
        <v>360</v>
      </c>
      <c r="I162" s="223">
        <v>5.6100000000000003</v>
      </c>
      <c r="J162" s="223">
        <f>ROUND(I162*H162,2)</f>
        <v>2019.5999999999999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188</v>
      </c>
      <c r="AT162" s="229" t="s">
        <v>184</v>
      </c>
      <c r="AU162" s="229" t="s">
        <v>183</v>
      </c>
      <c r="AY162" s="14" t="s">
        <v>181</v>
      </c>
      <c r="BE162" s="230">
        <f>IF(N162="základná",J162,0)</f>
        <v>0</v>
      </c>
      <c r="BF162" s="230">
        <f>IF(N162="znížená",J162,0)</f>
        <v>2019.5999999999999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2019.5999999999999</v>
      </c>
      <c r="BL162" s="14" t="s">
        <v>188</v>
      </c>
      <c r="BM162" s="229" t="s">
        <v>602</v>
      </c>
    </row>
    <row r="163" s="12" customFormat="1" ht="22.8" customHeight="1">
      <c r="A163" s="12"/>
      <c r="B163" s="203"/>
      <c r="C163" s="204"/>
      <c r="D163" s="205" t="s">
        <v>72</v>
      </c>
      <c r="E163" s="216" t="s">
        <v>279</v>
      </c>
      <c r="F163" s="216" t="s">
        <v>280</v>
      </c>
      <c r="G163" s="204"/>
      <c r="H163" s="204"/>
      <c r="I163" s="204"/>
      <c r="J163" s="217">
        <f>BK163</f>
        <v>9026.3500000000004</v>
      </c>
      <c r="K163" s="204"/>
      <c r="L163" s="208"/>
      <c r="M163" s="209"/>
      <c r="N163" s="210"/>
      <c r="O163" s="210"/>
      <c r="P163" s="211">
        <f>P164</f>
        <v>0</v>
      </c>
      <c r="Q163" s="210"/>
      <c r="R163" s="211">
        <f>R164</f>
        <v>0</v>
      </c>
      <c r="S163" s="210"/>
      <c r="T163" s="21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81</v>
      </c>
      <c r="AT163" s="214" t="s">
        <v>72</v>
      </c>
      <c r="AU163" s="214" t="s">
        <v>81</v>
      </c>
      <c r="AY163" s="213" t="s">
        <v>181</v>
      </c>
      <c r="BK163" s="215">
        <f>BK164</f>
        <v>9026.3500000000004</v>
      </c>
    </row>
    <row r="164" s="2" customFormat="1" ht="24.15" customHeight="1">
      <c r="A164" s="29"/>
      <c r="B164" s="30"/>
      <c r="C164" s="218" t="s">
        <v>298</v>
      </c>
      <c r="D164" s="218" t="s">
        <v>184</v>
      </c>
      <c r="E164" s="219" t="s">
        <v>282</v>
      </c>
      <c r="F164" s="220" t="s">
        <v>283</v>
      </c>
      <c r="G164" s="221" t="s">
        <v>213</v>
      </c>
      <c r="H164" s="222">
        <v>1100.7739999999999</v>
      </c>
      <c r="I164" s="223">
        <v>8.1999999999999993</v>
      </c>
      <c r="J164" s="223">
        <f>ROUND(I164*H164,2)</f>
        <v>9026.3500000000004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188</v>
      </c>
      <c r="AT164" s="229" t="s">
        <v>184</v>
      </c>
      <c r="AU164" s="229" t="s">
        <v>183</v>
      </c>
      <c r="AY164" s="14" t="s">
        <v>181</v>
      </c>
      <c r="BE164" s="230">
        <f>IF(N164="základná",J164,0)</f>
        <v>0</v>
      </c>
      <c r="BF164" s="230">
        <f>IF(N164="znížená",J164,0)</f>
        <v>9026.3500000000004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9026.3500000000004</v>
      </c>
      <c r="BL164" s="14" t="s">
        <v>188</v>
      </c>
      <c r="BM164" s="229" t="s">
        <v>603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285</v>
      </c>
      <c r="F165" s="206" t="s">
        <v>286</v>
      </c>
      <c r="G165" s="204"/>
      <c r="H165" s="204"/>
      <c r="I165" s="204"/>
      <c r="J165" s="207">
        <f>BK165</f>
        <v>26001.399999999998</v>
      </c>
      <c r="K165" s="204"/>
      <c r="L165" s="208"/>
      <c r="M165" s="209"/>
      <c r="N165" s="210"/>
      <c r="O165" s="210"/>
      <c r="P165" s="211">
        <f>P166+P170+P175+P179+P191</f>
        <v>0</v>
      </c>
      <c r="Q165" s="210"/>
      <c r="R165" s="211">
        <f>R166+R170+R175+R179+R191</f>
        <v>1.3487130000000001</v>
      </c>
      <c r="S165" s="210"/>
      <c r="T165" s="212">
        <f>T166+T170+T175+T179+T191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183</v>
      </c>
      <c r="AT165" s="214" t="s">
        <v>72</v>
      </c>
      <c r="AU165" s="214" t="s">
        <v>73</v>
      </c>
      <c r="AY165" s="213" t="s">
        <v>181</v>
      </c>
      <c r="BK165" s="215">
        <f>BK166+BK170+BK175+BK179+BK191</f>
        <v>26001.399999999998</v>
      </c>
    </row>
    <row r="166" s="12" customFormat="1" ht="22.8" customHeight="1">
      <c r="A166" s="12"/>
      <c r="B166" s="203"/>
      <c r="C166" s="204"/>
      <c r="D166" s="205" t="s">
        <v>72</v>
      </c>
      <c r="E166" s="216" t="s">
        <v>604</v>
      </c>
      <c r="F166" s="216" t="s">
        <v>605</v>
      </c>
      <c r="G166" s="204"/>
      <c r="H166" s="204"/>
      <c r="I166" s="204"/>
      <c r="J166" s="217">
        <f>BK166</f>
        <v>4064.1499999999996</v>
      </c>
      <c r="K166" s="204"/>
      <c r="L166" s="208"/>
      <c r="M166" s="209"/>
      <c r="N166" s="210"/>
      <c r="O166" s="210"/>
      <c r="P166" s="211">
        <f>SUM(P167:P169)</f>
        <v>0</v>
      </c>
      <c r="Q166" s="210"/>
      <c r="R166" s="211">
        <f>SUM(R167:R169)</f>
        <v>0.430008</v>
      </c>
      <c r="S166" s="210"/>
      <c r="T166" s="212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183</v>
      </c>
      <c r="AT166" s="214" t="s">
        <v>72</v>
      </c>
      <c r="AU166" s="214" t="s">
        <v>81</v>
      </c>
      <c r="AY166" s="213" t="s">
        <v>181</v>
      </c>
      <c r="BK166" s="215">
        <f>SUM(BK167:BK169)</f>
        <v>4064.1499999999996</v>
      </c>
    </row>
    <row r="167" s="2" customFormat="1" ht="37.8" customHeight="1">
      <c r="A167" s="29"/>
      <c r="B167" s="30"/>
      <c r="C167" s="218" t="s">
        <v>303</v>
      </c>
      <c r="D167" s="218" t="s">
        <v>184</v>
      </c>
      <c r="E167" s="219" t="s">
        <v>606</v>
      </c>
      <c r="F167" s="220" t="s">
        <v>607</v>
      </c>
      <c r="G167" s="221" t="s">
        <v>218</v>
      </c>
      <c r="H167" s="222">
        <v>389.5</v>
      </c>
      <c r="I167" s="223">
        <v>5.3499999999999996</v>
      </c>
      <c r="J167" s="223">
        <f>ROUND(I167*H167,2)</f>
        <v>2083.8299999999999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246</v>
      </c>
      <c r="AT167" s="229" t="s">
        <v>184</v>
      </c>
      <c r="AU167" s="229" t="s">
        <v>183</v>
      </c>
      <c r="AY167" s="14" t="s">
        <v>181</v>
      </c>
      <c r="BE167" s="230">
        <f>IF(N167="základná",J167,0)</f>
        <v>0</v>
      </c>
      <c r="BF167" s="230">
        <f>IF(N167="znížená",J167,0)</f>
        <v>2083.8299999999999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183</v>
      </c>
      <c r="BK167" s="230">
        <f>ROUND(I167*H167,2)</f>
        <v>2083.8299999999999</v>
      </c>
      <c r="BL167" s="14" t="s">
        <v>246</v>
      </c>
      <c r="BM167" s="229" t="s">
        <v>608</v>
      </c>
    </row>
    <row r="168" s="2" customFormat="1" ht="24.15" customHeight="1">
      <c r="A168" s="29"/>
      <c r="B168" s="30"/>
      <c r="C168" s="231" t="s">
        <v>307</v>
      </c>
      <c r="D168" s="231" t="s">
        <v>221</v>
      </c>
      <c r="E168" s="232" t="s">
        <v>609</v>
      </c>
      <c r="F168" s="233" t="s">
        <v>610</v>
      </c>
      <c r="G168" s="234" t="s">
        <v>218</v>
      </c>
      <c r="H168" s="235">
        <v>447.92500000000001</v>
      </c>
      <c r="I168" s="236">
        <v>4.4199999999999999</v>
      </c>
      <c r="J168" s="236">
        <f>ROUND(I168*H168,2)</f>
        <v>1979.8299999999999</v>
      </c>
      <c r="K168" s="237"/>
      <c r="L168" s="238"/>
      <c r="M168" s="239" t="s">
        <v>1</v>
      </c>
      <c r="N168" s="240" t="s">
        <v>39</v>
      </c>
      <c r="O168" s="227">
        <v>0</v>
      </c>
      <c r="P168" s="227">
        <f>O168*H168</f>
        <v>0</v>
      </c>
      <c r="Q168" s="227">
        <v>0.00096000000000000002</v>
      </c>
      <c r="R168" s="227">
        <f>Q168*H168</f>
        <v>0.430008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301</v>
      </c>
      <c r="AT168" s="229" t="s">
        <v>221</v>
      </c>
      <c r="AU168" s="229" t="s">
        <v>183</v>
      </c>
      <c r="AY168" s="14" t="s">
        <v>181</v>
      </c>
      <c r="BE168" s="230">
        <f>IF(N168="základná",J168,0)</f>
        <v>0</v>
      </c>
      <c r="BF168" s="230">
        <f>IF(N168="znížená",J168,0)</f>
        <v>1979.8299999999999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183</v>
      </c>
      <c r="BK168" s="230">
        <f>ROUND(I168*H168,2)</f>
        <v>1979.8299999999999</v>
      </c>
      <c r="BL168" s="14" t="s">
        <v>246</v>
      </c>
      <c r="BM168" s="229" t="s">
        <v>611</v>
      </c>
    </row>
    <row r="169" s="2" customFormat="1" ht="24.15" customHeight="1">
      <c r="A169" s="29"/>
      <c r="B169" s="30"/>
      <c r="C169" s="218" t="s">
        <v>312</v>
      </c>
      <c r="D169" s="218" t="s">
        <v>184</v>
      </c>
      <c r="E169" s="219" t="s">
        <v>612</v>
      </c>
      <c r="F169" s="220" t="s">
        <v>613</v>
      </c>
      <c r="G169" s="221" t="s">
        <v>213</v>
      </c>
      <c r="H169" s="222">
        <v>0.42999999999999999</v>
      </c>
      <c r="I169" s="223">
        <v>1.1499999999999999</v>
      </c>
      <c r="J169" s="223">
        <f>ROUND(I169*H169,2)</f>
        <v>0.48999999999999999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246</v>
      </c>
      <c r="AT169" s="229" t="s">
        <v>184</v>
      </c>
      <c r="AU169" s="229" t="s">
        <v>183</v>
      </c>
      <c r="AY169" s="14" t="s">
        <v>181</v>
      </c>
      <c r="BE169" s="230">
        <f>IF(N169="základná",J169,0)</f>
        <v>0</v>
      </c>
      <c r="BF169" s="230">
        <f>IF(N169="znížená",J169,0)</f>
        <v>0.48999999999999999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183</v>
      </c>
      <c r="BK169" s="230">
        <f>ROUND(I169*H169,2)</f>
        <v>0.48999999999999999</v>
      </c>
      <c r="BL169" s="14" t="s">
        <v>246</v>
      </c>
      <c r="BM169" s="229" t="s">
        <v>614</v>
      </c>
    </row>
    <row r="170" s="12" customFormat="1" ht="22.8" customHeight="1">
      <c r="A170" s="12"/>
      <c r="B170" s="203"/>
      <c r="C170" s="204"/>
      <c r="D170" s="205" t="s">
        <v>72</v>
      </c>
      <c r="E170" s="216" t="s">
        <v>287</v>
      </c>
      <c r="F170" s="216" t="s">
        <v>288</v>
      </c>
      <c r="G170" s="204"/>
      <c r="H170" s="204"/>
      <c r="I170" s="204"/>
      <c r="J170" s="217">
        <f>BK170</f>
        <v>643.88999999999999</v>
      </c>
      <c r="K170" s="204"/>
      <c r="L170" s="208"/>
      <c r="M170" s="209"/>
      <c r="N170" s="210"/>
      <c r="O170" s="210"/>
      <c r="P170" s="211">
        <f>SUM(P171:P174)</f>
        <v>0</v>
      </c>
      <c r="Q170" s="210"/>
      <c r="R170" s="211">
        <f>SUM(R171:R174)</f>
        <v>0.062200000000000005</v>
      </c>
      <c r="S170" s="210"/>
      <c r="T170" s="212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183</v>
      </c>
      <c r="AT170" s="214" t="s">
        <v>72</v>
      </c>
      <c r="AU170" s="214" t="s">
        <v>81</v>
      </c>
      <c r="AY170" s="213" t="s">
        <v>181</v>
      </c>
      <c r="BK170" s="215">
        <f>SUM(BK171:BK174)</f>
        <v>643.88999999999999</v>
      </c>
    </row>
    <row r="171" s="2" customFormat="1" ht="24.15" customHeight="1">
      <c r="A171" s="29"/>
      <c r="B171" s="30"/>
      <c r="C171" s="218" t="s">
        <v>316</v>
      </c>
      <c r="D171" s="218" t="s">
        <v>184</v>
      </c>
      <c r="E171" s="219" t="s">
        <v>304</v>
      </c>
      <c r="F171" s="220" t="s">
        <v>305</v>
      </c>
      <c r="G171" s="221" t="s">
        <v>292</v>
      </c>
      <c r="H171" s="222">
        <v>16</v>
      </c>
      <c r="I171" s="223">
        <v>26.219999999999999</v>
      </c>
      <c r="J171" s="223">
        <f>ROUND(I171*H171,2)</f>
        <v>419.51999999999998</v>
      </c>
      <c r="K171" s="224"/>
      <c r="L171" s="35"/>
      <c r="M171" s="225" t="s">
        <v>1</v>
      </c>
      <c r="N171" s="226" t="s">
        <v>39</v>
      </c>
      <c r="O171" s="227">
        <v>0</v>
      </c>
      <c r="P171" s="227">
        <f>O171*H171</f>
        <v>0</v>
      </c>
      <c r="Q171" s="227">
        <v>0.0024499999999999999</v>
      </c>
      <c r="R171" s="227">
        <f>Q171*H171</f>
        <v>0.039199999999999999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246</v>
      </c>
      <c r="AT171" s="229" t="s">
        <v>184</v>
      </c>
      <c r="AU171" s="229" t="s">
        <v>183</v>
      </c>
      <c r="AY171" s="14" t="s">
        <v>181</v>
      </c>
      <c r="BE171" s="230">
        <f>IF(N171="základná",J171,0)</f>
        <v>0</v>
      </c>
      <c r="BF171" s="230">
        <f>IF(N171="znížená",J171,0)</f>
        <v>419.51999999999998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183</v>
      </c>
      <c r="BK171" s="230">
        <f>ROUND(I171*H171,2)</f>
        <v>419.51999999999998</v>
      </c>
      <c r="BL171" s="14" t="s">
        <v>246</v>
      </c>
      <c r="BM171" s="229" t="s">
        <v>615</v>
      </c>
    </row>
    <row r="172" s="2" customFormat="1" ht="33" customHeight="1">
      <c r="A172" s="29"/>
      <c r="B172" s="30"/>
      <c r="C172" s="218" t="s">
        <v>301</v>
      </c>
      <c r="D172" s="218" t="s">
        <v>184</v>
      </c>
      <c r="E172" s="219" t="s">
        <v>308</v>
      </c>
      <c r="F172" s="220" t="s">
        <v>309</v>
      </c>
      <c r="G172" s="221" t="s">
        <v>310</v>
      </c>
      <c r="H172" s="222">
        <v>2</v>
      </c>
      <c r="I172" s="223">
        <v>30.789999999999999</v>
      </c>
      <c r="J172" s="223">
        <f>ROUND(I172*H172,2)</f>
        <v>61.579999999999998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0.00158</v>
      </c>
      <c r="R172" s="227">
        <f>Q172*H172</f>
        <v>0.00316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246</v>
      </c>
      <c r="AT172" s="229" t="s">
        <v>184</v>
      </c>
      <c r="AU172" s="229" t="s">
        <v>183</v>
      </c>
      <c r="AY172" s="14" t="s">
        <v>181</v>
      </c>
      <c r="BE172" s="230">
        <f>IF(N172="základná",J172,0)</f>
        <v>0</v>
      </c>
      <c r="BF172" s="230">
        <f>IF(N172="znížená",J172,0)</f>
        <v>61.579999999999998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183</v>
      </c>
      <c r="BK172" s="230">
        <f>ROUND(I172*H172,2)</f>
        <v>61.579999999999998</v>
      </c>
      <c r="BL172" s="14" t="s">
        <v>246</v>
      </c>
      <c r="BM172" s="229" t="s">
        <v>616</v>
      </c>
    </row>
    <row r="173" s="2" customFormat="1" ht="24.15" customHeight="1">
      <c r="A173" s="29"/>
      <c r="B173" s="30"/>
      <c r="C173" s="218" t="s">
        <v>325</v>
      </c>
      <c r="D173" s="218" t="s">
        <v>184</v>
      </c>
      <c r="E173" s="219" t="s">
        <v>313</v>
      </c>
      <c r="F173" s="220" t="s">
        <v>314</v>
      </c>
      <c r="G173" s="221" t="s">
        <v>292</v>
      </c>
      <c r="H173" s="222">
        <v>8</v>
      </c>
      <c r="I173" s="223">
        <v>20.34</v>
      </c>
      <c r="J173" s="223">
        <f>ROUND(I173*H173,2)</f>
        <v>162.72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0.00248</v>
      </c>
      <c r="R173" s="227">
        <f>Q173*H173</f>
        <v>0.01984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246</v>
      </c>
      <c r="AT173" s="229" t="s">
        <v>184</v>
      </c>
      <c r="AU173" s="229" t="s">
        <v>183</v>
      </c>
      <c r="AY173" s="14" t="s">
        <v>181</v>
      </c>
      <c r="BE173" s="230">
        <f>IF(N173="základná",J173,0)</f>
        <v>0</v>
      </c>
      <c r="BF173" s="230">
        <f>IF(N173="znížená",J173,0)</f>
        <v>162.72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183</v>
      </c>
      <c r="BK173" s="230">
        <f>ROUND(I173*H173,2)</f>
        <v>162.72</v>
      </c>
      <c r="BL173" s="14" t="s">
        <v>246</v>
      </c>
      <c r="BM173" s="229" t="s">
        <v>617</v>
      </c>
    </row>
    <row r="174" s="2" customFormat="1" ht="24.15" customHeight="1">
      <c r="A174" s="29"/>
      <c r="B174" s="30"/>
      <c r="C174" s="218" t="s">
        <v>329</v>
      </c>
      <c r="D174" s="218" t="s">
        <v>184</v>
      </c>
      <c r="E174" s="219" t="s">
        <v>317</v>
      </c>
      <c r="F174" s="220" t="s">
        <v>318</v>
      </c>
      <c r="G174" s="221" t="s">
        <v>213</v>
      </c>
      <c r="H174" s="222">
        <v>0.062</v>
      </c>
      <c r="I174" s="223">
        <v>1.1799999999999999</v>
      </c>
      <c r="J174" s="223">
        <f>ROUND(I174*H174,2)</f>
        <v>0.070000000000000007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246</v>
      </c>
      <c r="AT174" s="229" t="s">
        <v>184</v>
      </c>
      <c r="AU174" s="229" t="s">
        <v>183</v>
      </c>
      <c r="AY174" s="14" t="s">
        <v>181</v>
      </c>
      <c r="BE174" s="230">
        <f>IF(N174="základná",J174,0)</f>
        <v>0</v>
      </c>
      <c r="BF174" s="230">
        <f>IF(N174="znížená",J174,0)</f>
        <v>0.070000000000000007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183</v>
      </c>
      <c r="BK174" s="230">
        <f>ROUND(I174*H174,2)</f>
        <v>0.070000000000000007</v>
      </c>
      <c r="BL174" s="14" t="s">
        <v>246</v>
      </c>
      <c r="BM174" s="229" t="s">
        <v>618</v>
      </c>
    </row>
    <row r="175" s="12" customFormat="1" ht="22.8" customHeight="1">
      <c r="A175" s="12"/>
      <c r="B175" s="203"/>
      <c r="C175" s="204"/>
      <c r="D175" s="205" t="s">
        <v>72</v>
      </c>
      <c r="E175" s="216" t="s">
        <v>320</v>
      </c>
      <c r="F175" s="216" t="s">
        <v>321</v>
      </c>
      <c r="G175" s="204"/>
      <c r="H175" s="204"/>
      <c r="I175" s="204"/>
      <c r="J175" s="217">
        <f>BK175</f>
        <v>2796.52</v>
      </c>
      <c r="K175" s="204"/>
      <c r="L175" s="208"/>
      <c r="M175" s="209"/>
      <c r="N175" s="210"/>
      <c r="O175" s="210"/>
      <c r="P175" s="211">
        <f>SUM(P176:P178)</f>
        <v>0</v>
      </c>
      <c r="Q175" s="210"/>
      <c r="R175" s="211">
        <f>SUM(R176:R178)</f>
        <v>0.076999999999999999</v>
      </c>
      <c r="S175" s="210"/>
      <c r="T175" s="212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183</v>
      </c>
      <c r="AT175" s="214" t="s">
        <v>72</v>
      </c>
      <c r="AU175" s="214" t="s">
        <v>81</v>
      </c>
      <c r="AY175" s="213" t="s">
        <v>181</v>
      </c>
      <c r="BK175" s="215">
        <f>SUM(BK176:BK178)</f>
        <v>2796.52</v>
      </c>
    </row>
    <row r="176" s="2" customFormat="1" ht="24.15" customHeight="1">
      <c r="A176" s="29"/>
      <c r="B176" s="30"/>
      <c r="C176" s="218" t="s">
        <v>464</v>
      </c>
      <c r="D176" s="218" t="s">
        <v>184</v>
      </c>
      <c r="E176" s="219" t="s">
        <v>619</v>
      </c>
      <c r="F176" s="220" t="s">
        <v>620</v>
      </c>
      <c r="G176" s="221" t="s">
        <v>218</v>
      </c>
      <c r="H176" s="222">
        <v>7</v>
      </c>
      <c r="I176" s="223">
        <v>113.3</v>
      </c>
      <c r="J176" s="223">
        <f>ROUND(I176*H176,2)</f>
        <v>793.10000000000002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246</v>
      </c>
      <c r="AT176" s="229" t="s">
        <v>184</v>
      </c>
      <c r="AU176" s="229" t="s">
        <v>183</v>
      </c>
      <c r="AY176" s="14" t="s">
        <v>181</v>
      </c>
      <c r="BE176" s="230">
        <f>IF(N176="základná",J176,0)</f>
        <v>0</v>
      </c>
      <c r="BF176" s="230">
        <f>IF(N176="znížená",J176,0)</f>
        <v>793.10000000000002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183</v>
      </c>
      <c r="BK176" s="230">
        <f>ROUND(I176*H176,2)</f>
        <v>793.10000000000002</v>
      </c>
      <c r="BL176" s="14" t="s">
        <v>246</v>
      </c>
      <c r="BM176" s="229" t="s">
        <v>621</v>
      </c>
    </row>
    <row r="177" s="2" customFormat="1" ht="16.5" customHeight="1">
      <c r="A177" s="29"/>
      <c r="B177" s="30"/>
      <c r="C177" s="231" t="s">
        <v>468</v>
      </c>
      <c r="D177" s="231" t="s">
        <v>221</v>
      </c>
      <c r="E177" s="232" t="s">
        <v>622</v>
      </c>
      <c r="F177" s="233" t="s">
        <v>623</v>
      </c>
      <c r="G177" s="234" t="s">
        <v>218</v>
      </c>
      <c r="H177" s="235">
        <v>7</v>
      </c>
      <c r="I177" s="236">
        <v>286.19</v>
      </c>
      <c r="J177" s="236">
        <f>ROUND(I177*H177,2)</f>
        <v>2003.3299999999999</v>
      </c>
      <c r="K177" s="237"/>
      <c r="L177" s="238"/>
      <c r="M177" s="239" t="s">
        <v>1</v>
      </c>
      <c r="N177" s="240" t="s">
        <v>39</v>
      </c>
      <c r="O177" s="227">
        <v>0</v>
      </c>
      <c r="P177" s="227">
        <f>O177*H177</f>
        <v>0</v>
      </c>
      <c r="Q177" s="227">
        <v>0.010999999999999999</v>
      </c>
      <c r="R177" s="227">
        <f>Q177*H177</f>
        <v>0.076999999999999999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301</v>
      </c>
      <c r="AT177" s="229" t="s">
        <v>221</v>
      </c>
      <c r="AU177" s="229" t="s">
        <v>183</v>
      </c>
      <c r="AY177" s="14" t="s">
        <v>181</v>
      </c>
      <c r="BE177" s="230">
        <f>IF(N177="základná",J177,0)</f>
        <v>0</v>
      </c>
      <c r="BF177" s="230">
        <f>IF(N177="znížená",J177,0)</f>
        <v>2003.3299999999999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183</v>
      </c>
      <c r="BK177" s="230">
        <f>ROUND(I177*H177,2)</f>
        <v>2003.3299999999999</v>
      </c>
      <c r="BL177" s="14" t="s">
        <v>246</v>
      </c>
      <c r="BM177" s="229" t="s">
        <v>624</v>
      </c>
    </row>
    <row r="178" s="2" customFormat="1" ht="24.15" customHeight="1">
      <c r="A178" s="29"/>
      <c r="B178" s="30"/>
      <c r="C178" s="218" t="s">
        <v>472</v>
      </c>
      <c r="D178" s="218" t="s">
        <v>184</v>
      </c>
      <c r="E178" s="219" t="s">
        <v>347</v>
      </c>
      <c r="F178" s="220" t="s">
        <v>348</v>
      </c>
      <c r="G178" s="221" t="s">
        <v>213</v>
      </c>
      <c r="H178" s="222">
        <v>0.076999999999999999</v>
      </c>
      <c r="I178" s="223">
        <v>1.19</v>
      </c>
      <c r="J178" s="223">
        <f>ROUND(I178*H178,2)</f>
        <v>0.089999999999999997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246</v>
      </c>
      <c r="AT178" s="229" t="s">
        <v>184</v>
      </c>
      <c r="AU178" s="229" t="s">
        <v>183</v>
      </c>
      <c r="AY178" s="14" t="s">
        <v>181</v>
      </c>
      <c r="BE178" s="230">
        <f>IF(N178="základná",J178,0)</f>
        <v>0</v>
      </c>
      <c r="BF178" s="230">
        <f>IF(N178="znížená",J178,0)</f>
        <v>0.089999999999999997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183</v>
      </c>
      <c r="BK178" s="230">
        <f>ROUND(I178*H178,2)</f>
        <v>0.089999999999999997</v>
      </c>
      <c r="BL178" s="14" t="s">
        <v>246</v>
      </c>
      <c r="BM178" s="229" t="s">
        <v>625</v>
      </c>
    </row>
    <row r="179" s="12" customFormat="1" ht="22.8" customHeight="1">
      <c r="A179" s="12"/>
      <c r="B179" s="203"/>
      <c r="C179" s="204"/>
      <c r="D179" s="205" t="s">
        <v>72</v>
      </c>
      <c r="E179" s="216" t="s">
        <v>626</v>
      </c>
      <c r="F179" s="216" t="s">
        <v>627</v>
      </c>
      <c r="G179" s="204"/>
      <c r="H179" s="204"/>
      <c r="I179" s="204"/>
      <c r="J179" s="217">
        <f>BK179</f>
        <v>10433.679999999999</v>
      </c>
      <c r="K179" s="204"/>
      <c r="L179" s="208"/>
      <c r="M179" s="209"/>
      <c r="N179" s="210"/>
      <c r="O179" s="210"/>
      <c r="P179" s="211">
        <f>SUM(P180:P190)</f>
        <v>0</v>
      </c>
      <c r="Q179" s="210"/>
      <c r="R179" s="211">
        <f>SUM(R180:R190)</f>
        <v>0</v>
      </c>
      <c r="S179" s="210"/>
      <c r="T179" s="212">
        <f>SUM(T180:T190)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183</v>
      </c>
      <c r="AT179" s="214" t="s">
        <v>72</v>
      </c>
      <c r="AU179" s="214" t="s">
        <v>81</v>
      </c>
      <c r="AY179" s="213" t="s">
        <v>181</v>
      </c>
      <c r="BK179" s="215">
        <f>SUM(BK180:BK190)</f>
        <v>10433.679999999999</v>
      </c>
    </row>
    <row r="180" s="2" customFormat="1" ht="16.5" customHeight="1">
      <c r="A180" s="29"/>
      <c r="B180" s="30"/>
      <c r="C180" s="218" t="s">
        <v>480</v>
      </c>
      <c r="D180" s="218" t="s">
        <v>184</v>
      </c>
      <c r="E180" s="219" t="s">
        <v>628</v>
      </c>
      <c r="F180" s="220" t="s">
        <v>629</v>
      </c>
      <c r="G180" s="221" t="s">
        <v>292</v>
      </c>
      <c r="H180" s="222">
        <v>49.5</v>
      </c>
      <c r="I180" s="223">
        <v>24.059999999999999</v>
      </c>
      <c r="J180" s="223">
        <f>ROUND(I180*H180,2)</f>
        <v>1190.97</v>
      </c>
      <c r="K180" s="224"/>
      <c r="L180" s="35"/>
      <c r="M180" s="225" t="s">
        <v>1</v>
      </c>
      <c r="N180" s="226" t="s">
        <v>39</v>
      </c>
      <c r="O180" s="227">
        <v>0</v>
      </c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188</v>
      </c>
      <c r="AT180" s="229" t="s">
        <v>184</v>
      </c>
      <c r="AU180" s="229" t="s">
        <v>183</v>
      </c>
      <c r="AY180" s="14" t="s">
        <v>181</v>
      </c>
      <c r="BE180" s="230">
        <f>IF(N180="základná",J180,0)</f>
        <v>0</v>
      </c>
      <c r="BF180" s="230">
        <f>IF(N180="znížená",J180,0)</f>
        <v>1190.97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183</v>
      </c>
      <c r="BK180" s="230">
        <f>ROUND(I180*H180,2)</f>
        <v>1190.97</v>
      </c>
      <c r="BL180" s="14" t="s">
        <v>188</v>
      </c>
      <c r="BM180" s="229" t="s">
        <v>630</v>
      </c>
    </row>
    <row r="181" s="2" customFormat="1" ht="16.5" customHeight="1">
      <c r="A181" s="29"/>
      <c r="B181" s="30"/>
      <c r="C181" s="218" t="s">
        <v>484</v>
      </c>
      <c r="D181" s="218" t="s">
        <v>184</v>
      </c>
      <c r="E181" s="219" t="s">
        <v>631</v>
      </c>
      <c r="F181" s="220" t="s">
        <v>632</v>
      </c>
      <c r="G181" s="221" t="s">
        <v>292</v>
      </c>
      <c r="H181" s="222">
        <v>4.5</v>
      </c>
      <c r="I181" s="223">
        <v>31.530000000000001</v>
      </c>
      <c r="J181" s="223">
        <f>ROUND(I181*H181,2)</f>
        <v>141.88999999999999</v>
      </c>
      <c r="K181" s="224"/>
      <c r="L181" s="35"/>
      <c r="M181" s="225" t="s">
        <v>1</v>
      </c>
      <c r="N181" s="226" t="s">
        <v>39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188</v>
      </c>
      <c r="AT181" s="229" t="s">
        <v>184</v>
      </c>
      <c r="AU181" s="229" t="s">
        <v>183</v>
      </c>
      <c r="AY181" s="14" t="s">
        <v>181</v>
      </c>
      <c r="BE181" s="230">
        <f>IF(N181="základná",J181,0)</f>
        <v>0</v>
      </c>
      <c r="BF181" s="230">
        <f>IF(N181="znížená",J181,0)</f>
        <v>141.88999999999999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183</v>
      </c>
      <c r="BK181" s="230">
        <f>ROUND(I181*H181,2)</f>
        <v>141.88999999999999</v>
      </c>
      <c r="BL181" s="14" t="s">
        <v>188</v>
      </c>
      <c r="BM181" s="229" t="s">
        <v>633</v>
      </c>
    </row>
    <row r="182" s="2" customFormat="1" ht="16.5" customHeight="1">
      <c r="A182" s="29"/>
      <c r="B182" s="30"/>
      <c r="C182" s="218" t="s">
        <v>371</v>
      </c>
      <c r="D182" s="218" t="s">
        <v>184</v>
      </c>
      <c r="E182" s="219" t="s">
        <v>634</v>
      </c>
      <c r="F182" s="220" t="s">
        <v>635</v>
      </c>
      <c r="G182" s="221" t="s">
        <v>292</v>
      </c>
      <c r="H182" s="222">
        <v>84</v>
      </c>
      <c r="I182" s="223">
        <v>44.450000000000003</v>
      </c>
      <c r="J182" s="223">
        <f>ROUND(I182*H182,2)</f>
        <v>3733.8000000000002</v>
      </c>
      <c r="K182" s="224"/>
      <c r="L182" s="35"/>
      <c r="M182" s="225" t="s">
        <v>1</v>
      </c>
      <c r="N182" s="226" t="s">
        <v>39</v>
      </c>
      <c r="O182" s="227">
        <v>0</v>
      </c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188</v>
      </c>
      <c r="AT182" s="229" t="s">
        <v>184</v>
      </c>
      <c r="AU182" s="229" t="s">
        <v>183</v>
      </c>
      <c r="AY182" s="14" t="s">
        <v>181</v>
      </c>
      <c r="BE182" s="230">
        <f>IF(N182="základná",J182,0)</f>
        <v>0</v>
      </c>
      <c r="BF182" s="230">
        <f>IF(N182="znížená",J182,0)</f>
        <v>3733.8000000000002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183</v>
      </c>
      <c r="BK182" s="230">
        <f>ROUND(I182*H182,2)</f>
        <v>3733.8000000000002</v>
      </c>
      <c r="BL182" s="14" t="s">
        <v>188</v>
      </c>
      <c r="BM182" s="229" t="s">
        <v>636</v>
      </c>
    </row>
    <row r="183" s="2" customFormat="1" ht="16.5" customHeight="1">
      <c r="A183" s="29"/>
      <c r="B183" s="30"/>
      <c r="C183" s="218" t="s">
        <v>375</v>
      </c>
      <c r="D183" s="218" t="s">
        <v>184</v>
      </c>
      <c r="E183" s="219" t="s">
        <v>637</v>
      </c>
      <c r="F183" s="220" t="s">
        <v>638</v>
      </c>
      <c r="G183" s="221" t="s">
        <v>310</v>
      </c>
      <c r="H183" s="222">
        <v>3</v>
      </c>
      <c r="I183" s="223">
        <v>161.05000000000001</v>
      </c>
      <c r="J183" s="223">
        <f>ROUND(I183*H183,2)</f>
        <v>483.14999999999998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188</v>
      </c>
      <c r="AT183" s="229" t="s">
        <v>184</v>
      </c>
      <c r="AU183" s="229" t="s">
        <v>183</v>
      </c>
      <c r="AY183" s="14" t="s">
        <v>181</v>
      </c>
      <c r="BE183" s="230">
        <f>IF(N183="základná",J183,0)</f>
        <v>0</v>
      </c>
      <c r="BF183" s="230">
        <f>IF(N183="znížená",J183,0)</f>
        <v>483.14999999999998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183</v>
      </c>
      <c r="BK183" s="230">
        <f>ROUND(I183*H183,2)</f>
        <v>483.14999999999998</v>
      </c>
      <c r="BL183" s="14" t="s">
        <v>188</v>
      </c>
      <c r="BM183" s="229" t="s">
        <v>639</v>
      </c>
    </row>
    <row r="184" s="2" customFormat="1" ht="16.5" customHeight="1">
      <c r="A184" s="29"/>
      <c r="B184" s="30"/>
      <c r="C184" s="218" t="s">
        <v>379</v>
      </c>
      <c r="D184" s="218" t="s">
        <v>184</v>
      </c>
      <c r="E184" s="219" t="s">
        <v>640</v>
      </c>
      <c r="F184" s="220" t="s">
        <v>641</v>
      </c>
      <c r="G184" s="221" t="s">
        <v>310</v>
      </c>
      <c r="H184" s="222">
        <v>3</v>
      </c>
      <c r="I184" s="223">
        <v>367.95999999999998</v>
      </c>
      <c r="J184" s="223">
        <f>ROUND(I184*H184,2)</f>
        <v>1103.8800000000001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188</v>
      </c>
      <c r="AT184" s="229" t="s">
        <v>184</v>
      </c>
      <c r="AU184" s="229" t="s">
        <v>183</v>
      </c>
      <c r="AY184" s="14" t="s">
        <v>181</v>
      </c>
      <c r="BE184" s="230">
        <f>IF(N184="základná",J184,0)</f>
        <v>0</v>
      </c>
      <c r="BF184" s="230">
        <f>IF(N184="znížená",J184,0)</f>
        <v>1103.8800000000001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183</v>
      </c>
      <c r="BK184" s="230">
        <f>ROUND(I184*H184,2)</f>
        <v>1103.8800000000001</v>
      </c>
      <c r="BL184" s="14" t="s">
        <v>188</v>
      </c>
      <c r="BM184" s="229" t="s">
        <v>642</v>
      </c>
    </row>
    <row r="185" s="2" customFormat="1" ht="16.5" customHeight="1">
      <c r="A185" s="29"/>
      <c r="B185" s="30"/>
      <c r="C185" s="218" t="s">
        <v>383</v>
      </c>
      <c r="D185" s="218" t="s">
        <v>184</v>
      </c>
      <c r="E185" s="219" t="s">
        <v>643</v>
      </c>
      <c r="F185" s="220" t="s">
        <v>644</v>
      </c>
      <c r="G185" s="221" t="s">
        <v>310</v>
      </c>
      <c r="H185" s="222">
        <v>3</v>
      </c>
      <c r="I185" s="223">
        <v>330.80000000000001</v>
      </c>
      <c r="J185" s="223">
        <f>ROUND(I185*H185,2)</f>
        <v>992.39999999999998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188</v>
      </c>
      <c r="AT185" s="229" t="s">
        <v>184</v>
      </c>
      <c r="AU185" s="229" t="s">
        <v>183</v>
      </c>
      <c r="AY185" s="14" t="s">
        <v>181</v>
      </c>
      <c r="BE185" s="230">
        <f>IF(N185="základná",J185,0)</f>
        <v>0</v>
      </c>
      <c r="BF185" s="230">
        <f>IF(N185="znížená",J185,0)</f>
        <v>992.39999999999998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183</v>
      </c>
      <c r="BK185" s="230">
        <f>ROUND(I185*H185,2)</f>
        <v>992.39999999999998</v>
      </c>
      <c r="BL185" s="14" t="s">
        <v>188</v>
      </c>
      <c r="BM185" s="229" t="s">
        <v>645</v>
      </c>
    </row>
    <row r="186" s="2" customFormat="1" ht="16.5" customHeight="1">
      <c r="A186" s="29"/>
      <c r="B186" s="30"/>
      <c r="C186" s="218" t="s">
        <v>388</v>
      </c>
      <c r="D186" s="218" t="s">
        <v>184</v>
      </c>
      <c r="E186" s="219" t="s">
        <v>646</v>
      </c>
      <c r="F186" s="220" t="s">
        <v>647</v>
      </c>
      <c r="G186" s="221" t="s">
        <v>394</v>
      </c>
      <c r="H186" s="222">
        <v>3</v>
      </c>
      <c r="I186" s="223">
        <v>244.86000000000001</v>
      </c>
      <c r="J186" s="223">
        <f>ROUND(I186*H186,2)</f>
        <v>734.58000000000004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188</v>
      </c>
      <c r="AT186" s="229" t="s">
        <v>184</v>
      </c>
      <c r="AU186" s="229" t="s">
        <v>183</v>
      </c>
      <c r="AY186" s="14" t="s">
        <v>181</v>
      </c>
      <c r="BE186" s="230">
        <f>IF(N186="základná",J186,0)</f>
        <v>0</v>
      </c>
      <c r="BF186" s="230">
        <f>IF(N186="znížená",J186,0)</f>
        <v>734.58000000000004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183</v>
      </c>
      <c r="BK186" s="230">
        <f>ROUND(I186*H186,2)</f>
        <v>734.58000000000004</v>
      </c>
      <c r="BL186" s="14" t="s">
        <v>188</v>
      </c>
      <c r="BM186" s="229" t="s">
        <v>648</v>
      </c>
    </row>
    <row r="187" s="2" customFormat="1" ht="21.75" customHeight="1">
      <c r="A187" s="29"/>
      <c r="B187" s="30"/>
      <c r="C187" s="218" t="s">
        <v>279</v>
      </c>
      <c r="D187" s="218" t="s">
        <v>184</v>
      </c>
      <c r="E187" s="219" t="s">
        <v>649</v>
      </c>
      <c r="F187" s="220" t="s">
        <v>650</v>
      </c>
      <c r="G187" s="221" t="s">
        <v>394</v>
      </c>
      <c r="H187" s="222">
        <v>3</v>
      </c>
      <c r="I187" s="223">
        <v>271.61000000000001</v>
      </c>
      <c r="J187" s="223">
        <f>ROUND(I187*H187,2)</f>
        <v>814.83000000000004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188</v>
      </c>
      <c r="AT187" s="229" t="s">
        <v>184</v>
      </c>
      <c r="AU187" s="229" t="s">
        <v>183</v>
      </c>
      <c r="AY187" s="14" t="s">
        <v>181</v>
      </c>
      <c r="BE187" s="230">
        <f>IF(N187="základná",J187,0)</f>
        <v>0</v>
      </c>
      <c r="BF187" s="230">
        <f>IF(N187="znížená",J187,0)</f>
        <v>814.83000000000004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183</v>
      </c>
      <c r="BK187" s="230">
        <f>ROUND(I187*H187,2)</f>
        <v>814.83000000000004</v>
      </c>
      <c r="BL187" s="14" t="s">
        <v>188</v>
      </c>
      <c r="BM187" s="229" t="s">
        <v>651</v>
      </c>
    </row>
    <row r="188" s="2" customFormat="1" ht="16.5" customHeight="1">
      <c r="A188" s="29"/>
      <c r="B188" s="30"/>
      <c r="C188" s="218" t="s">
        <v>396</v>
      </c>
      <c r="D188" s="218" t="s">
        <v>184</v>
      </c>
      <c r="E188" s="219" t="s">
        <v>652</v>
      </c>
      <c r="F188" s="220" t="s">
        <v>653</v>
      </c>
      <c r="G188" s="221" t="s">
        <v>310</v>
      </c>
      <c r="H188" s="222">
        <v>3</v>
      </c>
      <c r="I188" s="223">
        <v>249.47</v>
      </c>
      <c r="J188" s="223">
        <f>ROUND(I188*H188,2)</f>
        <v>748.40999999999997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188</v>
      </c>
      <c r="AT188" s="229" t="s">
        <v>184</v>
      </c>
      <c r="AU188" s="229" t="s">
        <v>183</v>
      </c>
      <c r="AY188" s="14" t="s">
        <v>181</v>
      </c>
      <c r="BE188" s="230">
        <f>IF(N188="základná",J188,0)</f>
        <v>0</v>
      </c>
      <c r="BF188" s="230">
        <f>IF(N188="znížená",J188,0)</f>
        <v>748.40999999999997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183</v>
      </c>
      <c r="BK188" s="230">
        <f>ROUND(I188*H188,2)</f>
        <v>748.40999999999997</v>
      </c>
      <c r="BL188" s="14" t="s">
        <v>188</v>
      </c>
      <c r="BM188" s="229" t="s">
        <v>654</v>
      </c>
    </row>
    <row r="189" s="2" customFormat="1" ht="16.5" customHeight="1">
      <c r="A189" s="29"/>
      <c r="B189" s="30"/>
      <c r="C189" s="218" t="s">
        <v>400</v>
      </c>
      <c r="D189" s="218" t="s">
        <v>184</v>
      </c>
      <c r="E189" s="219" t="s">
        <v>655</v>
      </c>
      <c r="F189" s="220" t="s">
        <v>656</v>
      </c>
      <c r="G189" s="221" t="s">
        <v>394</v>
      </c>
      <c r="H189" s="222">
        <v>1</v>
      </c>
      <c r="I189" s="223">
        <v>488.80000000000001</v>
      </c>
      <c r="J189" s="223">
        <f>ROUND(I189*H189,2)</f>
        <v>488.80000000000001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188</v>
      </c>
      <c r="AT189" s="229" t="s">
        <v>184</v>
      </c>
      <c r="AU189" s="229" t="s">
        <v>183</v>
      </c>
      <c r="AY189" s="14" t="s">
        <v>181</v>
      </c>
      <c r="BE189" s="230">
        <f>IF(N189="základná",J189,0)</f>
        <v>0</v>
      </c>
      <c r="BF189" s="230">
        <f>IF(N189="znížená",J189,0)</f>
        <v>488.80000000000001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183</v>
      </c>
      <c r="BK189" s="230">
        <f>ROUND(I189*H189,2)</f>
        <v>488.80000000000001</v>
      </c>
      <c r="BL189" s="14" t="s">
        <v>188</v>
      </c>
      <c r="BM189" s="229" t="s">
        <v>657</v>
      </c>
    </row>
    <row r="190" s="2" customFormat="1" ht="16.5" customHeight="1">
      <c r="A190" s="29"/>
      <c r="B190" s="30"/>
      <c r="C190" s="218" t="s">
        <v>404</v>
      </c>
      <c r="D190" s="218" t="s">
        <v>184</v>
      </c>
      <c r="E190" s="219" t="s">
        <v>658</v>
      </c>
      <c r="F190" s="220" t="s">
        <v>659</v>
      </c>
      <c r="G190" s="221" t="s">
        <v>394</v>
      </c>
      <c r="H190" s="222">
        <v>1</v>
      </c>
      <c r="I190" s="223">
        <v>0.96999999999999997</v>
      </c>
      <c r="J190" s="223">
        <f>ROUND(I190*H190,2)</f>
        <v>0.96999999999999997</v>
      </c>
      <c r="K190" s="224"/>
      <c r="L190" s="35"/>
      <c r="M190" s="225" t="s">
        <v>1</v>
      </c>
      <c r="N190" s="226" t="s">
        <v>39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188</v>
      </c>
      <c r="AT190" s="229" t="s">
        <v>184</v>
      </c>
      <c r="AU190" s="229" t="s">
        <v>183</v>
      </c>
      <c r="AY190" s="14" t="s">
        <v>181</v>
      </c>
      <c r="BE190" s="230">
        <f>IF(N190="základná",J190,0)</f>
        <v>0</v>
      </c>
      <c r="BF190" s="230">
        <f>IF(N190="znížená",J190,0)</f>
        <v>0.96999999999999997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183</v>
      </c>
      <c r="BK190" s="230">
        <f>ROUND(I190*H190,2)</f>
        <v>0.96999999999999997</v>
      </c>
      <c r="BL190" s="14" t="s">
        <v>188</v>
      </c>
      <c r="BM190" s="229" t="s">
        <v>660</v>
      </c>
    </row>
    <row r="191" s="12" customFormat="1" ht="22.8" customHeight="1">
      <c r="A191" s="12"/>
      <c r="B191" s="203"/>
      <c r="C191" s="204"/>
      <c r="D191" s="205" t="s">
        <v>72</v>
      </c>
      <c r="E191" s="216" t="s">
        <v>350</v>
      </c>
      <c r="F191" s="216" t="s">
        <v>351</v>
      </c>
      <c r="G191" s="204"/>
      <c r="H191" s="204"/>
      <c r="I191" s="204"/>
      <c r="J191" s="217">
        <f>BK191</f>
        <v>8063.1599999999999</v>
      </c>
      <c r="K191" s="204"/>
      <c r="L191" s="208"/>
      <c r="M191" s="209"/>
      <c r="N191" s="210"/>
      <c r="O191" s="210"/>
      <c r="P191" s="211">
        <f>P192</f>
        <v>0</v>
      </c>
      <c r="Q191" s="210"/>
      <c r="R191" s="211">
        <f>R192</f>
        <v>0.779505</v>
      </c>
      <c r="S191" s="210"/>
      <c r="T191" s="212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183</v>
      </c>
      <c r="AT191" s="214" t="s">
        <v>72</v>
      </c>
      <c r="AU191" s="214" t="s">
        <v>81</v>
      </c>
      <c r="AY191" s="213" t="s">
        <v>181</v>
      </c>
      <c r="BK191" s="215">
        <f>BK192</f>
        <v>8063.1599999999999</v>
      </c>
    </row>
    <row r="192" s="2" customFormat="1" ht="24.15" customHeight="1">
      <c r="A192" s="29"/>
      <c r="B192" s="30"/>
      <c r="C192" s="218" t="s">
        <v>333</v>
      </c>
      <c r="D192" s="218" t="s">
        <v>184</v>
      </c>
      <c r="E192" s="219" t="s">
        <v>361</v>
      </c>
      <c r="F192" s="220" t="s">
        <v>362</v>
      </c>
      <c r="G192" s="221" t="s">
        <v>218</v>
      </c>
      <c r="H192" s="222">
        <v>496.5</v>
      </c>
      <c r="I192" s="223">
        <v>16.239999999999998</v>
      </c>
      <c r="J192" s="223">
        <f>ROUND(I192*H192,2)</f>
        <v>8063.1599999999999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0.00157</v>
      </c>
      <c r="R192" s="227">
        <f>Q192*H192</f>
        <v>0.779505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246</v>
      </c>
      <c r="AT192" s="229" t="s">
        <v>184</v>
      </c>
      <c r="AU192" s="229" t="s">
        <v>183</v>
      </c>
      <c r="AY192" s="14" t="s">
        <v>181</v>
      </c>
      <c r="BE192" s="230">
        <f>IF(N192="základná",J192,0)</f>
        <v>0</v>
      </c>
      <c r="BF192" s="230">
        <f>IF(N192="znížená",J192,0)</f>
        <v>8063.1599999999999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183</v>
      </c>
      <c r="BK192" s="230">
        <f>ROUND(I192*H192,2)</f>
        <v>8063.1599999999999</v>
      </c>
      <c r="BL192" s="14" t="s">
        <v>246</v>
      </c>
      <c r="BM192" s="229" t="s">
        <v>661</v>
      </c>
    </row>
    <row r="193" s="12" customFormat="1" ht="25.92" customHeight="1">
      <c r="A193" s="12"/>
      <c r="B193" s="203"/>
      <c r="C193" s="204"/>
      <c r="D193" s="205" t="s">
        <v>72</v>
      </c>
      <c r="E193" s="206" t="s">
        <v>221</v>
      </c>
      <c r="F193" s="206" t="s">
        <v>364</v>
      </c>
      <c r="G193" s="204"/>
      <c r="H193" s="204"/>
      <c r="I193" s="204"/>
      <c r="J193" s="207">
        <f>BK193</f>
        <v>386075.37</v>
      </c>
      <c r="K193" s="204"/>
      <c r="L193" s="208"/>
      <c r="M193" s="209"/>
      <c r="N193" s="210"/>
      <c r="O193" s="210"/>
      <c r="P193" s="211">
        <f>P194+P204</f>
        <v>0</v>
      </c>
      <c r="Q193" s="210"/>
      <c r="R193" s="211">
        <f>R194+R204</f>
        <v>0</v>
      </c>
      <c r="S193" s="210"/>
      <c r="T193" s="212">
        <f>T194+T204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190</v>
      </c>
      <c r="AT193" s="214" t="s">
        <v>72</v>
      </c>
      <c r="AU193" s="214" t="s">
        <v>73</v>
      </c>
      <c r="AY193" s="213" t="s">
        <v>181</v>
      </c>
      <c r="BK193" s="215">
        <f>BK194+BK204</f>
        <v>386075.37</v>
      </c>
    </row>
    <row r="194" s="12" customFormat="1" ht="22.8" customHeight="1">
      <c r="A194" s="12"/>
      <c r="B194" s="203"/>
      <c r="C194" s="204"/>
      <c r="D194" s="205" t="s">
        <v>72</v>
      </c>
      <c r="E194" s="216" t="s">
        <v>365</v>
      </c>
      <c r="F194" s="216" t="s">
        <v>366</v>
      </c>
      <c r="G194" s="204"/>
      <c r="H194" s="204"/>
      <c r="I194" s="204"/>
      <c r="J194" s="217">
        <f>BK194</f>
        <v>1341.05</v>
      </c>
      <c r="K194" s="204"/>
      <c r="L194" s="208"/>
      <c r="M194" s="209"/>
      <c r="N194" s="210"/>
      <c r="O194" s="210"/>
      <c r="P194" s="211">
        <f>SUM(P195:P203)</f>
        <v>0</v>
      </c>
      <c r="Q194" s="210"/>
      <c r="R194" s="211">
        <f>SUM(R195:R203)</f>
        <v>0</v>
      </c>
      <c r="S194" s="210"/>
      <c r="T194" s="212">
        <f>SUM(T195:T203)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190</v>
      </c>
      <c r="AT194" s="214" t="s">
        <v>72</v>
      </c>
      <c r="AU194" s="214" t="s">
        <v>81</v>
      </c>
      <c r="AY194" s="213" t="s">
        <v>181</v>
      </c>
      <c r="BK194" s="215">
        <f>SUM(BK195:BK203)</f>
        <v>1341.05</v>
      </c>
    </row>
    <row r="195" s="2" customFormat="1" ht="16.5" customHeight="1">
      <c r="A195" s="29"/>
      <c r="B195" s="30"/>
      <c r="C195" s="218" t="s">
        <v>662</v>
      </c>
      <c r="D195" s="218" t="s">
        <v>184</v>
      </c>
      <c r="E195" s="219" t="s">
        <v>663</v>
      </c>
      <c r="F195" s="220" t="s">
        <v>402</v>
      </c>
      <c r="G195" s="221" t="s">
        <v>292</v>
      </c>
      <c r="H195" s="222">
        <v>135</v>
      </c>
      <c r="I195" s="223">
        <v>3.3500000000000001</v>
      </c>
      <c r="J195" s="223">
        <f>ROUND(I195*H195,2)</f>
        <v>452.25</v>
      </c>
      <c r="K195" s="224"/>
      <c r="L195" s="35"/>
      <c r="M195" s="225" t="s">
        <v>1</v>
      </c>
      <c r="N195" s="226" t="s">
        <v>39</v>
      </c>
      <c r="O195" s="227">
        <v>0</v>
      </c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188</v>
      </c>
      <c r="AT195" s="229" t="s">
        <v>184</v>
      </c>
      <c r="AU195" s="229" t="s">
        <v>183</v>
      </c>
      <c r="AY195" s="14" t="s">
        <v>181</v>
      </c>
      <c r="BE195" s="230">
        <f>IF(N195="základná",J195,0)</f>
        <v>0</v>
      </c>
      <c r="BF195" s="230">
        <f>IF(N195="znížená",J195,0)</f>
        <v>452.25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183</v>
      </c>
      <c r="BK195" s="230">
        <f>ROUND(I195*H195,2)</f>
        <v>452.25</v>
      </c>
      <c r="BL195" s="14" t="s">
        <v>188</v>
      </c>
      <c r="BM195" s="229" t="s">
        <v>664</v>
      </c>
    </row>
    <row r="196" s="2" customFormat="1" ht="16.5" customHeight="1">
      <c r="A196" s="29"/>
      <c r="B196" s="30"/>
      <c r="C196" s="218" t="s">
        <v>665</v>
      </c>
      <c r="D196" s="218" t="s">
        <v>184</v>
      </c>
      <c r="E196" s="219" t="s">
        <v>666</v>
      </c>
      <c r="F196" s="220" t="s">
        <v>667</v>
      </c>
      <c r="G196" s="221" t="s">
        <v>394</v>
      </c>
      <c r="H196" s="222">
        <v>1</v>
      </c>
      <c r="I196" s="223">
        <v>111.09999999999999</v>
      </c>
      <c r="J196" s="223">
        <f>ROUND(I196*H196,2)</f>
        <v>111.09999999999999</v>
      </c>
      <c r="K196" s="224"/>
      <c r="L196" s="35"/>
      <c r="M196" s="225" t="s">
        <v>1</v>
      </c>
      <c r="N196" s="226" t="s">
        <v>39</v>
      </c>
      <c r="O196" s="227">
        <v>0</v>
      </c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188</v>
      </c>
      <c r="AT196" s="229" t="s">
        <v>184</v>
      </c>
      <c r="AU196" s="229" t="s">
        <v>183</v>
      </c>
      <c r="AY196" s="14" t="s">
        <v>181</v>
      </c>
      <c r="BE196" s="230">
        <f>IF(N196="základná",J196,0)</f>
        <v>0</v>
      </c>
      <c r="BF196" s="230">
        <f>IF(N196="znížená",J196,0)</f>
        <v>111.09999999999999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183</v>
      </c>
      <c r="BK196" s="230">
        <f>ROUND(I196*H196,2)</f>
        <v>111.09999999999999</v>
      </c>
      <c r="BL196" s="14" t="s">
        <v>188</v>
      </c>
      <c r="BM196" s="229" t="s">
        <v>668</v>
      </c>
    </row>
    <row r="197" s="2" customFormat="1" ht="16.5" customHeight="1">
      <c r="A197" s="29"/>
      <c r="B197" s="30"/>
      <c r="C197" s="218" t="s">
        <v>669</v>
      </c>
      <c r="D197" s="218" t="s">
        <v>184</v>
      </c>
      <c r="E197" s="219" t="s">
        <v>670</v>
      </c>
      <c r="F197" s="220" t="s">
        <v>422</v>
      </c>
      <c r="G197" s="221" t="s">
        <v>394</v>
      </c>
      <c r="H197" s="222">
        <v>1</v>
      </c>
      <c r="I197" s="223">
        <v>111.09999999999999</v>
      </c>
      <c r="J197" s="223">
        <f>ROUND(I197*H197,2)</f>
        <v>111.09999999999999</v>
      </c>
      <c r="K197" s="224"/>
      <c r="L197" s="35"/>
      <c r="M197" s="225" t="s">
        <v>1</v>
      </c>
      <c r="N197" s="226" t="s">
        <v>39</v>
      </c>
      <c r="O197" s="227">
        <v>0</v>
      </c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188</v>
      </c>
      <c r="AT197" s="229" t="s">
        <v>184</v>
      </c>
      <c r="AU197" s="229" t="s">
        <v>183</v>
      </c>
      <c r="AY197" s="14" t="s">
        <v>181</v>
      </c>
      <c r="BE197" s="230">
        <f>IF(N197="základná",J197,0)</f>
        <v>0</v>
      </c>
      <c r="BF197" s="230">
        <f>IF(N197="znížená",J197,0)</f>
        <v>111.09999999999999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183</v>
      </c>
      <c r="BK197" s="230">
        <f>ROUND(I197*H197,2)</f>
        <v>111.09999999999999</v>
      </c>
      <c r="BL197" s="14" t="s">
        <v>188</v>
      </c>
      <c r="BM197" s="229" t="s">
        <v>671</v>
      </c>
    </row>
    <row r="198" s="2" customFormat="1" ht="44.25" customHeight="1">
      <c r="A198" s="29"/>
      <c r="B198" s="30"/>
      <c r="C198" s="218" t="s">
        <v>672</v>
      </c>
      <c r="D198" s="218" t="s">
        <v>184</v>
      </c>
      <c r="E198" s="219" t="s">
        <v>673</v>
      </c>
      <c r="F198" s="220" t="s">
        <v>430</v>
      </c>
      <c r="G198" s="221" t="s">
        <v>394</v>
      </c>
      <c r="H198" s="222">
        <v>1</v>
      </c>
      <c r="I198" s="223">
        <v>111.09999999999999</v>
      </c>
      <c r="J198" s="223">
        <f>ROUND(I198*H198,2)</f>
        <v>111.09999999999999</v>
      </c>
      <c r="K198" s="224"/>
      <c r="L198" s="35"/>
      <c r="M198" s="225" t="s">
        <v>1</v>
      </c>
      <c r="N198" s="226" t="s">
        <v>39</v>
      </c>
      <c r="O198" s="227">
        <v>0</v>
      </c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9" t="s">
        <v>188</v>
      </c>
      <c r="AT198" s="229" t="s">
        <v>184</v>
      </c>
      <c r="AU198" s="229" t="s">
        <v>183</v>
      </c>
      <c r="AY198" s="14" t="s">
        <v>181</v>
      </c>
      <c r="BE198" s="230">
        <f>IF(N198="základná",J198,0)</f>
        <v>0</v>
      </c>
      <c r="BF198" s="230">
        <f>IF(N198="znížená",J198,0)</f>
        <v>111.09999999999999</v>
      </c>
      <c r="BG198" s="230">
        <f>IF(N198="zákl. prenesená",J198,0)</f>
        <v>0</v>
      </c>
      <c r="BH198" s="230">
        <f>IF(N198="zníž. prenesená",J198,0)</f>
        <v>0</v>
      </c>
      <c r="BI198" s="230">
        <f>IF(N198="nulová",J198,0)</f>
        <v>0</v>
      </c>
      <c r="BJ198" s="14" t="s">
        <v>183</v>
      </c>
      <c r="BK198" s="230">
        <f>ROUND(I198*H198,2)</f>
        <v>111.09999999999999</v>
      </c>
      <c r="BL198" s="14" t="s">
        <v>188</v>
      </c>
      <c r="BM198" s="229" t="s">
        <v>674</v>
      </c>
    </row>
    <row r="199" s="2" customFormat="1" ht="21.75" customHeight="1">
      <c r="A199" s="29"/>
      <c r="B199" s="30"/>
      <c r="C199" s="218" t="s">
        <v>675</v>
      </c>
      <c r="D199" s="218" t="s">
        <v>184</v>
      </c>
      <c r="E199" s="219" t="s">
        <v>676</v>
      </c>
      <c r="F199" s="220" t="s">
        <v>434</v>
      </c>
      <c r="G199" s="221" t="s">
        <v>394</v>
      </c>
      <c r="H199" s="222">
        <v>1</v>
      </c>
      <c r="I199" s="223">
        <v>111.09999999999999</v>
      </c>
      <c r="J199" s="223">
        <f>ROUND(I199*H199,2)</f>
        <v>111.09999999999999</v>
      </c>
      <c r="K199" s="224"/>
      <c r="L199" s="35"/>
      <c r="M199" s="225" t="s">
        <v>1</v>
      </c>
      <c r="N199" s="226" t="s">
        <v>39</v>
      </c>
      <c r="O199" s="227">
        <v>0</v>
      </c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188</v>
      </c>
      <c r="AT199" s="229" t="s">
        <v>184</v>
      </c>
      <c r="AU199" s="229" t="s">
        <v>183</v>
      </c>
      <c r="AY199" s="14" t="s">
        <v>181</v>
      </c>
      <c r="BE199" s="230">
        <f>IF(N199="základná",J199,0)</f>
        <v>0</v>
      </c>
      <c r="BF199" s="230">
        <f>IF(N199="znížená",J199,0)</f>
        <v>111.09999999999999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183</v>
      </c>
      <c r="BK199" s="230">
        <f>ROUND(I199*H199,2)</f>
        <v>111.09999999999999</v>
      </c>
      <c r="BL199" s="14" t="s">
        <v>188</v>
      </c>
      <c r="BM199" s="229" t="s">
        <v>677</v>
      </c>
    </row>
    <row r="200" s="2" customFormat="1" ht="16.5" customHeight="1">
      <c r="A200" s="29"/>
      <c r="B200" s="30"/>
      <c r="C200" s="218" t="s">
        <v>678</v>
      </c>
      <c r="D200" s="218" t="s">
        <v>184</v>
      </c>
      <c r="E200" s="219" t="s">
        <v>679</v>
      </c>
      <c r="F200" s="220" t="s">
        <v>442</v>
      </c>
      <c r="G200" s="221" t="s">
        <v>394</v>
      </c>
      <c r="H200" s="222">
        <v>1</v>
      </c>
      <c r="I200" s="223">
        <v>111.09999999999999</v>
      </c>
      <c r="J200" s="223">
        <f>ROUND(I200*H200,2)</f>
        <v>111.09999999999999</v>
      </c>
      <c r="K200" s="224"/>
      <c r="L200" s="35"/>
      <c r="M200" s="225" t="s">
        <v>1</v>
      </c>
      <c r="N200" s="226" t="s">
        <v>39</v>
      </c>
      <c r="O200" s="227">
        <v>0</v>
      </c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188</v>
      </c>
      <c r="AT200" s="229" t="s">
        <v>184</v>
      </c>
      <c r="AU200" s="229" t="s">
        <v>183</v>
      </c>
      <c r="AY200" s="14" t="s">
        <v>181</v>
      </c>
      <c r="BE200" s="230">
        <f>IF(N200="základná",J200,0)</f>
        <v>0</v>
      </c>
      <c r="BF200" s="230">
        <f>IF(N200="znížená",J200,0)</f>
        <v>111.09999999999999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183</v>
      </c>
      <c r="BK200" s="230">
        <f>ROUND(I200*H200,2)</f>
        <v>111.09999999999999</v>
      </c>
      <c r="BL200" s="14" t="s">
        <v>188</v>
      </c>
      <c r="BM200" s="229" t="s">
        <v>680</v>
      </c>
    </row>
    <row r="201" s="2" customFormat="1" ht="44.25" customHeight="1">
      <c r="A201" s="29"/>
      <c r="B201" s="30"/>
      <c r="C201" s="218" t="s">
        <v>490</v>
      </c>
      <c r="D201" s="218" t="s">
        <v>184</v>
      </c>
      <c r="E201" s="219" t="s">
        <v>681</v>
      </c>
      <c r="F201" s="220" t="s">
        <v>446</v>
      </c>
      <c r="G201" s="221" t="s">
        <v>394</v>
      </c>
      <c r="H201" s="222">
        <v>1</v>
      </c>
      <c r="I201" s="223">
        <v>111.09999999999999</v>
      </c>
      <c r="J201" s="223">
        <f>ROUND(I201*H201,2)</f>
        <v>111.09999999999999</v>
      </c>
      <c r="K201" s="224"/>
      <c r="L201" s="35"/>
      <c r="M201" s="225" t="s">
        <v>1</v>
      </c>
      <c r="N201" s="226" t="s">
        <v>39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188</v>
      </c>
      <c r="AT201" s="229" t="s">
        <v>184</v>
      </c>
      <c r="AU201" s="229" t="s">
        <v>183</v>
      </c>
      <c r="AY201" s="14" t="s">
        <v>181</v>
      </c>
      <c r="BE201" s="230">
        <f>IF(N201="základná",J201,0)</f>
        <v>0</v>
      </c>
      <c r="BF201" s="230">
        <f>IF(N201="znížená",J201,0)</f>
        <v>111.09999999999999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183</v>
      </c>
      <c r="BK201" s="230">
        <f>ROUND(I201*H201,2)</f>
        <v>111.09999999999999</v>
      </c>
      <c r="BL201" s="14" t="s">
        <v>188</v>
      </c>
      <c r="BM201" s="229" t="s">
        <v>682</v>
      </c>
    </row>
    <row r="202" s="2" customFormat="1" ht="33" customHeight="1">
      <c r="A202" s="29"/>
      <c r="B202" s="30"/>
      <c r="C202" s="218" t="s">
        <v>495</v>
      </c>
      <c r="D202" s="218" t="s">
        <v>184</v>
      </c>
      <c r="E202" s="219" t="s">
        <v>683</v>
      </c>
      <c r="F202" s="220" t="s">
        <v>450</v>
      </c>
      <c r="G202" s="221" t="s">
        <v>394</v>
      </c>
      <c r="H202" s="222">
        <v>1</v>
      </c>
      <c r="I202" s="223">
        <v>111.09999999999999</v>
      </c>
      <c r="J202" s="223">
        <f>ROUND(I202*H202,2)</f>
        <v>111.09999999999999</v>
      </c>
      <c r="K202" s="224"/>
      <c r="L202" s="35"/>
      <c r="M202" s="225" t="s">
        <v>1</v>
      </c>
      <c r="N202" s="226" t="s">
        <v>39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188</v>
      </c>
      <c r="AT202" s="229" t="s">
        <v>184</v>
      </c>
      <c r="AU202" s="229" t="s">
        <v>183</v>
      </c>
      <c r="AY202" s="14" t="s">
        <v>181</v>
      </c>
      <c r="BE202" s="230">
        <f>IF(N202="základná",J202,0)</f>
        <v>0</v>
      </c>
      <c r="BF202" s="230">
        <f>IF(N202="znížená",J202,0)</f>
        <v>111.09999999999999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183</v>
      </c>
      <c r="BK202" s="230">
        <f>ROUND(I202*H202,2)</f>
        <v>111.09999999999999</v>
      </c>
      <c r="BL202" s="14" t="s">
        <v>188</v>
      </c>
      <c r="BM202" s="229" t="s">
        <v>684</v>
      </c>
    </row>
    <row r="203" s="2" customFormat="1" ht="66.75" customHeight="1">
      <c r="A203" s="29"/>
      <c r="B203" s="30"/>
      <c r="C203" s="218" t="s">
        <v>502</v>
      </c>
      <c r="D203" s="218" t="s">
        <v>184</v>
      </c>
      <c r="E203" s="219" t="s">
        <v>685</v>
      </c>
      <c r="F203" s="220" t="s">
        <v>454</v>
      </c>
      <c r="G203" s="221" t="s">
        <v>394</v>
      </c>
      <c r="H203" s="222">
        <v>1</v>
      </c>
      <c r="I203" s="223">
        <v>111.09999999999999</v>
      </c>
      <c r="J203" s="223">
        <f>ROUND(I203*H203,2)</f>
        <v>111.09999999999999</v>
      </c>
      <c r="K203" s="224"/>
      <c r="L203" s="35"/>
      <c r="M203" s="225" t="s">
        <v>1</v>
      </c>
      <c r="N203" s="226" t="s">
        <v>39</v>
      </c>
      <c r="O203" s="227">
        <v>0</v>
      </c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188</v>
      </c>
      <c r="AT203" s="229" t="s">
        <v>184</v>
      </c>
      <c r="AU203" s="229" t="s">
        <v>183</v>
      </c>
      <c r="AY203" s="14" t="s">
        <v>181</v>
      </c>
      <c r="BE203" s="230">
        <f>IF(N203="základná",J203,0)</f>
        <v>0</v>
      </c>
      <c r="BF203" s="230">
        <f>IF(N203="znížená",J203,0)</f>
        <v>111.09999999999999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183</v>
      </c>
      <c r="BK203" s="230">
        <f>ROUND(I203*H203,2)</f>
        <v>111.09999999999999</v>
      </c>
      <c r="BL203" s="14" t="s">
        <v>188</v>
      </c>
      <c r="BM203" s="229" t="s">
        <v>686</v>
      </c>
    </row>
    <row r="204" s="12" customFormat="1" ht="22.8" customHeight="1">
      <c r="A204" s="12"/>
      <c r="B204" s="203"/>
      <c r="C204" s="204"/>
      <c r="D204" s="205" t="s">
        <v>72</v>
      </c>
      <c r="E204" s="216" t="s">
        <v>687</v>
      </c>
      <c r="F204" s="216" t="s">
        <v>688</v>
      </c>
      <c r="G204" s="204"/>
      <c r="H204" s="204"/>
      <c r="I204" s="204"/>
      <c r="J204" s="217">
        <f>BK204</f>
        <v>384734.32000000001</v>
      </c>
      <c r="K204" s="204"/>
      <c r="L204" s="208"/>
      <c r="M204" s="209"/>
      <c r="N204" s="210"/>
      <c r="O204" s="210"/>
      <c r="P204" s="211">
        <f>SUM(P205:P217)</f>
        <v>0</v>
      </c>
      <c r="Q204" s="210"/>
      <c r="R204" s="211">
        <f>SUM(R205:R217)</f>
        <v>0</v>
      </c>
      <c r="S204" s="210"/>
      <c r="T204" s="212">
        <f>SUM(T205:T217)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190</v>
      </c>
      <c r="AT204" s="214" t="s">
        <v>72</v>
      </c>
      <c r="AU204" s="214" t="s">
        <v>81</v>
      </c>
      <c r="AY204" s="213" t="s">
        <v>181</v>
      </c>
      <c r="BK204" s="215">
        <f>SUM(BK205:BK217)</f>
        <v>384734.32000000001</v>
      </c>
    </row>
    <row r="205" s="2" customFormat="1" ht="16.5" customHeight="1">
      <c r="A205" s="29"/>
      <c r="B205" s="30"/>
      <c r="C205" s="218" t="s">
        <v>536</v>
      </c>
      <c r="D205" s="218" t="s">
        <v>184</v>
      </c>
      <c r="E205" s="219" t="s">
        <v>689</v>
      </c>
      <c r="F205" s="220" t="s">
        <v>690</v>
      </c>
      <c r="G205" s="221" t="s">
        <v>310</v>
      </c>
      <c r="H205" s="222">
        <v>3</v>
      </c>
      <c r="I205" s="223">
        <v>15237.5</v>
      </c>
      <c r="J205" s="223">
        <f>ROUND(I205*H205,2)</f>
        <v>45712.5</v>
      </c>
      <c r="K205" s="224"/>
      <c r="L205" s="35"/>
      <c r="M205" s="225" t="s">
        <v>1</v>
      </c>
      <c r="N205" s="226" t="s">
        <v>39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188</v>
      </c>
      <c r="AT205" s="229" t="s">
        <v>184</v>
      </c>
      <c r="AU205" s="229" t="s">
        <v>183</v>
      </c>
      <c r="AY205" s="14" t="s">
        <v>181</v>
      </c>
      <c r="BE205" s="230">
        <f>IF(N205="základná",J205,0)</f>
        <v>0</v>
      </c>
      <c r="BF205" s="230">
        <f>IF(N205="znížená",J205,0)</f>
        <v>45712.5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183</v>
      </c>
      <c r="BK205" s="230">
        <f>ROUND(I205*H205,2)</f>
        <v>45712.5</v>
      </c>
      <c r="BL205" s="14" t="s">
        <v>188</v>
      </c>
      <c r="BM205" s="229" t="s">
        <v>691</v>
      </c>
    </row>
    <row r="206" s="2" customFormat="1" ht="16.5" customHeight="1">
      <c r="A206" s="29"/>
      <c r="B206" s="30"/>
      <c r="C206" s="218" t="s">
        <v>367</v>
      </c>
      <c r="D206" s="218" t="s">
        <v>184</v>
      </c>
      <c r="E206" s="219" t="s">
        <v>692</v>
      </c>
      <c r="F206" s="220" t="s">
        <v>693</v>
      </c>
      <c r="G206" s="221" t="s">
        <v>310</v>
      </c>
      <c r="H206" s="222">
        <v>3</v>
      </c>
      <c r="I206" s="223">
        <v>36099.220000000001</v>
      </c>
      <c r="J206" s="223">
        <f>ROUND(I206*H206,2)</f>
        <v>108297.66</v>
      </c>
      <c r="K206" s="224"/>
      <c r="L206" s="35"/>
      <c r="M206" s="225" t="s">
        <v>1</v>
      </c>
      <c r="N206" s="226" t="s">
        <v>39</v>
      </c>
      <c r="O206" s="227">
        <v>0</v>
      </c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9" t="s">
        <v>188</v>
      </c>
      <c r="AT206" s="229" t="s">
        <v>184</v>
      </c>
      <c r="AU206" s="229" t="s">
        <v>183</v>
      </c>
      <c r="AY206" s="14" t="s">
        <v>181</v>
      </c>
      <c r="BE206" s="230">
        <f>IF(N206="základná",J206,0)</f>
        <v>0</v>
      </c>
      <c r="BF206" s="230">
        <f>IF(N206="znížená",J206,0)</f>
        <v>108297.66</v>
      </c>
      <c r="BG206" s="230">
        <f>IF(N206="zákl. prenesená",J206,0)</f>
        <v>0</v>
      </c>
      <c r="BH206" s="230">
        <f>IF(N206="zníž. prenesená",J206,0)</f>
        <v>0</v>
      </c>
      <c r="BI206" s="230">
        <f>IF(N206="nulová",J206,0)</f>
        <v>0</v>
      </c>
      <c r="BJ206" s="14" t="s">
        <v>183</v>
      </c>
      <c r="BK206" s="230">
        <f>ROUND(I206*H206,2)</f>
        <v>108297.66</v>
      </c>
      <c r="BL206" s="14" t="s">
        <v>188</v>
      </c>
      <c r="BM206" s="229" t="s">
        <v>694</v>
      </c>
    </row>
    <row r="207" s="2" customFormat="1" ht="16.5" customHeight="1">
      <c r="A207" s="29"/>
      <c r="B207" s="30"/>
      <c r="C207" s="218" t="s">
        <v>412</v>
      </c>
      <c r="D207" s="218" t="s">
        <v>184</v>
      </c>
      <c r="E207" s="219" t="s">
        <v>695</v>
      </c>
      <c r="F207" s="220" t="s">
        <v>696</v>
      </c>
      <c r="G207" s="221" t="s">
        <v>310</v>
      </c>
      <c r="H207" s="222">
        <v>3</v>
      </c>
      <c r="I207" s="223">
        <v>23057.5</v>
      </c>
      <c r="J207" s="223">
        <f>ROUND(I207*H207,2)</f>
        <v>69172.5</v>
      </c>
      <c r="K207" s="224"/>
      <c r="L207" s="35"/>
      <c r="M207" s="225" t="s">
        <v>1</v>
      </c>
      <c r="N207" s="226" t="s">
        <v>39</v>
      </c>
      <c r="O207" s="227">
        <v>0</v>
      </c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188</v>
      </c>
      <c r="AT207" s="229" t="s">
        <v>184</v>
      </c>
      <c r="AU207" s="229" t="s">
        <v>183</v>
      </c>
      <c r="AY207" s="14" t="s">
        <v>181</v>
      </c>
      <c r="BE207" s="230">
        <f>IF(N207="základná",J207,0)</f>
        <v>0</v>
      </c>
      <c r="BF207" s="230">
        <f>IF(N207="znížená",J207,0)</f>
        <v>69172.5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183</v>
      </c>
      <c r="BK207" s="230">
        <f>ROUND(I207*H207,2)</f>
        <v>69172.5</v>
      </c>
      <c r="BL207" s="14" t="s">
        <v>188</v>
      </c>
      <c r="BM207" s="229" t="s">
        <v>697</v>
      </c>
    </row>
    <row r="208" s="2" customFormat="1" ht="16.5" customHeight="1">
      <c r="A208" s="29"/>
      <c r="B208" s="30"/>
      <c r="C208" s="218" t="s">
        <v>456</v>
      </c>
      <c r="D208" s="218" t="s">
        <v>184</v>
      </c>
      <c r="E208" s="219" t="s">
        <v>698</v>
      </c>
      <c r="F208" s="220" t="s">
        <v>699</v>
      </c>
      <c r="G208" s="221" t="s">
        <v>310</v>
      </c>
      <c r="H208" s="222">
        <v>1</v>
      </c>
      <c r="I208" s="223">
        <v>46425.5</v>
      </c>
      <c r="J208" s="223">
        <f>ROUND(I208*H208,2)</f>
        <v>46425.5</v>
      </c>
      <c r="K208" s="224"/>
      <c r="L208" s="35"/>
      <c r="M208" s="225" t="s">
        <v>1</v>
      </c>
      <c r="N208" s="226" t="s">
        <v>39</v>
      </c>
      <c r="O208" s="227">
        <v>0</v>
      </c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188</v>
      </c>
      <c r="AT208" s="229" t="s">
        <v>184</v>
      </c>
      <c r="AU208" s="229" t="s">
        <v>183</v>
      </c>
      <c r="AY208" s="14" t="s">
        <v>181</v>
      </c>
      <c r="BE208" s="230">
        <f>IF(N208="základná",J208,0)</f>
        <v>0</v>
      </c>
      <c r="BF208" s="230">
        <f>IF(N208="znížená",J208,0)</f>
        <v>46425.5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183</v>
      </c>
      <c r="BK208" s="230">
        <f>ROUND(I208*H208,2)</f>
        <v>46425.5</v>
      </c>
      <c r="BL208" s="14" t="s">
        <v>188</v>
      </c>
      <c r="BM208" s="229" t="s">
        <v>700</v>
      </c>
    </row>
    <row r="209" s="2" customFormat="1" ht="37.8" customHeight="1">
      <c r="A209" s="29"/>
      <c r="B209" s="30"/>
      <c r="C209" s="218" t="s">
        <v>476</v>
      </c>
      <c r="D209" s="218" t="s">
        <v>184</v>
      </c>
      <c r="E209" s="219" t="s">
        <v>701</v>
      </c>
      <c r="F209" s="220" t="s">
        <v>702</v>
      </c>
      <c r="G209" s="221" t="s">
        <v>310</v>
      </c>
      <c r="H209" s="222">
        <v>1</v>
      </c>
      <c r="I209" s="223">
        <v>1500.06</v>
      </c>
      <c r="J209" s="223">
        <f>ROUND(I209*H209,2)</f>
        <v>1500.06</v>
      </c>
      <c r="K209" s="224"/>
      <c r="L209" s="35"/>
      <c r="M209" s="225" t="s">
        <v>1</v>
      </c>
      <c r="N209" s="226" t="s">
        <v>39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188</v>
      </c>
      <c r="AT209" s="229" t="s">
        <v>184</v>
      </c>
      <c r="AU209" s="229" t="s">
        <v>183</v>
      </c>
      <c r="AY209" s="14" t="s">
        <v>181</v>
      </c>
      <c r="BE209" s="230">
        <f>IF(N209="základná",J209,0)</f>
        <v>0</v>
      </c>
      <c r="BF209" s="230">
        <f>IF(N209="znížená",J209,0)</f>
        <v>1500.06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183</v>
      </c>
      <c r="BK209" s="230">
        <f>ROUND(I209*H209,2)</f>
        <v>1500.06</v>
      </c>
      <c r="BL209" s="14" t="s">
        <v>188</v>
      </c>
      <c r="BM209" s="229" t="s">
        <v>703</v>
      </c>
    </row>
    <row r="210" s="2" customFormat="1" ht="24.15" customHeight="1">
      <c r="A210" s="29"/>
      <c r="B210" s="30"/>
      <c r="C210" s="218" t="s">
        <v>408</v>
      </c>
      <c r="D210" s="218" t="s">
        <v>184</v>
      </c>
      <c r="E210" s="219" t="s">
        <v>704</v>
      </c>
      <c r="F210" s="220" t="s">
        <v>705</v>
      </c>
      <c r="G210" s="221" t="s">
        <v>310</v>
      </c>
      <c r="H210" s="222">
        <v>1</v>
      </c>
      <c r="I210" s="223">
        <v>1501.0999999999999</v>
      </c>
      <c r="J210" s="223">
        <f>ROUND(I210*H210,2)</f>
        <v>1501.0999999999999</v>
      </c>
      <c r="K210" s="224"/>
      <c r="L210" s="35"/>
      <c r="M210" s="225" t="s">
        <v>1</v>
      </c>
      <c r="N210" s="226" t="s">
        <v>39</v>
      </c>
      <c r="O210" s="227">
        <v>0</v>
      </c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188</v>
      </c>
      <c r="AT210" s="229" t="s">
        <v>184</v>
      </c>
      <c r="AU210" s="229" t="s">
        <v>183</v>
      </c>
      <c r="AY210" s="14" t="s">
        <v>181</v>
      </c>
      <c r="BE210" s="230">
        <f>IF(N210="základná",J210,0)</f>
        <v>0</v>
      </c>
      <c r="BF210" s="230">
        <f>IF(N210="znížená",J210,0)</f>
        <v>1501.0999999999999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183</v>
      </c>
      <c r="BK210" s="230">
        <f>ROUND(I210*H210,2)</f>
        <v>1501.0999999999999</v>
      </c>
      <c r="BL210" s="14" t="s">
        <v>188</v>
      </c>
      <c r="BM210" s="229" t="s">
        <v>706</v>
      </c>
    </row>
    <row r="211" s="2" customFormat="1" ht="16.5" customHeight="1">
      <c r="A211" s="29"/>
      <c r="B211" s="30"/>
      <c r="C211" s="218" t="s">
        <v>508</v>
      </c>
      <c r="D211" s="218" t="s">
        <v>184</v>
      </c>
      <c r="E211" s="219" t="s">
        <v>707</v>
      </c>
      <c r="F211" s="220" t="s">
        <v>708</v>
      </c>
      <c r="G211" s="221" t="s">
        <v>292</v>
      </c>
      <c r="H211" s="222">
        <v>171</v>
      </c>
      <c r="I211" s="223">
        <v>322</v>
      </c>
      <c r="J211" s="223">
        <f>ROUND(I211*H211,2)</f>
        <v>55062</v>
      </c>
      <c r="K211" s="224"/>
      <c r="L211" s="35"/>
      <c r="M211" s="225" t="s">
        <v>1</v>
      </c>
      <c r="N211" s="226" t="s">
        <v>39</v>
      </c>
      <c r="O211" s="227">
        <v>0</v>
      </c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188</v>
      </c>
      <c r="AT211" s="229" t="s">
        <v>184</v>
      </c>
      <c r="AU211" s="229" t="s">
        <v>183</v>
      </c>
      <c r="AY211" s="14" t="s">
        <v>181</v>
      </c>
      <c r="BE211" s="230">
        <f>IF(N211="základná",J211,0)</f>
        <v>0</v>
      </c>
      <c r="BF211" s="230">
        <f>IF(N211="znížená",J211,0)</f>
        <v>55062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183</v>
      </c>
      <c r="BK211" s="230">
        <f>ROUND(I211*H211,2)</f>
        <v>55062</v>
      </c>
      <c r="BL211" s="14" t="s">
        <v>188</v>
      </c>
      <c r="BM211" s="229" t="s">
        <v>709</v>
      </c>
    </row>
    <row r="212" s="2" customFormat="1" ht="16.5" customHeight="1">
      <c r="A212" s="29"/>
      <c r="B212" s="30"/>
      <c r="C212" s="218" t="s">
        <v>512</v>
      </c>
      <c r="D212" s="218" t="s">
        <v>184</v>
      </c>
      <c r="E212" s="219" t="s">
        <v>710</v>
      </c>
      <c r="F212" s="220" t="s">
        <v>711</v>
      </c>
      <c r="G212" s="221" t="s">
        <v>310</v>
      </c>
      <c r="H212" s="222">
        <v>1</v>
      </c>
      <c r="I212" s="223">
        <v>5347.5</v>
      </c>
      <c r="J212" s="223">
        <f>ROUND(I212*H212,2)</f>
        <v>5347.5</v>
      </c>
      <c r="K212" s="224"/>
      <c r="L212" s="35"/>
      <c r="M212" s="225" t="s">
        <v>1</v>
      </c>
      <c r="N212" s="226" t="s">
        <v>39</v>
      </c>
      <c r="O212" s="227">
        <v>0</v>
      </c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9" t="s">
        <v>188</v>
      </c>
      <c r="AT212" s="229" t="s">
        <v>184</v>
      </c>
      <c r="AU212" s="229" t="s">
        <v>183</v>
      </c>
      <c r="AY212" s="14" t="s">
        <v>181</v>
      </c>
      <c r="BE212" s="230">
        <f>IF(N212="základná",J212,0)</f>
        <v>0</v>
      </c>
      <c r="BF212" s="230">
        <f>IF(N212="znížená",J212,0)</f>
        <v>5347.5</v>
      </c>
      <c r="BG212" s="230">
        <f>IF(N212="zákl. prenesená",J212,0)</f>
        <v>0</v>
      </c>
      <c r="BH212" s="230">
        <f>IF(N212="zníž. prenesená",J212,0)</f>
        <v>0</v>
      </c>
      <c r="BI212" s="230">
        <f>IF(N212="nulová",J212,0)</f>
        <v>0</v>
      </c>
      <c r="BJ212" s="14" t="s">
        <v>183</v>
      </c>
      <c r="BK212" s="230">
        <f>ROUND(I212*H212,2)</f>
        <v>5347.5</v>
      </c>
      <c r="BL212" s="14" t="s">
        <v>188</v>
      </c>
      <c r="BM212" s="229" t="s">
        <v>712</v>
      </c>
    </row>
    <row r="213" s="2" customFormat="1" ht="16.5" customHeight="1">
      <c r="A213" s="29"/>
      <c r="B213" s="30"/>
      <c r="C213" s="218" t="s">
        <v>516</v>
      </c>
      <c r="D213" s="218" t="s">
        <v>184</v>
      </c>
      <c r="E213" s="219" t="s">
        <v>713</v>
      </c>
      <c r="F213" s="220" t="s">
        <v>714</v>
      </c>
      <c r="G213" s="221" t="s">
        <v>310</v>
      </c>
      <c r="H213" s="222">
        <v>3</v>
      </c>
      <c r="I213" s="223">
        <v>4749.5</v>
      </c>
      <c r="J213" s="223">
        <f>ROUND(I213*H213,2)</f>
        <v>14248.5</v>
      </c>
      <c r="K213" s="224"/>
      <c r="L213" s="35"/>
      <c r="M213" s="225" t="s">
        <v>1</v>
      </c>
      <c r="N213" s="226" t="s">
        <v>39</v>
      </c>
      <c r="O213" s="227">
        <v>0</v>
      </c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29" t="s">
        <v>188</v>
      </c>
      <c r="AT213" s="229" t="s">
        <v>184</v>
      </c>
      <c r="AU213" s="229" t="s">
        <v>183</v>
      </c>
      <c r="AY213" s="14" t="s">
        <v>181</v>
      </c>
      <c r="BE213" s="230">
        <f>IF(N213="základná",J213,0)</f>
        <v>0</v>
      </c>
      <c r="BF213" s="230">
        <f>IF(N213="znížená",J213,0)</f>
        <v>14248.5</v>
      </c>
      <c r="BG213" s="230">
        <f>IF(N213="zákl. prenesená",J213,0)</f>
        <v>0</v>
      </c>
      <c r="BH213" s="230">
        <f>IF(N213="zníž. prenesená",J213,0)</f>
        <v>0</v>
      </c>
      <c r="BI213" s="230">
        <f>IF(N213="nulová",J213,0)</f>
        <v>0</v>
      </c>
      <c r="BJ213" s="14" t="s">
        <v>183</v>
      </c>
      <c r="BK213" s="230">
        <f>ROUND(I213*H213,2)</f>
        <v>14248.5</v>
      </c>
      <c r="BL213" s="14" t="s">
        <v>188</v>
      </c>
      <c r="BM213" s="229" t="s">
        <v>715</v>
      </c>
    </row>
    <row r="214" s="2" customFormat="1" ht="16.5" customHeight="1">
      <c r="A214" s="29"/>
      <c r="B214" s="30"/>
      <c r="C214" s="218" t="s">
        <v>520</v>
      </c>
      <c r="D214" s="218" t="s">
        <v>184</v>
      </c>
      <c r="E214" s="219" t="s">
        <v>716</v>
      </c>
      <c r="F214" s="220" t="s">
        <v>717</v>
      </c>
      <c r="G214" s="221" t="s">
        <v>310</v>
      </c>
      <c r="H214" s="222">
        <v>1</v>
      </c>
      <c r="I214" s="223">
        <v>7015</v>
      </c>
      <c r="J214" s="223">
        <f>ROUND(I214*H214,2)</f>
        <v>7015</v>
      </c>
      <c r="K214" s="224"/>
      <c r="L214" s="35"/>
      <c r="M214" s="225" t="s">
        <v>1</v>
      </c>
      <c r="N214" s="226" t="s">
        <v>39</v>
      </c>
      <c r="O214" s="227">
        <v>0</v>
      </c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29" t="s">
        <v>188</v>
      </c>
      <c r="AT214" s="229" t="s">
        <v>184</v>
      </c>
      <c r="AU214" s="229" t="s">
        <v>183</v>
      </c>
      <c r="AY214" s="14" t="s">
        <v>181</v>
      </c>
      <c r="BE214" s="230">
        <f>IF(N214="základná",J214,0)</f>
        <v>0</v>
      </c>
      <c r="BF214" s="230">
        <f>IF(N214="znížená",J214,0)</f>
        <v>7015</v>
      </c>
      <c r="BG214" s="230">
        <f>IF(N214="zákl. prenesená",J214,0)</f>
        <v>0</v>
      </c>
      <c r="BH214" s="230">
        <f>IF(N214="zníž. prenesená",J214,0)</f>
        <v>0</v>
      </c>
      <c r="BI214" s="230">
        <f>IF(N214="nulová",J214,0)</f>
        <v>0</v>
      </c>
      <c r="BJ214" s="14" t="s">
        <v>183</v>
      </c>
      <c r="BK214" s="230">
        <f>ROUND(I214*H214,2)</f>
        <v>7015</v>
      </c>
      <c r="BL214" s="14" t="s">
        <v>188</v>
      </c>
      <c r="BM214" s="229" t="s">
        <v>718</v>
      </c>
    </row>
    <row r="215" s="2" customFormat="1" ht="16.5" customHeight="1">
      <c r="A215" s="29"/>
      <c r="B215" s="30"/>
      <c r="C215" s="218" t="s">
        <v>524</v>
      </c>
      <c r="D215" s="218" t="s">
        <v>184</v>
      </c>
      <c r="E215" s="219" t="s">
        <v>719</v>
      </c>
      <c r="F215" s="220" t="s">
        <v>717</v>
      </c>
      <c r="G215" s="221" t="s">
        <v>310</v>
      </c>
      <c r="H215" s="222">
        <v>1</v>
      </c>
      <c r="I215" s="223">
        <v>14605</v>
      </c>
      <c r="J215" s="223">
        <f>ROUND(I215*H215,2)</f>
        <v>14605</v>
      </c>
      <c r="K215" s="224"/>
      <c r="L215" s="35"/>
      <c r="M215" s="225" t="s">
        <v>1</v>
      </c>
      <c r="N215" s="226" t="s">
        <v>39</v>
      </c>
      <c r="O215" s="227">
        <v>0</v>
      </c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9" t="s">
        <v>188</v>
      </c>
      <c r="AT215" s="229" t="s">
        <v>184</v>
      </c>
      <c r="AU215" s="229" t="s">
        <v>183</v>
      </c>
      <c r="AY215" s="14" t="s">
        <v>181</v>
      </c>
      <c r="BE215" s="230">
        <f>IF(N215="základná",J215,0)</f>
        <v>0</v>
      </c>
      <c r="BF215" s="230">
        <f>IF(N215="znížená",J215,0)</f>
        <v>14605</v>
      </c>
      <c r="BG215" s="230">
        <f>IF(N215="zákl. prenesená",J215,0)</f>
        <v>0</v>
      </c>
      <c r="BH215" s="230">
        <f>IF(N215="zníž. prenesená",J215,0)</f>
        <v>0</v>
      </c>
      <c r="BI215" s="230">
        <f>IF(N215="nulová",J215,0)</f>
        <v>0</v>
      </c>
      <c r="BJ215" s="14" t="s">
        <v>183</v>
      </c>
      <c r="BK215" s="230">
        <f>ROUND(I215*H215,2)</f>
        <v>14605</v>
      </c>
      <c r="BL215" s="14" t="s">
        <v>188</v>
      </c>
      <c r="BM215" s="229" t="s">
        <v>720</v>
      </c>
    </row>
    <row r="216" s="2" customFormat="1" ht="16.5" customHeight="1">
      <c r="A216" s="29"/>
      <c r="B216" s="30"/>
      <c r="C216" s="218" t="s">
        <v>528</v>
      </c>
      <c r="D216" s="218" t="s">
        <v>184</v>
      </c>
      <c r="E216" s="219" t="s">
        <v>721</v>
      </c>
      <c r="F216" s="220" t="s">
        <v>722</v>
      </c>
      <c r="G216" s="221" t="s">
        <v>310</v>
      </c>
      <c r="H216" s="222">
        <v>3</v>
      </c>
      <c r="I216" s="223">
        <v>4899</v>
      </c>
      <c r="J216" s="223">
        <f>ROUND(I216*H216,2)</f>
        <v>14697</v>
      </c>
      <c r="K216" s="224"/>
      <c r="L216" s="35"/>
      <c r="M216" s="225" t="s">
        <v>1</v>
      </c>
      <c r="N216" s="226" t="s">
        <v>39</v>
      </c>
      <c r="O216" s="227">
        <v>0</v>
      </c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29" t="s">
        <v>188</v>
      </c>
      <c r="AT216" s="229" t="s">
        <v>184</v>
      </c>
      <c r="AU216" s="229" t="s">
        <v>183</v>
      </c>
      <c r="AY216" s="14" t="s">
        <v>181</v>
      </c>
      <c r="BE216" s="230">
        <f>IF(N216="základná",J216,0)</f>
        <v>0</v>
      </c>
      <c r="BF216" s="230">
        <f>IF(N216="znížená",J216,0)</f>
        <v>14697</v>
      </c>
      <c r="BG216" s="230">
        <f>IF(N216="zákl. prenesená",J216,0)</f>
        <v>0</v>
      </c>
      <c r="BH216" s="230">
        <f>IF(N216="zníž. prenesená",J216,0)</f>
        <v>0</v>
      </c>
      <c r="BI216" s="230">
        <f>IF(N216="nulová",J216,0)</f>
        <v>0</v>
      </c>
      <c r="BJ216" s="14" t="s">
        <v>183</v>
      </c>
      <c r="BK216" s="230">
        <f>ROUND(I216*H216,2)</f>
        <v>14697</v>
      </c>
      <c r="BL216" s="14" t="s">
        <v>188</v>
      </c>
      <c r="BM216" s="229" t="s">
        <v>723</v>
      </c>
    </row>
    <row r="217" s="2" customFormat="1" ht="16.5" customHeight="1">
      <c r="A217" s="29"/>
      <c r="B217" s="30"/>
      <c r="C217" s="218" t="s">
        <v>532</v>
      </c>
      <c r="D217" s="218" t="s">
        <v>184</v>
      </c>
      <c r="E217" s="219" t="s">
        <v>724</v>
      </c>
      <c r="F217" s="220" t="s">
        <v>725</v>
      </c>
      <c r="G217" s="221" t="s">
        <v>310</v>
      </c>
      <c r="H217" s="222">
        <v>1</v>
      </c>
      <c r="I217" s="223">
        <v>1150</v>
      </c>
      <c r="J217" s="223">
        <f>ROUND(I217*H217,2)</f>
        <v>1150</v>
      </c>
      <c r="K217" s="224"/>
      <c r="L217" s="35"/>
      <c r="M217" s="225" t="s">
        <v>1</v>
      </c>
      <c r="N217" s="226" t="s">
        <v>39</v>
      </c>
      <c r="O217" s="227">
        <v>0</v>
      </c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9" t="s">
        <v>188</v>
      </c>
      <c r="AT217" s="229" t="s">
        <v>184</v>
      </c>
      <c r="AU217" s="229" t="s">
        <v>183</v>
      </c>
      <c r="AY217" s="14" t="s">
        <v>181</v>
      </c>
      <c r="BE217" s="230">
        <f>IF(N217="základná",J217,0)</f>
        <v>0</v>
      </c>
      <c r="BF217" s="230">
        <f>IF(N217="znížená",J217,0)</f>
        <v>1150</v>
      </c>
      <c r="BG217" s="230">
        <f>IF(N217="zákl. prenesená",J217,0)</f>
        <v>0</v>
      </c>
      <c r="BH217" s="230">
        <f>IF(N217="zníž. prenesená",J217,0)</f>
        <v>0</v>
      </c>
      <c r="BI217" s="230">
        <f>IF(N217="nulová",J217,0)</f>
        <v>0</v>
      </c>
      <c r="BJ217" s="14" t="s">
        <v>183</v>
      </c>
      <c r="BK217" s="230">
        <f>ROUND(I217*H217,2)</f>
        <v>1150</v>
      </c>
      <c r="BL217" s="14" t="s">
        <v>188</v>
      </c>
      <c r="BM217" s="229" t="s">
        <v>726</v>
      </c>
    </row>
    <row r="218" s="12" customFormat="1" ht="25.92" customHeight="1">
      <c r="A218" s="12"/>
      <c r="B218" s="203"/>
      <c r="C218" s="204"/>
      <c r="D218" s="205" t="s">
        <v>72</v>
      </c>
      <c r="E218" s="206" t="s">
        <v>500</v>
      </c>
      <c r="F218" s="206" t="s">
        <v>501</v>
      </c>
      <c r="G218" s="204"/>
      <c r="H218" s="204"/>
      <c r="I218" s="204"/>
      <c r="J218" s="207">
        <f>BK218</f>
        <v>2484.46</v>
      </c>
      <c r="K218" s="204"/>
      <c r="L218" s="208"/>
      <c r="M218" s="209"/>
      <c r="N218" s="210"/>
      <c r="O218" s="210"/>
      <c r="P218" s="211">
        <f>SUM(P219:P227)</f>
        <v>0</v>
      </c>
      <c r="Q218" s="210"/>
      <c r="R218" s="211">
        <f>SUM(R219:R227)</f>
        <v>0</v>
      </c>
      <c r="S218" s="210"/>
      <c r="T218" s="212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197</v>
      </c>
      <c r="AT218" s="214" t="s">
        <v>72</v>
      </c>
      <c r="AU218" s="214" t="s">
        <v>73</v>
      </c>
      <c r="AY218" s="213" t="s">
        <v>181</v>
      </c>
      <c r="BK218" s="215">
        <f>SUM(BK219:BK227)</f>
        <v>2484.46</v>
      </c>
    </row>
    <row r="219" s="2" customFormat="1" ht="33" customHeight="1">
      <c r="A219" s="29"/>
      <c r="B219" s="30"/>
      <c r="C219" s="218" t="s">
        <v>727</v>
      </c>
      <c r="D219" s="218" t="s">
        <v>184</v>
      </c>
      <c r="E219" s="219" t="s">
        <v>503</v>
      </c>
      <c r="F219" s="220" t="s">
        <v>504</v>
      </c>
      <c r="G219" s="221" t="s">
        <v>505</v>
      </c>
      <c r="H219" s="222">
        <v>1</v>
      </c>
      <c r="I219" s="223">
        <v>18.91</v>
      </c>
      <c r="J219" s="223">
        <f>ROUND(I219*H219,2)</f>
        <v>18.91</v>
      </c>
      <c r="K219" s="224"/>
      <c r="L219" s="35"/>
      <c r="M219" s="225" t="s">
        <v>1</v>
      </c>
      <c r="N219" s="226" t="s">
        <v>39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9" t="s">
        <v>506</v>
      </c>
      <c r="AT219" s="229" t="s">
        <v>184</v>
      </c>
      <c r="AU219" s="229" t="s">
        <v>81</v>
      </c>
      <c r="AY219" s="14" t="s">
        <v>181</v>
      </c>
      <c r="BE219" s="230">
        <f>IF(N219="základná",J219,0)</f>
        <v>0</v>
      </c>
      <c r="BF219" s="230">
        <f>IF(N219="znížená",J219,0)</f>
        <v>18.91</v>
      </c>
      <c r="BG219" s="230">
        <f>IF(N219="zákl. prenesená",J219,0)</f>
        <v>0</v>
      </c>
      <c r="BH219" s="230">
        <f>IF(N219="zníž. prenesená",J219,0)</f>
        <v>0</v>
      </c>
      <c r="BI219" s="230">
        <f>IF(N219="nulová",J219,0)</f>
        <v>0</v>
      </c>
      <c r="BJ219" s="14" t="s">
        <v>183</v>
      </c>
      <c r="BK219" s="230">
        <f>ROUND(I219*H219,2)</f>
        <v>18.91</v>
      </c>
      <c r="BL219" s="14" t="s">
        <v>506</v>
      </c>
      <c r="BM219" s="229" t="s">
        <v>728</v>
      </c>
    </row>
    <row r="220" s="2" customFormat="1" ht="24.15" customHeight="1">
      <c r="A220" s="29"/>
      <c r="B220" s="30"/>
      <c r="C220" s="218" t="s">
        <v>729</v>
      </c>
      <c r="D220" s="218" t="s">
        <v>184</v>
      </c>
      <c r="E220" s="219" t="s">
        <v>509</v>
      </c>
      <c r="F220" s="220" t="s">
        <v>510</v>
      </c>
      <c r="G220" s="221" t="s">
        <v>505</v>
      </c>
      <c r="H220" s="222">
        <v>1</v>
      </c>
      <c r="I220" s="223">
        <v>112.42</v>
      </c>
      <c r="J220" s="223">
        <f>ROUND(I220*H220,2)</f>
        <v>112.42</v>
      </c>
      <c r="K220" s="224"/>
      <c r="L220" s="35"/>
      <c r="M220" s="225" t="s">
        <v>1</v>
      </c>
      <c r="N220" s="226" t="s">
        <v>39</v>
      </c>
      <c r="O220" s="227">
        <v>0</v>
      </c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9" t="s">
        <v>506</v>
      </c>
      <c r="AT220" s="229" t="s">
        <v>184</v>
      </c>
      <c r="AU220" s="229" t="s">
        <v>81</v>
      </c>
      <c r="AY220" s="14" t="s">
        <v>181</v>
      </c>
      <c r="BE220" s="230">
        <f>IF(N220="základná",J220,0)</f>
        <v>0</v>
      </c>
      <c r="BF220" s="230">
        <f>IF(N220="znížená",J220,0)</f>
        <v>112.42</v>
      </c>
      <c r="BG220" s="230">
        <f>IF(N220="zákl. prenesená",J220,0)</f>
        <v>0</v>
      </c>
      <c r="BH220" s="230">
        <f>IF(N220="zníž. prenesená",J220,0)</f>
        <v>0</v>
      </c>
      <c r="BI220" s="230">
        <f>IF(N220="nulová",J220,0)</f>
        <v>0</v>
      </c>
      <c r="BJ220" s="14" t="s">
        <v>183</v>
      </c>
      <c r="BK220" s="230">
        <f>ROUND(I220*H220,2)</f>
        <v>112.42</v>
      </c>
      <c r="BL220" s="14" t="s">
        <v>506</v>
      </c>
      <c r="BM220" s="229" t="s">
        <v>730</v>
      </c>
    </row>
    <row r="221" s="2" customFormat="1" ht="24.15" customHeight="1">
      <c r="A221" s="29"/>
      <c r="B221" s="30"/>
      <c r="C221" s="218" t="s">
        <v>731</v>
      </c>
      <c r="D221" s="218" t="s">
        <v>184</v>
      </c>
      <c r="E221" s="219" t="s">
        <v>513</v>
      </c>
      <c r="F221" s="220" t="s">
        <v>514</v>
      </c>
      <c r="G221" s="221" t="s">
        <v>505</v>
      </c>
      <c r="H221" s="222">
        <v>1</v>
      </c>
      <c r="I221" s="223">
        <v>1678.6099999999999</v>
      </c>
      <c r="J221" s="223">
        <f>ROUND(I221*H221,2)</f>
        <v>1678.6099999999999</v>
      </c>
      <c r="K221" s="224"/>
      <c r="L221" s="35"/>
      <c r="M221" s="225" t="s">
        <v>1</v>
      </c>
      <c r="N221" s="226" t="s">
        <v>39</v>
      </c>
      <c r="O221" s="227">
        <v>0</v>
      </c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29" t="s">
        <v>506</v>
      </c>
      <c r="AT221" s="229" t="s">
        <v>184</v>
      </c>
      <c r="AU221" s="229" t="s">
        <v>81</v>
      </c>
      <c r="AY221" s="14" t="s">
        <v>181</v>
      </c>
      <c r="BE221" s="230">
        <f>IF(N221="základná",J221,0)</f>
        <v>0</v>
      </c>
      <c r="BF221" s="230">
        <f>IF(N221="znížená",J221,0)</f>
        <v>1678.6099999999999</v>
      </c>
      <c r="BG221" s="230">
        <f>IF(N221="zákl. prenesená",J221,0)</f>
        <v>0</v>
      </c>
      <c r="BH221" s="230">
        <f>IF(N221="zníž. prenesená",J221,0)</f>
        <v>0</v>
      </c>
      <c r="BI221" s="230">
        <f>IF(N221="nulová",J221,0)</f>
        <v>0</v>
      </c>
      <c r="BJ221" s="14" t="s">
        <v>183</v>
      </c>
      <c r="BK221" s="230">
        <f>ROUND(I221*H221,2)</f>
        <v>1678.6099999999999</v>
      </c>
      <c r="BL221" s="14" t="s">
        <v>506</v>
      </c>
      <c r="BM221" s="229" t="s">
        <v>732</v>
      </c>
    </row>
    <row r="222" s="2" customFormat="1" ht="16.5" customHeight="1">
      <c r="A222" s="29"/>
      <c r="B222" s="30"/>
      <c r="C222" s="218" t="s">
        <v>733</v>
      </c>
      <c r="D222" s="218" t="s">
        <v>184</v>
      </c>
      <c r="E222" s="219" t="s">
        <v>517</v>
      </c>
      <c r="F222" s="220" t="s">
        <v>518</v>
      </c>
      <c r="G222" s="221" t="s">
        <v>505</v>
      </c>
      <c r="H222" s="222">
        <v>1</v>
      </c>
      <c r="I222" s="223">
        <v>112.42</v>
      </c>
      <c r="J222" s="223">
        <f>ROUND(I222*H222,2)</f>
        <v>112.42</v>
      </c>
      <c r="K222" s="224"/>
      <c r="L222" s="35"/>
      <c r="M222" s="225" t="s">
        <v>1</v>
      </c>
      <c r="N222" s="226" t="s">
        <v>39</v>
      </c>
      <c r="O222" s="227">
        <v>0</v>
      </c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9" t="s">
        <v>506</v>
      </c>
      <c r="AT222" s="229" t="s">
        <v>184</v>
      </c>
      <c r="AU222" s="229" t="s">
        <v>81</v>
      </c>
      <c r="AY222" s="14" t="s">
        <v>181</v>
      </c>
      <c r="BE222" s="230">
        <f>IF(N222="základná",J222,0)</f>
        <v>0</v>
      </c>
      <c r="BF222" s="230">
        <f>IF(N222="znížená",J222,0)</f>
        <v>112.42</v>
      </c>
      <c r="BG222" s="230">
        <f>IF(N222="zákl. prenesená",J222,0)</f>
        <v>0</v>
      </c>
      <c r="BH222" s="230">
        <f>IF(N222="zníž. prenesená",J222,0)</f>
        <v>0</v>
      </c>
      <c r="BI222" s="230">
        <f>IF(N222="nulová",J222,0)</f>
        <v>0</v>
      </c>
      <c r="BJ222" s="14" t="s">
        <v>183</v>
      </c>
      <c r="BK222" s="230">
        <f>ROUND(I222*H222,2)</f>
        <v>112.42</v>
      </c>
      <c r="BL222" s="14" t="s">
        <v>506</v>
      </c>
      <c r="BM222" s="229" t="s">
        <v>734</v>
      </c>
    </row>
    <row r="223" s="2" customFormat="1" ht="24.15" customHeight="1">
      <c r="A223" s="29"/>
      <c r="B223" s="30"/>
      <c r="C223" s="218" t="s">
        <v>735</v>
      </c>
      <c r="D223" s="218" t="s">
        <v>184</v>
      </c>
      <c r="E223" s="219" t="s">
        <v>521</v>
      </c>
      <c r="F223" s="220" t="s">
        <v>522</v>
      </c>
      <c r="G223" s="221" t="s">
        <v>505</v>
      </c>
      <c r="H223" s="222">
        <v>1</v>
      </c>
      <c r="I223" s="223">
        <v>112.42</v>
      </c>
      <c r="J223" s="223">
        <f>ROUND(I223*H223,2)</f>
        <v>112.42</v>
      </c>
      <c r="K223" s="224"/>
      <c r="L223" s="35"/>
      <c r="M223" s="225" t="s">
        <v>1</v>
      </c>
      <c r="N223" s="226" t="s">
        <v>39</v>
      </c>
      <c r="O223" s="227">
        <v>0</v>
      </c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29" t="s">
        <v>506</v>
      </c>
      <c r="AT223" s="229" t="s">
        <v>184</v>
      </c>
      <c r="AU223" s="229" t="s">
        <v>81</v>
      </c>
      <c r="AY223" s="14" t="s">
        <v>181</v>
      </c>
      <c r="BE223" s="230">
        <f>IF(N223="základná",J223,0)</f>
        <v>0</v>
      </c>
      <c r="BF223" s="230">
        <f>IF(N223="znížená",J223,0)</f>
        <v>112.42</v>
      </c>
      <c r="BG223" s="230">
        <f>IF(N223="zákl. prenesená",J223,0)</f>
        <v>0</v>
      </c>
      <c r="BH223" s="230">
        <f>IF(N223="zníž. prenesená",J223,0)</f>
        <v>0</v>
      </c>
      <c r="BI223" s="230">
        <f>IF(N223="nulová",J223,0)</f>
        <v>0</v>
      </c>
      <c r="BJ223" s="14" t="s">
        <v>183</v>
      </c>
      <c r="BK223" s="230">
        <f>ROUND(I223*H223,2)</f>
        <v>112.42</v>
      </c>
      <c r="BL223" s="14" t="s">
        <v>506</v>
      </c>
      <c r="BM223" s="229" t="s">
        <v>736</v>
      </c>
    </row>
    <row r="224" s="2" customFormat="1" ht="21.75" customHeight="1">
      <c r="A224" s="29"/>
      <c r="B224" s="30"/>
      <c r="C224" s="218" t="s">
        <v>493</v>
      </c>
      <c r="D224" s="218" t="s">
        <v>184</v>
      </c>
      <c r="E224" s="219" t="s">
        <v>525</v>
      </c>
      <c r="F224" s="220" t="s">
        <v>526</v>
      </c>
      <c r="G224" s="221" t="s">
        <v>505</v>
      </c>
      <c r="H224" s="222">
        <v>1</v>
      </c>
      <c r="I224" s="223">
        <v>112.42</v>
      </c>
      <c r="J224" s="223">
        <f>ROUND(I224*H224,2)</f>
        <v>112.42</v>
      </c>
      <c r="K224" s="224"/>
      <c r="L224" s="35"/>
      <c r="M224" s="225" t="s">
        <v>1</v>
      </c>
      <c r="N224" s="226" t="s">
        <v>39</v>
      </c>
      <c r="O224" s="227">
        <v>0</v>
      </c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9" t="s">
        <v>506</v>
      </c>
      <c r="AT224" s="229" t="s">
        <v>184</v>
      </c>
      <c r="AU224" s="229" t="s">
        <v>81</v>
      </c>
      <c r="AY224" s="14" t="s">
        <v>181</v>
      </c>
      <c r="BE224" s="230">
        <f>IF(N224="základná",J224,0)</f>
        <v>0</v>
      </c>
      <c r="BF224" s="230">
        <f>IF(N224="znížená",J224,0)</f>
        <v>112.42</v>
      </c>
      <c r="BG224" s="230">
        <f>IF(N224="zákl. prenesená",J224,0)</f>
        <v>0</v>
      </c>
      <c r="BH224" s="230">
        <f>IF(N224="zníž. prenesená",J224,0)</f>
        <v>0</v>
      </c>
      <c r="BI224" s="230">
        <f>IF(N224="nulová",J224,0)</f>
        <v>0</v>
      </c>
      <c r="BJ224" s="14" t="s">
        <v>183</v>
      </c>
      <c r="BK224" s="230">
        <f>ROUND(I224*H224,2)</f>
        <v>112.42</v>
      </c>
      <c r="BL224" s="14" t="s">
        <v>506</v>
      </c>
      <c r="BM224" s="229" t="s">
        <v>737</v>
      </c>
    </row>
    <row r="225" s="2" customFormat="1" ht="21.75" customHeight="1">
      <c r="A225" s="29"/>
      <c r="B225" s="30"/>
      <c r="C225" s="218" t="s">
        <v>738</v>
      </c>
      <c r="D225" s="218" t="s">
        <v>184</v>
      </c>
      <c r="E225" s="219" t="s">
        <v>529</v>
      </c>
      <c r="F225" s="220" t="s">
        <v>530</v>
      </c>
      <c r="G225" s="221" t="s">
        <v>505</v>
      </c>
      <c r="H225" s="222">
        <v>1</v>
      </c>
      <c r="I225" s="223">
        <v>112.42</v>
      </c>
      <c r="J225" s="223">
        <f>ROUND(I225*H225,2)</f>
        <v>112.42</v>
      </c>
      <c r="K225" s="224"/>
      <c r="L225" s="35"/>
      <c r="M225" s="225" t="s">
        <v>1</v>
      </c>
      <c r="N225" s="226" t="s">
        <v>39</v>
      </c>
      <c r="O225" s="227">
        <v>0</v>
      </c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9" t="s">
        <v>506</v>
      </c>
      <c r="AT225" s="229" t="s">
        <v>184</v>
      </c>
      <c r="AU225" s="229" t="s">
        <v>81</v>
      </c>
      <c r="AY225" s="14" t="s">
        <v>181</v>
      </c>
      <c r="BE225" s="230">
        <f>IF(N225="základná",J225,0)</f>
        <v>0</v>
      </c>
      <c r="BF225" s="230">
        <f>IF(N225="znížená",J225,0)</f>
        <v>112.42</v>
      </c>
      <c r="BG225" s="230">
        <f>IF(N225="zákl. prenesená",J225,0)</f>
        <v>0</v>
      </c>
      <c r="BH225" s="230">
        <f>IF(N225="zníž. prenesená",J225,0)</f>
        <v>0</v>
      </c>
      <c r="BI225" s="230">
        <f>IF(N225="nulová",J225,0)</f>
        <v>0</v>
      </c>
      <c r="BJ225" s="14" t="s">
        <v>183</v>
      </c>
      <c r="BK225" s="230">
        <f>ROUND(I225*H225,2)</f>
        <v>112.42</v>
      </c>
      <c r="BL225" s="14" t="s">
        <v>506</v>
      </c>
      <c r="BM225" s="229" t="s">
        <v>739</v>
      </c>
    </row>
    <row r="226" s="2" customFormat="1" ht="24.15" customHeight="1">
      <c r="A226" s="29"/>
      <c r="B226" s="30"/>
      <c r="C226" s="218" t="s">
        <v>740</v>
      </c>
      <c r="D226" s="218" t="s">
        <v>184</v>
      </c>
      <c r="E226" s="219" t="s">
        <v>533</v>
      </c>
      <c r="F226" s="220" t="s">
        <v>534</v>
      </c>
      <c r="G226" s="221" t="s">
        <v>505</v>
      </c>
      <c r="H226" s="222">
        <v>1</v>
      </c>
      <c r="I226" s="223">
        <v>112.42</v>
      </c>
      <c r="J226" s="223">
        <f>ROUND(I226*H226,2)</f>
        <v>112.42</v>
      </c>
      <c r="K226" s="224"/>
      <c r="L226" s="35"/>
      <c r="M226" s="225" t="s">
        <v>1</v>
      </c>
      <c r="N226" s="226" t="s">
        <v>39</v>
      </c>
      <c r="O226" s="227">
        <v>0</v>
      </c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29" t="s">
        <v>506</v>
      </c>
      <c r="AT226" s="229" t="s">
        <v>184</v>
      </c>
      <c r="AU226" s="229" t="s">
        <v>81</v>
      </c>
      <c r="AY226" s="14" t="s">
        <v>181</v>
      </c>
      <c r="BE226" s="230">
        <f>IF(N226="základná",J226,0)</f>
        <v>0</v>
      </c>
      <c r="BF226" s="230">
        <f>IF(N226="znížená",J226,0)</f>
        <v>112.42</v>
      </c>
      <c r="BG226" s="230">
        <f>IF(N226="zákl. prenesená",J226,0)</f>
        <v>0</v>
      </c>
      <c r="BH226" s="230">
        <f>IF(N226="zníž. prenesená",J226,0)</f>
        <v>0</v>
      </c>
      <c r="BI226" s="230">
        <f>IF(N226="nulová",J226,0)</f>
        <v>0</v>
      </c>
      <c r="BJ226" s="14" t="s">
        <v>183</v>
      </c>
      <c r="BK226" s="230">
        <f>ROUND(I226*H226,2)</f>
        <v>112.42</v>
      </c>
      <c r="BL226" s="14" t="s">
        <v>506</v>
      </c>
      <c r="BM226" s="229" t="s">
        <v>741</v>
      </c>
    </row>
    <row r="227" s="2" customFormat="1" ht="21.75" customHeight="1">
      <c r="A227" s="29"/>
      <c r="B227" s="30"/>
      <c r="C227" s="218" t="s">
        <v>742</v>
      </c>
      <c r="D227" s="218" t="s">
        <v>184</v>
      </c>
      <c r="E227" s="219" t="s">
        <v>537</v>
      </c>
      <c r="F227" s="220" t="s">
        <v>538</v>
      </c>
      <c r="G227" s="221" t="s">
        <v>505</v>
      </c>
      <c r="H227" s="222">
        <v>1</v>
      </c>
      <c r="I227" s="223">
        <v>112.42</v>
      </c>
      <c r="J227" s="223">
        <f>ROUND(I227*H227,2)</f>
        <v>112.42</v>
      </c>
      <c r="K227" s="224"/>
      <c r="L227" s="35"/>
      <c r="M227" s="241" t="s">
        <v>1</v>
      </c>
      <c r="N227" s="242" t="s">
        <v>39</v>
      </c>
      <c r="O227" s="243">
        <v>0</v>
      </c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29" t="s">
        <v>506</v>
      </c>
      <c r="AT227" s="229" t="s">
        <v>184</v>
      </c>
      <c r="AU227" s="229" t="s">
        <v>81</v>
      </c>
      <c r="AY227" s="14" t="s">
        <v>181</v>
      </c>
      <c r="BE227" s="230">
        <f>IF(N227="základná",J227,0)</f>
        <v>0</v>
      </c>
      <c r="BF227" s="230">
        <f>IF(N227="znížená",J227,0)</f>
        <v>112.42</v>
      </c>
      <c r="BG227" s="230">
        <f>IF(N227="zákl. prenesená",J227,0)</f>
        <v>0</v>
      </c>
      <c r="BH227" s="230">
        <f>IF(N227="zníž. prenesená",J227,0)</f>
        <v>0</v>
      </c>
      <c r="BI227" s="230">
        <f>IF(N227="nulová",J227,0)</f>
        <v>0</v>
      </c>
      <c r="BJ227" s="14" t="s">
        <v>183</v>
      </c>
      <c r="BK227" s="230">
        <f>ROUND(I227*H227,2)</f>
        <v>112.42</v>
      </c>
      <c r="BL227" s="14" t="s">
        <v>506</v>
      </c>
      <c r="BM227" s="229" t="s">
        <v>743</v>
      </c>
    </row>
    <row r="228" s="2" customFormat="1" ht="6.96" customHeight="1">
      <c r="A228" s="29"/>
      <c r="B228" s="62"/>
      <c r="C228" s="63"/>
      <c r="D228" s="63"/>
      <c r="E228" s="63"/>
      <c r="F228" s="63"/>
      <c r="G228" s="63"/>
      <c r="H228" s="63"/>
      <c r="I228" s="63"/>
      <c r="J228" s="63"/>
      <c r="K228" s="63"/>
      <c r="L228" s="35"/>
      <c r="M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</row>
  </sheetData>
  <sheetProtection sheet="1" autoFilter="0" formatColumns="0" formatRows="0" objects="1" scenarios="1" spinCount="100000" saltValue="FXjS1qrghzG9IV5v03fY2Ewl3jw5XjsrrxmWvZ62ZLVUBPCl4a3DNTPkzTiatDaR21TbjWVxkBCYQE0bIq3P7g==" hashValue="zoC8rVpcWCbVsdG4+0meyJVF3x5IdH5mQK7bVscRGHRZu8vTKG2V23lIsCcIIMnBp1h2L3UvX7bJj7sQTpgRCA==" algorithmName="SHA-512" password="CC35"/>
  <autoFilter ref="C131:K227"/>
  <mergeCells count="8">
    <mergeCell ref="E7:H7"/>
    <mergeCell ref="E9:H9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744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ROUND(J130, 2)</f>
        <v>186812.14999999999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ROUND((SUM(BE130:BE195)),  2)</f>
        <v>0</v>
      </c>
      <c r="G33" s="152"/>
      <c r="H33" s="152"/>
      <c r="I33" s="153">
        <v>0.20000000000000001</v>
      </c>
      <c r="J33" s="151">
        <f>ROUND(((SUM(BE130:BE195))*I33),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ROUND((SUM(BF130:BF195)),  2)</f>
        <v>186812.14999999999</v>
      </c>
      <c r="G34" s="29"/>
      <c r="H34" s="29"/>
      <c r="I34" s="155">
        <v>0.20000000000000001</v>
      </c>
      <c r="J34" s="154">
        <f>ROUND(((SUM(BF130:BF195))*I34),  2)</f>
        <v>37362.43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ROUND((SUM(BG130:BG195)),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ROUND((SUM(BH130:BH195)),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ROUND((SUM(BI130:BI195)),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224174.57999999999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103 - BIOFILTER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J130</f>
        <v>186812.15000000002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153</v>
      </c>
      <c r="E97" s="182"/>
      <c r="F97" s="182"/>
      <c r="G97" s="182"/>
      <c r="H97" s="182"/>
      <c r="I97" s="182"/>
      <c r="J97" s="183">
        <f>J131</f>
        <v>48546.389999999999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154</v>
      </c>
      <c r="E98" s="188"/>
      <c r="F98" s="188"/>
      <c r="G98" s="188"/>
      <c r="H98" s="188"/>
      <c r="I98" s="188"/>
      <c r="J98" s="189">
        <f>J132</f>
        <v>1961.73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155</v>
      </c>
      <c r="E99" s="188"/>
      <c r="F99" s="188"/>
      <c r="G99" s="188"/>
      <c r="H99" s="188"/>
      <c r="I99" s="188"/>
      <c r="J99" s="189">
        <f>J140</f>
        <v>18154.650000000001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156</v>
      </c>
      <c r="E100" s="188"/>
      <c r="F100" s="188"/>
      <c r="G100" s="188"/>
      <c r="H100" s="188"/>
      <c r="I100" s="188"/>
      <c r="J100" s="189">
        <f>J152</f>
        <v>16122.199999999999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541</v>
      </c>
      <c r="E101" s="188"/>
      <c r="F101" s="188"/>
      <c r="G101" s="188"/>
      <c r="H101" s="188"/>
      <c r="I101" s="188"/>
      <c r="J101" s="189">
        <f>J157</f>
        <v>2494.1399999999999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158</v>
      </c>
      <c r="E102" s="188"/>
      <c r="F102" s="188"/>
      <c r="G102" s="188"/>
      <c r="H102" s="188"/>
      <c r="I102" s="188"/>
      <c r="J102" s="189">
        <f>J160</f>
        <v>9813.6700000000001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159</v>
      </c>
      <c r="E103" s="182"/>
      <c r="F103" s="182"/>
      <c r="G103" s="182"/>
      <c r="H103" s="182"/>
      <c r="I103" s="182"/>
      <c r="J103" s="183">
        <f>J162</f>
        <v>32211.630000000005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542</v>
      </c>
      <c r="E104" s="188"/>
      <c r="F104" s="188"/>
      <c r="G104" s="188"/>
      <c r="H104" s="188"/>
      <c r="I104" s="188"/>
      <c r="J104" s="189">
        <f>J163</f>
        <v>1722.9000000000001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745</v>
      </c>
      <c r="E105" s="188"/>
      <c r="F105" s="188"/>
      <c r="G105" s="188"/>
      <c r="H105" s="188"/>
      <c r="I105" s="188"/>
      <c r="J105" s="189">
        <f>J167</f>
        <v>2004.9100000000001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161</v>
      </c>
      <c r="E106" s="188"/>
      <c r="F106" s="188"/>
      <c r="G106" s="188"/>
      <c r="H106" s="188"/>
      <c r="I106" s="188"/>
      <c r="J106" s="189">
        <f>J171</f>
        <v>26628.400000000001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162</v>
      </c>
      <c r="E107" s="188"/>
      <c r="F107" s="188"/>
      <c r="G107" s="188"/>
      <c r="H107" s="188"/>
      <c r="I107" s="188"/>
      <c r="J107" s="189">
        <f>J177</f>
        <v>1855.4200000000001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163</v>
      </c>
      <c r="E108" s="182"/>
      <c r="F108" s="182"/>
      <c r="G108" s="182"/>
      <c r="H108" s="182"/>
      <c r="I108" s="182"/>
      <c r="J108" s="183">
        <f>J179</f>
        <v>106054.13000000001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164</v>
      </c>
      <c r="E109" s="188"/>
      <c r="F109" s="188"/>
      <c r="G109" s="188"/>
      <c r="H109" s="188"/>
      <c r="I109" s="188"/>
      <c r="J109" s="189">
        <f>J180</f>
        <v>978.61000000000013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544</v>
      </c>
      <c r="E110" s="188"/>
      <c r="F110" s="188"/>
      <c r="G110" s="188"/>
      <c r="H110" s="188"/>
      <c r="I110" s="188"/>
      <c r="J110" s="189">
        <f>J190</f>
        <v>105075.52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="2" customFormat="1" ht="6.96" customHeight="1">
      <c r="A116" s="29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4.96" customHeight="1">
      <c r="A117" s="29"/>
      <c r="B117" s="30"/>
      <c r="C117" s="20" t="s">
        <v>167</v>
      </c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13</v>
      </c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26.25" customHeight="1">
      <c r="A120" s="29"/>
      <c r="B120" s="30"/>
      <c r="C120" s="31"/>
      <c r="D120" s="31"/>
      <c r="E120" s="174" t="str">
        <f>E7</f>
        <v>Dodatok č. 5 ku stavbe Kompostáreň na biologicky rozložiteľný komunálny odpad v meste Partizánske</v>
      </c>
      <c r="F120" s="26"/>
      <c r="G120" s="26"/>
      <c r="H120" s="26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144</v>
      </c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6.5" customHeight="1">
      <c r="A122" s="29"/>
      <c r="B122" s="30"/>
      <c r="C122" s="31"/>
      <c r="D122" s="31"/>
      <c r="E122" s="72" t="str">
        <f>E9</f>
        <v>SO 103 - BIOFILTER</v>
      </c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17</v>
      </c>
      <c r="D124" s="31"/>
      <c r="E124" s="31"/>
      <c r="F124" s="23" t="str">
        <f>F12</f>
        <v>Partizánske parc.č.: 3958/171</v>
      </c>
      <c r="G124" s="31"/>
      <c r="H124" s="31"/>
      <c r="I124" s="26" t="s">
        <v>19</v>
      </c>
      <c r="J124" s="75" t="str">
        <f>IF(J12="","",J12)</f>
        <v>19. 6. 2023</v>
      </c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21</v>
      </c>
      <c r="D126" s="31"/>
      <c r="E126" s="31"/>
      <c r="F126" s="23" t="str">
        <f>E15</f>
        <v>Mesto Partizánske</v>
      </c>
      <c r="G126" s="31"/>
      <c r="H126" s="31"/>
      <c r="I126" s="26" t="s">
        <v>27</v>
      </c>
      <c r="J126" s="27" t="str">
        <f>E21</f>
        <v>Hescon, s.r.o.</v>
      </c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5.15" customHeight="1">
      <c r="A127" s="29"/>
      <c r="B127" s="30"/>
      <c r="C127" s="26" t="s">
        <v>25</v>
      </c>
      <c r="D127" s="31"/>
      <c r="E127" s="31"/>
      <c r="F127" s="23" t="str">
        <f>IF(E18="","",E18)</f>
        <v xml:space="preserve"> </v>
      </c>
      <c r="G127" s="31"/>
      <c r="H127" s="31"/>
      <c r="I127" s="26" t="s">
        <v>30</v>
      </c>
      <c r="J127" s="27" t="str">
        <f>E24</f>
        <v>Hescon, s.r.o.</v>
      </c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0.32" customHeight="1">
      <c r="A128" s="29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11" customFormat="1" ht="29.28" customHeight="1">
      <c r="A129" s="191"/>
      <c r="B129" s="192"/>
      <c r="C129" s="193" t="s">
        <v>168</v>
      </c>
      <c r="D129" s="194" t="s">
        <v>58</v>
      </c>
      <c r="E129" s="194" t="s">
        <v>54</v>
      </c>
      <c r="F129" s="194" t="s">
        <v>55</v>
      </c>
      <c r="G129" s="194" t="s">
        <v>169</v>
      </c>
      <c r="H129" s="194" t="s">
        <v>170</v>
      </c>
      <c r="I129" s="194" t="s">
        <v>171</v>
      </c>
      <c r="J129" s="195" t="s">
        <v>150</v>
      </c>
      <c r="K129" s="196" t="s">
        <v>172</v>
      </c>
      <c r="L129" s="197"/>
      <c r="M129" s="96" t="s">
        <v>1</v>
      </c>
      <c r="N129" s="97" t="s">
        <v>37</v>
      </c>
      <c r="O129" s="97" t="s">
        <v>173</v>
      </c>
      <c r="P129" s="97" t="s">
        <v>174</v>
      </c>
      <c r="Q129" s="97" t="s">
        <v>175</v>
      </c>
      <c r="R129" s="97" t="s">
        <v>176</v>
      </c>
      <c r="S129" s="97" t="s">
        <v>177</v>
      </c>
      <c r="T129" s="98" t="s">
        <v>178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29"/>
      <c r="B130" s="30"/>
      <c r="C130" s="103" t="s">
        <v>151</v>
      </c>
      <c r="D130" s="31"/>
      <c r="E130" s="31"/>
      <c r="F130" s="31"/>
      <c r="G130" s="31"/>
      <c r="H130" s="31"/>
      <c r="I130" s="31"/>
      <c r="J130" s="198">
        <f>BK130</f>
        <v>186812.15000000002</v>
      </c>
      <c r="K130" s="31"/>
      <c r="L130" s="35"/>
      <c r="M130" s="99"/>
      <c r="N130" s="199"/>
      <c r="O130" s="100"/>
      <c r="P130" s="200">
        <f>P131+P162+P179</f>
        <v>0</v>
      </c>
      <c r="Q130" s="100"/>
      <c r="R130" s="200">
        <f>R131+R162+R179</f>
        <v>336.11837228000002</v>
      </c>
      <c r="S130" s="100"/>
      <c r="T130" s="201">
        <f>T131+T162+T179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72</v>
      </c>
      <c r="AU130" s="14" t="s">
        <v>152</v>
      </c>
      <c r="BK130" s="202">
        <f>BK131+BK162+BK179</f>
        <v>186812.15000000002</v>
      </c>
    </row>
    <row r="131" s="12" customFormat="1" ht="25.92" customHeight="1">
      <c r="A131" s="12"/>
      <c r="B131" s="203"/>
      <c r="C131" s="204"/>
      <c r="D131" s="205" t="s">
        <v>72</v>
      </c>
      <c r="E131" s="206" t="s">
        <v>179</v>
      </c>
      <c r="F131" s="206" t="s">
        <v>180</v>
      </c>
      <c r="G131" s="204"/>
      <c r="H131" s="204"/>
      <c r="I131" s="204"/>
      <c r="J131" s="207">
        <f>BK131</f>
        <v>48546.389999999999</v>
      </c>
      <c r="K131" s="204"/>
      <c r="L131" s="208"/>
      <c r="M131" s="209"/>
      <c r="N131" s="210"/>
      <c r="O131" s="210"/>
      <c r="P131" s="211">
        <f>P132+P140+P152+P157+P160</f>
        <v>0</v>
      </c>
      <c r="Q131" s="210"/>
      <c r="R131" s="211">
        <f>R132+R140+R152+R157+R160</f>
        <v>335.05219388</v>
      </c>
      <c r="S131" s="210"/>
      <c r="T131" s="212">
        <f>T132+T140+T152+T157+T160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81</v>
      </c>
      <c r="AT131" s="214" t="s">
        <v>72</v>
      </c>
      <c r="AU131" s="214" t="s">
        <v>73</v>
      </c>
      <c r="AY131" s="213" t="s">
        <v>181</v>
      </c>
      <c r="BK131" s="215">
        <f>BK132+BK140+BK152+BK157+BK160</f>
        <v>48546.389999999999</v>
      </c>
    </row>
    <row r="132" s="12" customFormat="1" ht="22.8" customHeight="1">
      <c r="A132" s="12"/>
      <c r="B132" s="203"/>
      <c r="C132" s="204"/>
      <c r="D132" s="205" t="s">
        <v>72</v>
      </c>
      <c r="E132" s="216" t="s">
        <v>81</v>
      </c>
      <c r="F132" s="216" t="s">
        <v>182</v>
      </c>
      <c r="G132" s="204"/>
      <c r="H132" s="204"/>
      <c r="I132" s="204"/>
      <c r="J132" s="217">
        <f>BK132</f>
        <v>1961.73</v>
      </c>
      <c r="K132" s="204"/>
      <c r="L132" s="208"/>
      <c r="M132" s="209"/>
      <c r="N132" s="210"/>
      <c r="O132" s="210"/>
      <c r="P132" s="211">
        <f>SUM(P133:P139)</f>
        <v>0</v>
      </c>
      <c r="Q132" s="210"/>
      <c r="R132" s="211">
        <f>SUM(R133:R139)</f>
        <v>0</v>
      </c>
      <c r="S132" s="210"/>
      <c r="T132" s="212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81</v>
      </c>
      <c r="AT132" s="214" t="s">
        <v>72</v>
      </c>
      <c r="AU132" s="214" t="s">
        <v>81</v>
      </c>
      <c r="AY132" s="213" t="s">
        <v>181</v>
      </c>
      <c r="BK132" s="215">
        <f>SUM(BK133:BK139)</f>
        <v>1961.73</v>
      </c>
    </row>
    <row r="133" s="2" customFormat="1" ht="24.15" customHeight="1">
      <c r="A133" s="29"/>
      <c r="B133" s="30"/>
      <c r="C133" s="218" t="s">
        <v>183</v>
      </c>
      <c r="D133" s="218" t="s">
        <v>184</v>
      </c>
      <c r="E133" s="219" t="s">
        <v>545</v>
      </c>
      <c r="F133" s="220" t="s">
        <v>546</v>
      </c>
      <c r="G133" s="221" t="s">
        <v>187</v>
      </c>
      <c r="H133" s="222">
        <v>93.840000000000003</v>
      </c>
      <c r="I133" s="223">
        <v>11.949999999999999</v>
      </c>
      <c r="J133" s="223">
        <f>ROUND(I133*H133,2)</f>
        <v>1121.3900000000001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1121.3900000000001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1121.3900000000001</v>
      </c>
      <c r="BL133" s="14" t="s">
        <v>188</v>
      </c>
      <c r="BM133" s="229" t="s">
        <v>746</v>
      </c>
    </row>
    <row r="134" s="2" customFormat="1" ht="24.15" customHeight="1">
      <c r="A134" s="29"/>
      <c r="B134" s="30"/>
      <c r="C134" s="218" t="s">
        <v>190</v>
      </c>
      <c r="D134" s="218" t="s">
        <v>184</v>
      </c>
      <c r="E134" s="219" t="s">
        <v>548</v>
      </c>
      <c r="F134" s="220" t="s">
        <v>549</v>
      </c>
      <c r="G134" s="221" t="s">
        <v>187</v>
      </c>
      <c r="H134" s="222">
        <v>93.840000000000003</v>
      </c>
      <c r="I134" s="223">
        <v>0.60999999999999999</v>
      </c>
      <c r="J134" s="223">
        <f>ROUND(I134*H134,2)</f>
        <v>57.240000000000002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183</v>
      </c>
      <c r="AY134" s="14" t="s">
        <v>181</v>
      </c>
      <c r="BE134" s="230">
        <f>IF(N134="základná",J134,0)</f>
        <v>0</v>
      </c>
      <c r="BF134" s="230">
        <f>IF(N134="znížená",J134,0)</f>
        <v>57.240000000000002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57.240000000000002</v>
      </c>
      <c r="BL134" s="14" t="s">
        <v>188</v>
      </c>
      <c r="BM134" s="229" t="s">
        <v>747</v>
      </c>
    </row>
    <row r="135" s="2" customFormat="1" ht="16.5" customHeight="1">
      <c r="A135" s="29"/>
      <c r="B135" s="30"/>
      <c r="C135" s="218" t="s">
        <v>188</v>
      </c>
      <c r="D135" s="218" t="s">
        <v>184</v>
      </c>
      <c r="E135" s="219" t="s">
        <v>185</v>
      </c>
      <c r="F135" s="220" t="s">
        <v>186</v>
      </c>
      <c r="G135" s="221" t="s">
        <v>187</v>
      </c>
      <c r="H135" s="222">
        <v>16.199999999999999</v>
      </c>
      <c r="I135" s="223">
        <v>10.73</v>
      </c>
      <c r="J135" s="223">
        <f>ROUND(I135*H135,2)</f>
        <v>173.83000000000001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173.83000000000001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173.83000000000001</v>
      </c>
      <c r="BL135" s="14" t="s">
        <v>188</v>
      </c>
      <c r="BM135" s="229" t="s">
        <v>748</v>
      </c>
    </row>
    <row r="136" s="2" customFormat="1" ht="37.8" customHeight="1">
      <c r="A136" s="29"/>
      <c r="B136" s="30"/>
      <c r="C136" s="218" t="s">
        <v>197</v>
      </c>
      <c r="D136" s="218" t="s">
        <v>184</v>
      </c>
      <c r="E136" s="219" t="s">
        <v>191</v>
      </c>
      <c r="F136" s="220" t="s">
        <v>192</v>
      </c>
      <c r="G136" s="221" t="s">
        <v>187</v>
      </c>
      <c r="H136" s="222">
        <v>16.199999999999999</v>
      </c>
      <c r="I136" s="223">
        <v>0.58999999999999997</v>
      </c>
      <c r="J136" s="223">
        <f>ROUND(I136*H136,2)</f>
        <v>9.5600000000000005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9.5600000000000005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9.5600000000000005</v>
      </c>
      <c r="BL136" s="14" t="s">
        <v>188</v>
      </c>
      <c r="BM136" s="229" t="s">
        <v>749</v>
      </c>
    </row>
    <row r="137" s="2" customFormat="1" ht="24.15" customHeight="1">
      <c r="A137" s="29"/>
      <c r="B137" s="30"/>
      <c r="C137" s="218" t="s">
        <v>201</v>
      </c>
      <c r="D137" s="218" t="s">
        <v>184</v>
      </c>
      <c r="E137" s="219" t="s">
        <v>194</v>
      </c>
      <c r="F137" s="220" t="s">
        <v>195</v>
      </c>
      <c r="G137" s="221" t="s">
        <v>187</v>
      </c>
      <c r="H137" s="222">
        <v>110.04000000000001</v>
      </c>
      <c r="I137" s="223">
        <v>1.23</v>
      </c>
      <c r="J137" s="223">
        <f>ROUND(I137*H137,2)</f>
        <v>135.34999999999999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135.34999999999999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135.34999999999999</v>
      </c>
      <c r="BL137" s="14" t="s">
        <v>188</v>
      </c>
      <c r="BM137" s="229" t="s">
        <v>750</v>
      </c>
    </row>
    <row r="138" s="2" customFormat="1" ht="37.8" customHeight="1">
      <c r="A138" s="29"/>
      <c r="B138" s="30"/>
      <c r="C138" s="218" t="s">
        <v>206</v>
      </c>
      <c r="D138" s="218" t="s">
        <v>184</v>
      </c>
      <c r="E138" s="219" t="s">
        <v>554</v>
      </c>
      <c r="F138" s="220" t="s">
        <v>555</v>
      </c>
      <c r="G138" s="221" t="s">
        <v>187</v>
      </c>
      <c r="H138" s="222">
        <v>110.04000000000001</v>
      </c>
      <c r="I138" s="223">
        <v>3.8500000000000001</v>
      </c>
      <c r="J138" s="223">
        <f>ROUND(I138*H138,2)</f>
        <v>423.64999999999998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423.64999999999998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423.64999999999998</v>
      </c>
      <c r="BL138" s="14" t="s">
        <v>188</v>
      </c>
      <c r="BM138" s="229" t="s">
        <v>751</v>
      </c>
    </row>
    <row r="139" s="2" customFormat="1" ht="21.75" customHeight="1">
      <c r="A139" s="29"/>
      <c r="B139" s="30"/>
      <c r="C139" s="218" t="s">
        <v>210</v>
      </c>
      <c r="D139" s="218" t="s">
        <v>184</v>
      </c>
      <c r="E139" s="219" t="s">
        <v>557</v>
      </c>
      <c r="F139" s="220" t="s">
        <v>558</v>
      </c>
      <c r="G139" s="221" t="s">
        <v>187</v>
      </c>
      <c r="H139" s="222">
        <v>110.04000000000001</v>
      </c>
      <c r="I139" s="223">
        <v>0.37</v>
      </c>
      <c r="J139" s="223">
        <f>ROUND(I139*H139,2)</f>
        <v>40.710000000000001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40.710000000000001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40.710000000000001</v>
      </c>
      <c r="BL139" s="14" t="s">
        <v>188</v>
      </c>
      <c r="BM139" s="229" t="s">
        <v>752</v>
      </c>
    </row>
    <row r="140" s="12" customFormat="1" ht="22.8" customHeight="1">
      <c r="A140" s="12"/>
      <c r="B140" s="203"/>
      <c r="C140" s="204"/>
      <c r="D140" s="205" t="s">
        <v>72</v>
      </c>
      <c r="E140" s="216" t="s">
        <v>183</v>
      </c>
      <c r="F140" s="216" t="s">
        <v>205</v>
      </c>
      <c r="G140" s="204"/>
      <c r="H140" s="204"/>
      <c r="I140" s="204"/>
      <c r="J140" s="217">
        <f>BK140</f>
        <v>18154.650000000001</v>
      </c>
      <c r="K140" s="204"/>
      <c r="L140" s="208"/>
      <c r="M140" s="209"/>
      <c r="N140" s="210"/>
      <c r="O140" s="210"/>
      <c r="P140" s="211">
        <f>SUM(P141:P151)</f>
        <v>0</v>
      </c>
      <c r="Q140" s="210"/>
      <c r="R140" s="211">
        <f>SUM(R141:R151)</f>
        <v>267.62130217999999</v>
      </c>
      <c r="S140" s="210"/>
      <c r="T140" s="212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81</v>
      </c>
      <c r="AT140" s="214" t="s">
        <v>72</v>
      </c>
      <c r="AU140" s="214" t="s">
        <v>81</v>
      </c>
      <c r="AY140" s="213" t="s">
        <v>181</v>
      </c>
      <c r="BK140" s="215">
        <f>SUM(BK141:BK151)</f>
        <v>18154.650000000001</v>
      </c>
    </row>
    <row r="141" s="2" customFormat="1" ht="24.15" customHeight="1">
      <c r="A141" s="29"/>
      <c r="B141" s="30"/>
      <c r="C141" s="218" t="s">
        <v>215</v>
      </c>
      <c r="D141" s="218" t="s">
        <v>184</v>
      </c>
      <c r="E141" s="219" t="s">
        <v>560</v>
      </c>
      <c r="F141" s="220" t="s">
        <v>561</v>
      </c>
      <c r="G141" s="221" t="s">
        <v>187</v>
      </c>
      <c r="H141" s="222">
        <v>58.823999999999998</v>
      </c>
      <c r="I141" s="223">
        <v>33.799999999999997</v>
      </c>
      <c r="J141" s="223">
        <f>ROUND(I141*H141,2)</f>
        <v>1988.25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2.0699999999999998</v>
      </c>
      <c r="R141" s="227">
        <f>Q141*H141</f>
        <v>121.76567999999999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1988.25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1988.25</v>
      </c>
      <c r="BL141" s="14" t="s">
        <v>188</v>
      </c>
      <c r="BM141" s="229" t="s">
        <v>753</v>
      </c>
    </row>
    <row r="142" s="2" customFormat="1" ht="24.15" customHeight="1">
      <c r="A142" s="29"/>
      <c r="B142" s="30"/>
      <c r="C142" s="218" t="s">
        <v>220</v>
      </c>
      <c r="D142" s="218" t="s">
        <v>184</v>
      </c>
      <c r="E142" s="219" t="s">
        <v>566</v>
      </c>
      <c r="F142" s="220" t="s">
        <v>567</v>
      </c>
      <c r="G142" s="221" t="s">
        <v>187</v>
      </c>
      <c r="H142" s="222">
        <v>13.071999999999999</v>
      </c>
      <c r="I142" s="223">
        <v>84.980000000000004</v>
      </c>
      <c r="J142" s="223">
        <f>ROUND(I142*H142,2)</f>
        <v>1110.8599999999999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2.19407</v>
      </c>
      <c r="R142" s="227">
        <f>Q142*H142</f>
        <v>28.680883039999998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188</v>
      </c>
      <c r="AT142" s="229" t="s">
        <v>184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1110.8599999999999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1110.8599999999999</v>
      </c>
      <c r="BL142" s="14" t="s">
        <v>188</v>
      </c>
      <c r="BM142" s="229" t="s">
        <v>754</v>
      </c>
    </row>
    <row r="143" s="2" customFormat="1" ht="24.15" customHeight="1">
      <c r="A143" s="29"/>
      <c r="B143" s="30"/>
      <c r="C143" s="218" t="s">
        <v>225</v>
      </c>
      <c r="D143" s="218" t="s">
        <v>184</v>
      </c>
      <c r="E143" s="219" t="s">
        <v>569</v>
      </c>
      <c r="F143" s="220" t="s">
        <v>570</v>
      </c>
      <c r="G143" s="221" t="s">
        <v>187</v>
      </c>
      <c r="H143" s="222">
        <v>32.68</v>
      </c>
      <c r="I143" s="223">
        <v>124.37000000000001</v>
      </c>
      <c r="J143" s="223">
        <f>ROUND(I143*H143,2)</f>
        <v>4064.4099999999999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2.3453400000000002</v>
      </c>
      <c r="R143" s="227">
        <f>Q143*H143</f>
        <v>76.645711200000008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4064.4099999999999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4064.4099999999999</v>
      </c>
      <c r="BL143" s="14" t="s">
        <v>188</v>
      </c>
      <c r="BM143" s="229" t="s">
        <v>755</v>
      </c>
    </row>
    <row r="144" s="2" customFormat="1" ht="21.75" customHeight="1">
      <c r="A144" s="29"/>
      <c r="B144" s="30"/>
      <c r="C144" s="218" t="s">
        <v>230</v>
      </c>
      <c r="D144" s="218" t="s">
        <v>184</v>
      </c>
      <c r="E144" s="219" t="s">
        <v>572</v>
      </c>
      <c r="F144" s="220" t="s">
        <v>573</v>
      </c>
      <c r="G144" s="221" t="s">
        <v>218</v>
      </c>
      <c r="H144" s="222">
        <v>11.9</v>
      </c>
      <c r="I144" s="223">
        <v>30.52</v>
      </c>
      <c r="J144" s="223">
        <f>ROUND(I144*H144,2)</f>
        <v>363.19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0.00067000000000000002</v>
      </c>
      <c r="R144" s="227">
        <f>Q144*H144</f>
        <v>0.0079730000000000009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363.19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363.19</v>
      </c>
      <c r="BL144" s="14" t="s">
        <v>188</v>
      </c>
      <c r="BM144" s="229" t="s">
        <v>756</v>
      </c>
    </row>
    <row r="145" s="2" customFormat="1" ht="21.75" customHeight="1">
      <c r="A145" s="29"/>
      <c r="B145" s="30"/>
      <c r="C145" s="218" t="s">
        <v>234</v>
      </c>
      <c r="D145" s="218" t="s">
        <v>184</v>
      </c>
      <c r="E145" s="219" t="s">
        <v>575</v>
      </c>
      <c r="F145" s="220" t="s">
        <v>576</v>
      </c>
      <c r="G145" s="221" t="s">
        <v>218</v>
      </c>
      <c r="H145" s="222">
        <v>11.9</v>
      </c>
      <c r="I145" s="223">
        <v>7.1500000000000004</v>
      </c>
      <c r="J145" s="223">
        <f>ROUND(I145*H145,2)</f>
        <v>85.090000000000003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85.090000000000003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85.090000000000003</v>
      </c>
      <c r="BL145" s="14" t="s">
        <v>188</v>
      </c>
      <c r="BM145" s="229" t="s">
        <v>757</v>
      </c>
    </row>
    <row r="146" s="2" customFormat="1" ht="16.5" customHeight="1">
      <c r="A146" s="29"/>
      <c r="B146" s="30"/>
      <c r="C146" s="218" t="s">
        <v>238</v>
      </c>
      <c r="D146" s="218" t="s">
        <v>184</v>
      </c>
      <c r="E146" s="219" t="s">
        <v>578</v>
      </c>
      <c r="F146" s="220" t="s">
        <v>579</v>
      </c>
      <c r="G146" s="221" t="s">
        <v>213</v>
      </c>
      <c r="H146" s="222">
        <v>2.9409999999999998</v>
      </c>
      <c r="I146" s="223">
        <v>1688.8299999999999</v>
      </c>
      <c r="J146" s="223">
        <f>ROUND(I146*H146,2)</f>
        <v>4966.8500000000004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1.01895</v>
      </c>
      <c r="R146" s="227">
        <f>Q146*H146</f>
        <v>2.99673195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4966.8500000000004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4966.8500000000004</v>
      </c>
      <c r="BL146" s="14" t="s">
        <v>188</v>
      </c>
      <c r="BM146" s="229" t="s">
        <v>758</v>
      </c>
    </row>
    <row r="147" s="2" customFormat="1" ht="16.5" customHeight="1">
      <c r="A147" s="29"/>
      <c r="B147" s="30"/>
      <c r="C147" s="218" t="s">
        <v>242</v>
      </c>
      <c r="D147" s="218" t="s">
        <v>184</v>
      </c>
      <c r="E147" s="219" t="s">
        <v>581</v>
      </c>
      <c r="F147" s="220" t="s">
        <v>582</v>
      </c>
      <c r="G147" s="221" t="s">
        <v>213</v>
      </c>
      <c r="H147" s="222">
        <v>0.65400000000000003</v>
      </c>
      <c r="I147" s="223">
        <v>1634.5</v>
      </c>
      <c r="J147" s="223">
        <f>ROUND(I147*H147,2)</f>
        <v>1068.96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1.20296</v>
      </c>
      <c r="R147" s="227">
        <f>Q147*H147</f>
        <v>0.78673584000000008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1068.96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1068.96</v>
      </c>
      <c r="BL147" s="14" t="s">
        <v>188</v>
      </c>
      <c r="BM147" s="229" t="s">
        <v>759</v>
      </c>
    </row>
    <row r="148" s="2" customFormat="1" ht="24.15" customHeight="1">
      <c r="A148" s="29"/>
      <c r="B148" s="30"/>
      <c r="C148" s="218" t="s">
        <v>246</v>
      </c>
      <c r="D148" s="218" t="s">
        <v>184</v>
      </c>
      <c r="E148" s="219" t="s">
        <v>207</v>
      </c>
      <c r="F148" s="220" t="s">
        <v>208</v>
      </c>
      <c r="G148" s="221" t="s">
        <v>187</v>
      </c>
      <c r="H148" s="222">
        <v>16.199999999999999</v>
      </c>
      <c r="I148" s="223">
        <v>90.739999999999995</v>
      </c>
      <c r="J148" s="223">
        <f>ROUND(I148*H148,2)</f>
        <v>1469.99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2.2151299999999998</v>
      </c>
      <c r="R148" s="227">
        <f>Q148*H148</f>
        <v>35.885105999999993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1469.99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1469.99</v>
      </c>
      <c r="BL148" s="14" t="s">
        <v>188</v>
      </c>
      <c r="BM148" s="229" t="s">
        <v>760</v>
      </c>
    </row>
    <row r="149" s="2" customFormat="1" ht="21.75" customHeight="1">
      <c r="A149" s="29"/>
      <c r="B149" s="30"/>
      <c r="C149" s="218" t="s">
        <v>251</v>
      </c>
      <c r="D149" s="218" t="s">
        <v>184</v>
      </c>
      <c r="E149" s="219" t="s">
        <v>585</v>
      </c>
      <c r="F149" s="220" t="s">
        <v>586</v>
      </c>
      <c r="G149" s="221" t="s">
        <v>218</v>
      </c>
      <c r="H149" s="222">
        <v>40.494999999999997</v>
      </c>
      <c r="I149" s="223">
        <v>30.52</v>
      </c>
      <c r="J149" s="223">
        <f>ROUND(I149*H149,2)</f>
        <v>1235.9100000000001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0.00067000000000000002</v>
      </c>
      <c r="R149" s="227">
        <f>Q149*H149</f>
        <v>0.02713165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1235.9100000000001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1235.9100000000001</v>
      </c>
      <c r="BL149" s="14" t="s">
        <v>188</v>
      </c>
      <c r="BM149" s="229" t="s">
        <v>761</v>
      </c>
    </row>
    <row r="150" s="2" customFormat="1" ht="21.75" customHeight="1">
      <c r="A150" s="29"/>
      <c r="B150" s="30"/>
      <c r="C150" s="218" t="s">
        <v>256</v>
      </c>
      <c r="D150" s="218" t="s">
        <v>184</v>
      </c>
      <c r="E150" s="219" t="s">
        <v>588</v>
      </c>
      <c r="F150" s="220" t="s">
        <v>589</v>
      </c>
      <c r="G150" s="221" t="s">
        <v>218</v>
      </c>
      <c r="H150" s="222">
        <v>40.494999999999997</v>
      </c>
      <c r="I150" s="223">
        <v>8.3399999999999999</v>
      </c>
      <c r="J150" s="223">
        <f>ROUND(I150*H150,2)</f>
        <v>337.73000000000002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337.73000000000002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337.73000000000002</v>
      </c>
      <c r="BL150" s="14" t="s">
        <v>188</v>
      </c>
      <c r="BM150" s="229" t="s">
        <v>762</v>
      </c>
    </row>
    <row r="151" s="2" customFormat="1" ht="16.5" customHeight="1">
      <c r="A151" s="29"/>
      <c r="B151" s="30"/>
      <c r="C151" s="218" t="s">
        <v>260</v>
      </c>
      <c r="D151" s="218" t="s">
        <v>184</v>
      </c>
      <c r="E151" s="219" t="s">
        <v>211</v>
      </c>
      <c r="F151" s="220" t="s">
        <v>212</v>
      </c>
      <c r="G151" s="221" t="s">
        <v>213</v>
      </c>
      <c r="H151" s="222">
        <v>0.81000000000000005</v>
      </c>
      <c r="I151" s="223">
        <v>1806.6800000000001</v>
      </c>
      <c r="J151" s="223">
        <f>ROUND(I151*H151,2)</f>
        <v>1463.4100000000001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1.01895</v>
      </c>
      <c r="R151" s="227">
        <f>Q151*H151</f>
        <v>0.82534950000000007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183</v>
      </c>
      <c r="AY151" s="14" t="s">
        <v>181</v>
      </c>
      <c r="BE151" s="230">
        <f>IF(N151="základná",J151,0)</f>
        <v>0</v>
      </c>
      <c r="BF151" s="230">
        <f>IF(N151="znížená",J151,0)</f>
        <v>1463.4100000000001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1463.4100000000001</v>
      </c>
      <c r="BL151" s="14" t="s">
        <v>188</v>
      </c>
      <c r="BM151" s="229" t="s">
        <v>763</v>
      </c>
    </row>
    <row r="152" s="12" customFormat="1" ht="22.8" customHeight="1">
      <c r="A152" s="12"/>
      <c r="B152" s="203"/>
      <c r="C152" s="204"/>
      <c r="D152" s="205" t="s">
        <v>72</v>
      </c>
      <c r="E152" s="216" t="s">
        <v>190</v>
      </c>
      <c r="F152" s="216" t="s">
        <v>229</v>
      </c>
      <c r="G152" s="204"/>
      <c r="H152" s="204"/>
      <c r="I152" s="204"/>
      <c r="J152" s="217">
        <f>BK152</f>
        <v>16122.199999999999</v>
      </c>
      <c r="K152" s="204"/>
      <c r="L152" s="208"/>
      <c r="M152" s="209"/>
      <c r="N152" s="210"/>
      <c r="O152" s="210"/>
      <c r="P152" s="211">
        <f>SUM(P153:P156)</f>
        <v>0</v>
      </c>
      <c r="Q152" s="210"/>
      <c r="R152" s="211">
        <f>SUM(R153:R156)</f>
        <v>67.430891699999989</v>
      </c>
      <c r="S152" s="210"/>
      <c r="T152" s="212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81</v>
      </c>
      <c r="AT152" s="214" t="s">
        <v>72</v>
      </c>
      <c r="AU152" s="214" t="s">
        <v>81</v>
      </c>
      <c r="AY152" s="213" t="s">
        <v>181</v>
      </c>
      <c r="BK152" s="215">
        <f>SUM(BK153:BK156)</f>
        <v>16122.199999999999</v>
      </c>
    </row>
    <row r="153" s="2" customFormat="1" ht="21.75" customHeight="1">
      <c r="A153" s="29"/>
      <c r="B153" s="30"/>
      <c r="C153" s="218" t="s">
        <v>7</v>
      </c>
      <c r="D153" s="218" t="s">
        <v>184</v>
      </c>
      <c r="E153" s="219" t="s">
        <v>231</v>
      </c>
      <c r="F153" s="220" t="s">
        <v>232</v>
      </c>
      <c r="G153" s="221" t="s">
        <v>187</v>
      </c>
      <c r="H153" s="222">
        <v>27.600000000000001</v>
      </c>
      <c r="I153" s="223">
        <v>100.38</v>
      </c>
      <c r="J153" s="223">
        <f>ROUND(I153*H153,2)</f>
        <v>2770.4899999999998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2.3140399999999999</v>
      </c>
      <c r="R153" s="227">
        <f>Q153*H153</f>
        <v>63.867503999999997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2770.4899999999998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2770.4899999999998</v>
      </c>
      <c r="BL153" s="14" t="s">
        <v>188</v>
      </c>
      <c r="BM153" s="229" t="s">
        <v>764</v>
      </c>
    </row>
    <row r="154" s="2" customFormat="1" ht="24.15" customHeight="1">
      <c r="A154" s="29"/>
      <c r="B154" s="30"/>
      <c r="C154" s="218" t="s">
        <v>267</v>
      </c>
      <c r="D154" s="218" t="s">
        <v>184</v>
      </c>
      <c r="E154" s="219" t="s">
        <v>235</v>
      </c>
      <c r="F154" s="220" t="s">
        <v>236</v>
      </c>
      <c r="G154" s="221" t="s">
        <v>218</v>
      </c>
      <c r="H154" s="222">
        <v>220.80000000000001</v>
      </c>
      <c r="I154" s="223">
        <v>30.190000000000001</v>
      </c>
      <c r="J154" s="223">
        <f>ROUND(I154*H154,2)</f>
        <v>6665.9499999999998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0.0015399999999999999</v>
      </c>
      <c r="R154" s="227">
        <f>Q154*H154</f>
        <v>0.340032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6665.9499999999998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6665.9499999999998</v>
      </c>
      <c r="BL154" s="14" t="s">
        <v>188</v>
      </c>
      <c r="BM154" s="229" t="s">
        <v>765</v>
      </c>
    </row>
    <row r="155" s="2" customFormat="1" ht="24.15" customHeight="1">
      <c r="A155" s="29"/>
      <c r="B155" s="30"/>
      <c r="C155" s="218" t="s">
        <v>271</v>
      </c>
      <c r="D155" s="218" t="s">
        <v>184</v>
      </c>
      <c r="E155" s="219" t="s">
        <v>239</v>
      </c>
      <c r="F155" s="220" t="s">
        <v>240</v>
      </c>
      <c r="G155" s="221" t="s">
        <v>218</v>
      </c>
      <c r="H155" s="222">
        <v>220.80000000000001</v>
      </c>
      <c r="I155" s="223">
        <v>8.1300000000000008</v>
      </c>
      <c r="J155" s="223">
        <f>ROUND(I155*H155,2)</f>
        <v>1795.0999999999999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188</v>
      </c>
      <c r="AT155" s="229" t="s">
        <v>184</v>
      </c>
      <c r="AU155" s="229" t="s">
        <v>183</v>
      </c>
      <c r="AY155" s="14" t="s">
        <v>181</v>
      </c>
      <c r="BE155" s="230">
        <f>IF(N155="základná",J155,0)</f>
        <v>0</v>
      </c>
      <c r="BF155" s="230">
        <f>IF(N155="znížená",J155,0)</f>
        <v>1795.0999999999999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1795.0999999999999</v>
      </c>
      <c r="BL155" s="14" t="s">
        <v>188</v>
      </c>
      <c r="BM155" s="229" t="s">
        <v>766</v>
      </c>
    </row>
    <row r="156" s="2" customFormat="1" ht="16.5" customHeight="1">
      <c r="A156" s="29"/>
      <c r="B156" s="30"/>
      <c r="C156" s="218" t="s">
        <v>275</v>
      </c>
      <c r="D156" s="218" t="s">
        <v>184</v>
      </c>
      <c r="E156" s="219" t="s">
        <v>243</v>
      </c>
      <c r="F156" s="220" t="s">
        <v>244</v>
      </c>
      <c r="G156" s="221" t="s">
        <v>213</v>
      </c>
      <c r="H156" s="222">
        <v>3.1739999999999999</v>
      </c>
      <c r="I156" s="223">
        <v>1540.8499999999999</v>
      </c>
      <c r="J156" s="223">
        <f>ROUND(I156*H156,2)</f>
        <v>4890.6599999999999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1.01555</v>
      </c>
      <c r="R156" s="227">
        <f>Q156*H156</f>
        <v>3.2233556999999999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4890.6599999999999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4890.6599999999999</v>
      </c>
      <c r="BL156" s="14" t="s">
        <v>188</v>
      </c>
      <c r="BM156" s="229" t="s">
        <v>767</v>
      </c>
    </row>
    <row r="157" s="12" customFormat="1" ht="22.8" customHeight="1">
      <c r="A157" s="12"/>
      <c r="B157" s="203"/>
      <c r="C157" s="204"/>
      <c r="D157" s="205" t="s">
        <v>72</v>
      </c>
      <c r="E157" s="216" t="s">
        <v>201</v>
      </c>
      <c r="F157" s="216" t="s">
        <v>596</v>
      </c>
      <c r="G157" s="204"/>
      <c r="H157" s="204"/>
      <c r="I157" s="204"/>
      <c r="J157" s="217">
        <f>BK157</f>
        <v>2494.1399999999999</v>
      </c>
      <c r="K157" s="204"/>
      <c r="L157" s="208"/>
      <c r="M157" s="209"/>
      <c r="N157" s="210"/>
      <c r="O157" s="210"/>
      <c r="P157" s="211">
        <f>SUM(P158:P159)</f>
        <v>0</v>
      </c>
      <c r="Q157" s="210"/>
      <c r="R157" s="211">
        <f>SUM(R158:R159)</f>
        <v>0</v>
      </c>
      <c r="S157" s="210"/>
      <c r="T157" s="212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81</v>
      </c>
      <c r="AT157" s="214" t="s">
        <v>72</v>
      </c>
      <c r="AU157" s="214" t="s">
        <v>81</v>
      </c>
      <c r="AY157" s="213" t="s">
        <v>181</v>
      </c>
      <c r="BK157" s="215">
        <f>SUM(BK158:BK159)</f>
        <v>2494.1399999999999</v>
      </c>
    </row>
    <row r="158" s="2" customFormat="1" ht="24.15" customHeight="1">
      <c r="A158" s="29"/>
      <c r="B158" s="30"/>
      <c r="C158" s="218" t="s">
        <v>281</v>
      </c>
      <c r="D158" s="218" t="s">
        <v>184</v>
      </c>
      <c r="E158" s="219" t="s">
        <v>597</v>
      </c>
      <c r="F158" s="220" t="s">
        <v>598</v>
      </c>
      <c r="G158" s="221" t="s">
        <v>218</v>
      </c>
      <c r="H158" s="222">
        <v>130.72</v>
      </c>
      <c r="I158" s="223">
        <v>13.470000000000001</v>
      </c>
      <c r="J158" s="223">
        <f>ROUND(I158*H158,2)</f>
        <v>1760.8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188</v>
      </c>
      <c r="AT158" s="229" t="s">
        <v>184</v>
      </c>
      <c r="AU158" s="229" t="s">
        <v>183</v>
      </c>
      <c r="AY158" s="14" t="s">
        <v>181</v>
      </c>
      <c r="BE158" s="230">
        <f>IF(N158="základná",J158,0)</f>
        <v>0</v>
      </c>
      <c r="BF158" s="230">
        <f>IF(N158="znížená",J158,0)</f>
        <v>1760.8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183</v>
      </c>
      <c r="BK158" s="230">
        <f>ROUND(I158*H158,2)</f>
        <v>1760.8</v>
      </c>
      <c r="BL158" s="14" t="s">
        <v>188</v>
      </c>
      <c r="BM158" s="229" t="s">
        <v>768</v>
      </c>
    </row>
    <row r="159" s="2" customFormat="1" ht="16.5" customHeight="1">
      <c r="A159" s="29"/>
      <c r="B159" s="30"/>
      <c r="C159" s="218" t="s">
        <v>289</v>
      </c>
      <c r="D159" s="218" t="s">
        <v>184</v>
      </c>
      <c r="E159" s="219" t="s">
        <v>600</v>
      </c>
      <c r="F159" s="220" t="s">
        <v>601</v>
      </c>
      <c r="G159" s="221" t="s">
        <v>218</v>
      </c>
      <c r="H159" s="222">
        <v>130.72</v>
      </c>
      <c r="I159" s="223">
        <v>5.6100000000000003</v>
      </c>
      <c r="J159" s="223">
        <f>ROUND(I159*H159,2)</f>
        <v>733.34000000000003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183</v>
      </c>
      <c r="AY159" s="14" t="s">
        <v>181</v>
      </c>
      <c r="BE159" s="230">
        <f>IF(N159="základná",J159,0)</f>
        <v>0</v>
      </c>
      <c r="BF159" s="230">
        <f>IF(N159="znížená",J159,0)</f>
        <v>733.34000000000003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733.34000000000003</v>
      </c>
      <c r="BL159" s="14" t="s">
        <v>188</v>
      </c>
      <c r="BM159" s="229" t="s">
        <v>769</v>
      </c>
    </row>
    <row r="160" s="12" customFormat="1" ht="22.8" customHeight="1">
      <c r="A160" s="12"/>
      <c r="B160" s="203"/>
      <c r="C160" s="204"/>
      <c r="D160" s="205" t="s">
        <v>72</v>
      </c>
      <c r="E160" s="216" t="s">
        <v>279</v>
      </c>
      <c r="F160" s="216" t="s">
        <v>280</v>
      </c>
      <c r="G160" s="204"/>
      <c r="H160" s="204"/>
      <c r="I160" s="204"/>
      <c r="J160" s="217">
        <f>BK160</f>
        <v>9813.6700000000001</v>
      </c>
      <c r="K160" s="204"/>
      <c r="L160" s="208"/>
      <c r="M160" s="209"/>
      <c r="N160" s="210"/>
      <c r="O160" s="210"/>
      <c r="P160" s="211">
        <f>P161</f>
        <v>0</v>
      </c>
      <c r="Q160" s="210"/>
      <c r="R160" s="211">
        <f>R161</f>
        <v>0</v>
      </c>
      <c r="S160" s="210"/>
      <c r="T160" s="21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81</v>
      </c>
      <c r="AT160" s="214" t="s">
        <v>72</v>
      </c>
      <c r="AU160" s="214" t="s">
        <v>81</v>
      </c>
      <c r="AY160" s="213" t="s">
        <v>181</v>
      </c>
      <c r="BK160" s="215">
        <f>BK161</f>
        <v>9813.6700000000001</v>
      </c>
    </row>
    <row r="161" s="2" customFormat="1" ht="24.15" customHeight="1">
      <c r="A161" s="29"/>
      <c r="B161" s="30"/>
      <c r="C161" s="218" t="s">
        <v>294</v>
      </c>
      <c r="D161" s="218" t="s">
        <v>184</v>
      </c>
      <c r="E161" s="219" t="s">
        <v>282</v>
      </c>
      <c r="F161" s="220" t="s">
        <v>283</v>
      </c>
      <c r="G161" s="221" t="s">
        <v>213</v>
      </c>
      <c r="H161" s="222">
        <v>335.05200000000002</v>
      </c>
      <c r="I161" s="223">
        <v>29.289999999999999</v>
      </c>
      <c r="J161" s="223">
        <f>ROUND(I161*H161,2)</f>
        <v>9813.6700000000001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188</v>
      </c>
      <c r="AT161" s="229" t="s">
        <v>184</v>
      </c>
      <c r="AU161" s="229" t="s">
        <v>183</v>
      </c>
      <c r="AY161" s="14" t="s">
        <v>181</v>
      </c>
      <c r="BE161" s="230">
        <f>IF(N161="základná",J161,0)</f>
        <v>0</v>
      </c>
      <c r="BF161" s="230">
        <f>IF(N161="znížená",J161,0)</f>
        <v>9813.6700000000001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183</v>
      </c>
      <c r="BK161" s="230">
        <f>ROUND(I161*H161,2)</f>
        <v>9813.6700000000001</v>
      </c>
      <c r="BL161" s="14" t="s">
        <v>188</v>
      </c>
      <c r="BM161" s="229" t="s">
        <v>770</v>
      </c>
    </row>
    <row r="162" s="12" customFormat="1" ht="25.92" customHeight="1">
      <c r="A162" s="12"/>
      <c r="B162" s="203"/>
      <c r="C162" s="204"/>
      <c r="D162" s="205" t="s">
        <v>72</v>
      </c>
      <c r="E162" s="206" t="s">
        <v>285</v>
      </c>
      <c r="F162" s="206" t="s">
        <v>286</v>
      </c>
      <c r="G162" s="204"/>
      <c r="H162" s="204"/>
      <c r="I162" s="204"/>
      <c r="J162" s="207">
        <f>BK162</f>
        <v>32211.630000000005</v>
      </c>
      <c r="K162" s="204"/>
      <c r="L162" s="208"/>
      <c r="M162" s="209"/>
      <c r="N162" s="210"/>
      <c r="O162" s="210"/>
      <c r="P162" s="211">
        <f>P163+P167+P171+P177</f>
        <v>0</v>
      </c>
      <c r="Q162" s="210"/>
      <c r="R162" s="211">
        <f>R163+R167+R171+R177</f>
        <v>1.0661783999999999</v>
      </c>
      <c r="S162" s="210"/>
      <c r="T162" s="212">
        <f>T163+T167+T171+T177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183</v>
      </c>
      <c r="AT162" s="214" t="s">
        <v>72</v>
      </c>
      <c r="AU162" s="214" t="s">
        <v>73</v>
      </c>
      <c r="AY162" s="213" t="s">
        <v>181</v>
      </c>
      <c r="BK162" s="215">
        <f>BK163+BK167+BK171+BK177</f>
        <v>32211.630000000005</v>
      </c>
    </row>
    <row r="163" s="12" customFormat="1" ht="22.8" customHeight="1">
      <c r="A163" s="12"/>
      <c r="B163" s="203"/>
      <c r="C163" s="204"/>
      <c r="D163" s="205" t="s">
        <v>72</v>
      </c>
      <c r="E163" s="216" t="s">
        <v>604</v>
      </c>
      <c r="F163" s="216" t="s">
        <v>605</v>
      </c>
      <c r="G163" s="204"/>
      <c r="H163" s="204"/>
      <c r="I163" s="204"/>
      <c r="J163" s="217">
        <f>BK163</f>
        <v>1722.9000000000001</v>
      </c>
      <c r="K163" s="204"/>
      <c r="L163" s="208"/>
      <c r="M163" s="209"/>
      <c r="N163" s="210"/>
      <c r="O163" s="210"/>
      <c r="P163" s="211">
        <f>SUM(P164:P166)</f>
        <v>0</v>
      </c>
      <c r="Q163" s="210"/>
      <c r="R163" s="211">
        <f>SUM(R164:R166)</f>
        <v>0.18229248000000001</v>
      </c>
      <c r="S163" s="210"/>
      <c r="T163" s="212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183</v>
      </c>
      <c r="AT163" s="214" t="s">
        <v>72</v>
      </c>
      <c r="AU163" s="214" t="s">
        <v>81</v>
      </c>
      <c r="AY163" s="213" t="s">
        <v>181</v>
      </c>
      <c r="BK163" s="215">
        <f>SUM(BK164:BK166)</f>
        <v>1722.9000000000001</v>
      </c>
    </row>
    <row r="164" s="2" customFormat="1" ht="37.8" customHeight="1">
      <c r="A164" s="29"/>
      <c r="B164" s="30"/>
      <c r="C164" s="218" t="s">
        <v>298</v>
      </c>
      <c r="D164" s="218" t="s">
        <v>184</v>
      </c>
      <c r="E164" s="219" t="s">
        <v>606</v>
      </c>
      <c r="F164" s="220" t="s">
        <v>607</v>
      </c>
      <c r="G164" s="221" t="s">
        <v>218</v>
      </c>
      <c r="H164" s="222">
        <v>165.12000000000001</v>
      </c>
      <c r="I164" s="223">
        <v>5.3499999999999996</v>
      </c>
      <c r="J164" s="223">
        <f>ROUND(I164*H164,2)</f>
        <v>883.38999999999999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246</v>
      </c>
      <c r="AT164" s="229" t="s">
        <v>184</v>
      </c>
      <c r="AU164" s="229" t="s">
        <v>183</v>
      </c>
      <c r="AY164" s="14" t="s">
        <v>181</v>
      </c>
      <c r="BE164" s="230">
        <f>IF(N164="základná",J164,0)</f>
        <v>0</v>
      </c>
      <c r="BF164" s="230">
        <f>IF(N164="znížená",J164,0)</f>
        <v>883.38999999999999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883.38999999999999</v>
      </c>
      <c r="BL164" s="14" t="s">
        <v>246</v>
      </c>
      <c r="BM164" s="229" t="s">
        <v>771</v>
      </c>
    </row>
    <row r="165" s="2" customFormat="1" ht="24.15" customHeight="1">
      <c r="A165" s="29"/>
      <c r="B165" s="30"/>
      <c r="C165" s="231" t="s">
        <v>303</v>
      </c>
      <c r="D165" s="231" t="s">
        <v>221</v>
      </c>
      <c r="E165" s="232" t="s">
        <v>609</v>
      </c>
      <c r="F165" s="233" t="s">
        <v>610</v>
      </c>
      <c r="G165" s="234" t="s">
        <v>218</v>
      </c>
      <c r="H165" s="235">
        <v>189.88800000000001</v>
      </c>
      <c r="I165" s="236">
        <v>4.4199999999999999</v>
      </c>
      <c r="J165" s="236">
        <f>ROUND(I165*H165,2)</f>
        <v>839.29999999999995</v>
      </c>
      <c r="K165" s="237"/>
      <c r="L165" s="238"/>
      <c r="M165" s="239" t="s">
        <v>1</v>
      </c>
      <c r="N165" s="240" t="s">
        <v>39</v>
      </c>
      <c r="O165" s="227">
        <v>0</v>
      </c>
      <c r="P165" s="227">
        <f>O165*H165</f>
        <v>0</v>
      </c>
      <c r="Q165" s="227">
        <v>0.00096000000000000002</v>
      </c>
      <c r="R165" s="227">
        <f>Q165*H165</f>
        <v>0.18229248000000001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301</v>
      </c>
      <c r="AT165" s="229" t="s">
        <v>221</v>
      </c>
      <c r="AU165" s="229" t="s">
        <v>183</v>
      </c>
      <c r="AY165" s="14" t="s">
        <v>181</v>
      </c>
      <c r="BE165" s="230">
        <f>IF(N165="základná",J165,0)</f>
        <v>0</v>
      </c>
      <c r="BF165" s="230">
        <f>IF(N165="znížená",J165,0)</f>
        <v>839.29999999999995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183</v>
      </c>
      <c r="BK165" s="230">
        <f>ROUND(I165*H165,2)</f>
        <v>839.29999999999995</v>
      </c>
      <c r="BL165" s="14" t="s">
        <v>246</v>
      </c>
      <c r="BM165" s="229" t="s">
        <v>772</v>
      </c>
    </row>
    <row r="166" s="2" customFormat="1" ht="24.15" customHeight="1">
      <c r="A166" s="29"/>
      <c r="B166" s="30"/>
      <c r="C166" s="218" t="s">
        <v>307</v>
      </c>
      <c r="D166" s="218" t="s">
        <v>184</v>
      </c>
      <c r="E166" s="219" t="s">
        <v>612</v>
      </c>
      <c r="F166" s="220" t="s">
        <v>613</v>
      </c>
      <c r="G166" s="221" t="s">
        <v>213</v>
      </c>
      <c r="H166" s="222">
        <v>0.182</v>
      </c>
      <c r="I166" s="223">
        <v>1.1499999999999999</v>
      </c>
      <c r="J166" s="223">
        <f>ROUND(I166*H166,2)</f>
        <v>0.20999999999999999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246</v>
      </c>
      <c r="AT166" s="229" t="s">
        <v>184</v>
      </c>
      <c r="AU166" s="229" t="s">
        <v>183</v>
      </c>
      <c r="AY166" s="14" t="s">
        <v>181</v>
      </c>
      <c r="BE166" s="230">
        <f>IF(N166="základná",J166,0)</f>
        <v>0</v>
      </c>
      <c r="BF166" s="230">
        <f>IF(N166="znížená",J166,0)</f>
        <v>0.20999999999999999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183</v>
      </c>
      <c r="BK166" s="230">
        <f>ROUND(I166*H166,2)</f>
        <v>0.20999999999999999</v>
      </c>
      <c r="BL166" s="14" t="s">
        <v>246</v>
      </c>
      <c r="BM166" s="229" t="s">
        <v>773</v>
      </c>
    </row>
    <row r="167" s="12" customFormat="1" ht="22.8" customHeight="1">
      <c r="A167" s="12"/>
      <c r="B167" s="203"/>
      <c r="C167" s="204"/>
      <c r="D167" s="205" t="s">
        <v>72</v>
      </c>
      <c r="E167" s="216" t="s">
        <v>774</v>
      </c>
      <c r="F167" s="216" t="s">
        <v>775</v>
      </c>
      <c r="G167" s="204"/>
      <c r="H167" s="204"/>
      <c r="I167" s="204"/>
      <c r="J167" s="217">
        <f>BK167</f>
        <v>2004.9100000000001</v>
      </c>
      <c r="K167" s="204"/>
      <c r="L167" s="208"/>
      <c r="M167" s="209"/>
      <c r="N167" s="210"/>
      <c r="O167" s="210"/>
      <c r="P167" s="211">
        <f>SUM(P168:P170)</f>
        <v>0</v>
      </c>
      <c r="Q167" s="210"/>
      <c r="R167" s="211">
        <f>SUM(R168:R170)</f>
        <v>0.55038862</v>
      </c>
      <c r="S167" s="210"/>
      <c r="T167" s="212">
        <f>SUM(T168:T170)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183</v>
      </c>
      <c r="AT167" s="214" t="s">
        <v>72</v>
      </c>
      <c r="AU167" s="214" t="s">
        <v>81</v>
      </c>
      <c r="AY167" s="213" t="s">
        <v>181</v>
      </c>
      <c r="BK167" s="215">
        <f>SUM(BK168:BK170)</f>
        <v>2004.9100000000001</v>
      </c>
    </row>
    <row r="168" s="2" customFormat="1" ht="24.15" customHeight="1">
      <c r="A168" s="29"/>
      <c r="B168" s="30"/>
      <c r="C168" s="218" t="s">
        <v>312</v>
      </c>
      <c r="D168" s="218" t="s">
        <v>184</v>
      </c>
      <c r="E168" s="219" t="s">
        <v>776</v>
      </c>
      <c r="F168" s="220" t="s">
        <v>777</v>
      </c>
      <c r="G168" s="221" t="s">
        <v>218</v>
      </c>
      <c r="H168" s="222">
        <v>4.3179999999999996</v>
      </c>
      <c r="I168" s="223">
        <v>84.140000000000001</v>
      </c>
      <c r="J168" s="223">
        <f>ROUND(I168*H168,2)</f>
        <v>363.31999999999999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9.0000000000000006E-05</v>
      </c>
      <c r="R168" s="227">
        <f>Q168*H168</f>
        <v>0.00038862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246</v>
      </c>
      <c r="AT168" s="229" t="s">
        <v>184</v>
      </c>
      <c r="AU168" s="229" t="s">
        <v>183</v>
      </c>
      <c r="AY168" s="14" t="s">
        <v>181</v>
      </c>
      <c r="BE168" s="230">
        <f>IF(N168="základná",J168,0)</f>
        <v>0</v>
      </c>
      <c r="BF168" s="230">
        <f>IF(N168="znížená",J168,0)</f>
        <v>363.31999999999999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183</v>
      </c>
      <c r="BK168" s="230">
        <f>ROUND(I168*H168,2)</f>
        <v>363.31999999999999</v>
      </c>
      <c r="BL168" s="14" t="s">
        <v>246</v>
      </c>
      <c r="BM168" s="229" t="s">
        <v>778</v>
      </c>
    </row>
    <row r="169" s="2" customFormat="1" ht="24.15" customHeight="1">
      <c r="A169" s="29"/>
      <c r="B169" s="30"/>
      <c r="C169" s="231" t="s">
        <v>316</v>
      </c>
      <c r="D169" s="231" t="s">
        <v>221</v>
      </c>
      <c r="E169" s="232" t="s">
        <v>779</v>
      </c>
      <c r="F169" s="233" t="s">
        <v>780</v>
      </c>
      <c r="G169" s="234" t="s">
        <v>781</v>
      </c>
      <c r="H169" s="235">
        <v>1</v>
      </c>
      <c r="I169" s="236">
        <v>1640.9100000000001</v>
      </c>
      <c r="J169" s="236">
        <f>ROUND(I169*H169,2)</f>
        <v>1640.9100000000001</v>
      </c>
      <c r="K169" s="237"/>
      <c r="L169" s="238"/>
      <c r="M169" s="239" t="s">
        <v>1</v>
      </c>
      <c r="N169" s="240" t="s">
        <v>39</v>
      </c>
      <c r="O169" s="227">
        <v>0</v>
      </c>
      <c r="P169" s="227">
        <f>O169*H169</f>
        <v>0</v>
      </c>
      <c r="Q169" s="227">
        <v>0.55000000000000004</v>
      </c>
      <c r="R169" s="227">
        <f>Q169*H169</f>
        <v>0.55000000000000004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301</v>
      </c>
      <c r="AT169" s="229" t="s">
        <v>221</v>
      </c>
      <c r="AU169" s="229" t="s">
        <v>183</v>
      </c>
      <c r="AY169" s="14" t="s">
        <v>181</v>
      </c>
      <c r="BE169" s="230">
        <f>IF(N169="základná",J169,0)</f>
        <v>0</v>
      </c>
      <c r="BF169" s="230">
        <f>IF(N169="znížená",J169,0)</f>
        <v>1640.9100000000001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183</v>
      </c>
      <c r="BK169" s="230">
        <f>ROUND(I169*H169,2)</f>
        <v>1640.9100000000001</v>
      </c>
      <c r="BL169" s="14" t="s">
        <v>246</v>
      </c>
      <c r="BM169" s="229" t="s">
        <v>782</v>
      </c>
    </row>
    <row r="170" s="2" customFormat="1" ht="24.15" customHeight="1">
      <c r="A170" s="29"/>
      <c r="B170" s="30"/>
      <c r="C170" s="218" t="s">
        <v>301</v>
      </c>
      <c r="D170" s="218" t="s">
        <v>184</v>
      </c>
      <c r="E170" s="219" t="s">
        <v>783</v>
      </c>
      <c r="F170" s="220" t="s">
        <v>784</v>
      </c>
      <c r="G170" s="221" t="s">
        <v>213</v>
      </c>
      <c r="H170" s="222">
        <v>0.55000000000000004</v>
      </c>
      <c r="I170" s="223">
        <v>1.23</v>
      </c>
      <c r="J170" s="223">
        <f>ROUND(I170*H170,2)</f>
        <v>0.68000000000000005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246</v>
      </c>
      <c r="AT170" s="229" t="s">
        <v>184</v>
      </c>
      <c r="AU170" s="229" t="s">
        <v>183</v>
      </c>
      <c r="AY170" s="14" t="s">
        <v>181</v>
      </c>
      <c r="BE170" s="230">
        <f>IF(N170="základná",J170,0)</f>
        <v>0</v>
      </c>
      <c r="BF170" s="230">
        <f>IF(N170="znížená",J170,0)</f>
        <v>0.68000000000000005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183</v>
      </c>
      <c r="BK170" s="230">
        <f>ROUND(I170*H170,2)</f>
        <v>0.68000000000000005</v>
      </c>
      <c r="BL170" s="14" t="s">
        <v>246</v>
      </c>
      <c r="BM170" s="229" t="s">
        <v>785</v>
      </c>
    </row>
    <row r="171" s="12" customFormat="1" ht="22.8" customHeight="1">
      <c r="A171" s="12"/>
      <c r="B171" s="203"/>
      <c r="C171" s="204"/>
      <c r="D171" s="205" t="s">
        <v>72</v>
      </c>
      <c r="E171" s="216" t="s">
        <v>320</v>
      </c>
      <c r="F171" s="216" t="s">
        <v>321</v>
      </c>
      <c r="G171" s="204"/>
      <c r="H171" s="204"/>
      <c r="I171" s="204"/>
      <c r="J171" s="217">
        <f>BK171</f>
        <v>26628.400000000001</v>
      </c>
      <c r="K171" s="204"/>
      <c r="L171" s="208"/>
      <c r="M171" s="209"/>
      <c r="N171" s="210"/>
      <c r="O171" s="210"/>
      <c r="P171" s="211">
        <f>SUM(P172:P176)</f>
        <v>0</v>
      </c>
      <c r="Q171" s="210"/>
      <c r="R171" s="211">
        <f>SUM(R172:R176)</f>
        <v>0.15412480000000001</v>
      </c>
      <c r="S171" s="210"/>
      <c r="T171" s="212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183</v>
      </c>
      <c r="AT171" s="214" t="s">
        <v>72</v>
      </c>
      <c r="AU171" s="214" t="s">
        <v>81</v>
      </c>
      <c r="AY171" s="213" t="s">
        <v>181</v>
      </c>
      <c r="BK171" s="215">
        <f>SUM(BK172:BK176)</f>
        <v>26628.400000000001</v>
      </c>
    </row>
    <row r="172" s="2" customFormat="1" ht="24.15" customHeight="1">
      <c r="A172" s="29"/>
      <c r="B172" s="30"/>
      <c r="C172" s="218" t="s">
        <v>325</v>
      </c>
      <c r="D172" s="218" t="s">
        <v>184</v>
      </c>
      <c r="E172" s="219" t="s">
        <v>619</v>
      </c>
      <c r="F172" s="220" t="s">
        <v>620</v>
      </c>
      <c r="G172" s="221" t="s">
        <v>218</v>
      </c>
      <c r="H172" s="222">
        <v>7</v>
      </c>
      <c r="I172" s="223">
        <v>101.38</v>
      </c>
      <c r="J172" s="223">
        <f>ROUND(I172*H172,2)</f>
        <v>709.65999999999997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246</v>
      </c>
      <c r="AT172" s="229" t="s">
        <v>184</v>
      </c>
      <c r="AU172" s="229" t="s">
        <v>183</v>
      </c>
      <c r="AY172" s="14" t="s">
        <v>181</v>
      </c>
      <c r="BE172" s="230">
        <f>IF(N172="základná",J172,0)</f>
        <v>0</v>
      </c>
      <c r="BF172" s="230">
        <f>IF(N172="znížená",J172,0)</f>
        <v>709.65999999999997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183</v>
      </c>
      <c r="BK172" s="230">
        <f>ROUND(I172*H172,2)</f>
        <v>709.65999999999997</v>
      </c>
      <c r="BL172" s="14" t="s">
        <v>246</v>
      </c>
      <c r="BM172" s="229" t="s">
        <v>786</v>
      </c>
    </row>
    <row r="173" s="2" customFormat="1" ht="16.5" customHeight="1">
      <c r="A173" s="29"/>
      <c r="B173" s="30"/>
      <c r="C173" s="231" t="s">
        <v>329</v>
      </c>
      <c r="D173" s="231" t="s">
        <v>221</v>
      </c>
      <c r="E173" s="232" t="s">
        <v>622</v>
      </c>
      <c r="F173" s="233" t="s">
        <v>623</v>
      </c>
      <c r="G173" s="234" t="s">
        <v>218</v>
      </c>
      <c r="H173" s="235">
        <v>7</v>
      </c>
      <c r="I173" s="236">
        <v>325.22000000000003</v>
      </c>
      <c r="J173" s="236">
        <f>ROUND(I173*H173,2)</f>
        <v>2276.54</v>
      </c>
      <c r="K173" s="237"/>
      <c r="L173" s="238"/>
      <c r="M173" s="239" t="s">
        <v>1</v>
      </c>
      <c r="N173" s="240" t="s">
        <v>39</v>
      </c>
      <c r="O173" s="227">
        <v>0</v>
      </c>
      <c r="P173" s="227">
        <f>O173*H173</f>
        <v>0</v>
      </c>
      <c r="Q173" s="227">
        <v>0.010999999999999999</v>
      </c>
      <c r="R173" s="227">
        <f>Q173*H173</f>
        <v>0.076999999999999999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301</v>
      </c>
      <c r="AT173" s="229" t="s">
        <v>221</v>
      </c>
      <c r="AU173" s="229" t="s">
        <v>183</v>
      </c>
      <c r="AY173" s="14" t="s">
        <v>181</v>
      </c>
      <c r="BE173" s="230">
        <f>IF(N173="základná",J173,0)</f>
        <v>0</v>
      </c>
      <c r="BF173" s="230">
        <f>IF(N173="znížená",J173,0)</f>
        <v>2276.54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183</v>
      </c>
      <c r="BK173" s="230">
        <f>ROUND(I173*H173,2)</f>
        <v>2276.54</v>
      </c>
      <c r="BL173" s="14" t="s">
        <v>246</v>
      </c>
      <c r="BM173" s="229" t="s">
        <v>787</v>
      </c>
    </row>
    <row r="174" s="2" customFormat="1" ht="21.75" customHeight="1">
      <c r="A174" s="29"/>
      <c r="B174" s="30"/>
      <c r="C174" s="218" t="s">
        <v>333</v>
      </c>
      <c r="D174" s="218" t="s">
        <v>184</v>
      </c>
      <c r="E174" s="219" t="s">
        <v>788</v>
      </c>
      <c r="F174" s="220" t="s">
        <v>789</v>
      </c>
      <c r="G174" s="221" t="s">
        <v>218</v>
      </c>
      <c r="H174" s="222">
        <v>130.72</v>
      </c>
      <c r="I174" s="223">
        <v>68</v>
      </c>
      <c r="J174" s="223">
        <f>ROUND(I174*H174,2)</f>
        <v>8888.9599999999991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5.0000000000000002E-05</v>
      </c>
      <c r="R174" s="227">
        <f>Q174*H174</f>
        <v>0.0065360000000000001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246</v>
      </c>
      <c r="AT174" s="229" t="s">
        <v>184</v>
      </c>
      <c r="AU174" s="229" t="s">
        <v>183</v>
      </c>
      <c r="AY174" s="14" t="s">
        <v>181</v>
      </c>
      <c r="BE174" s="230">
        <f>IF(N174="základná",J174,0)</f>
        <v>0</v>
      </c>
      <c r="BF174" s="230">
        <f>IF(N174="znížená",J174,0)</f>
        <v>8888.9599999999991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183</v>
      </c>
      <c r="BK174" s="230">
        <f>ROUND(I174*H174,2)</f>
        <v>8888.9599999999991</v>
      </c>
      <c r="BL174" s="14" t="s">
        <v>246</v>
      </c>
      <c r="BM174" s="229" t="s">
        <v>790</v>
      </c>
    </row>
    <row r="175" s="2" customFormat="1" ht="21.75" customHeight="1">
      <c r="A175" s="29"/>
      <c r="B175" s="30"/>
      <c r="C175" s="231" t="s">
        <v>337</v>
      </c>
      <c r="D175" s="231" t="s">
        <v>221</v>
      </c>
      <c r="E175" s="232" t="s">
        <v>791</v>
      </c>
      <c r="F175" s="233" t="s">
        <v>792</v>
      </c>
      <c r="G175" s="234" t="s">
        <v>218</v>
      </c>
      <c r="H175" s="235">
        <v>130.72</v>
      </c>
      <c r="I175" s="236">
        <v>112.86</v>
      </c>
      <c r="J175" s="236">
        <f>ROUND(I175*H175,2)</f>
        <v>14753.06</v>
      </c>
      <c r="K175" s="237"/>
      <c r="L175" s="238"/>
      <c r="M175" s="239" t="s">
        <v>1</v>
      </c>
      <c r="N175" s="240" t="s">
        <v>39</v>
      </c>
      <c r="O175" s="227">
        <v>0</v>
      </c>
      <c r="P175" s="227">
        <f>O175*H175</f>
        <v>0</v>
      </c>
      <c r="Q175" s="227">
        <v>0.00054000000000000001</v>
      </c>
      <c r="R175" s="227">
        <f>Q175*H175</f>
        <v>0.070588800000000007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301</v>
      </c>
      <c r="AT175" s="229" t="s">
        <v>221</v>
      </c>
      <c r="AU175" s="229" t="s">
        <v>183</v>
      </c>
      <c r="AY175" s="14" t="s">
        <v>181</v>
      </c>
      <c r="BE175" s="230">
        <f>IF(N175="základná",J175,0)</f>
        <v>0</v>
      </c>
      <c r="BF175" s="230">
        <f>IF(N175="znížená",J175,0)</f>
        <v>14753.06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183</v>
      </c>
      <c r="BK175" s="230">
        <f>ROUND(I175*H175,2)</f>
        <v>14753.06</v>
      </c>
      <c r="BL175" s="14" t="s">
        <v>246</v>
      </c>
      <c r="BM175" s="229" t="s">
        <v>793</v>
      </c>
    </row>
    <row r="176" s="2" customFormat="1" ht="24.15" customHeight="1">
      <c r="A176" s="29"/>
      <c r="B176" s="30"/>
      <c r="C176" s="218" t="s">
        <v>342</v>
      </c>
      <c r="D176" s="218" t="s">
        <v>184</v>
      </c>
      <c r="E176" s="219" t="s">
        <v>347</v>
      </c>
      <c r="F176" s="220" t="s">
        <v>348</v>
      </c>
      <c r="G176" s="221" t="s">
        <v>213</v>
      </c>
      <c r="H176" s="222">
        <v>0.154</v>
      </c>
      <c r="I176" s="223">
        <v>1.19</v>
      </c>
      <c r="J176" s="223">
        <f>ROUND(I176*H176,2)</f>
        <v>0.17999999999999999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246</v>
      </c>
      <c r="AT176" s="229" t="s">
        <v>184</v>
      </c>
      <c r="AU176" s="229" t="s">
        <v>183</v>
      </c>
      <c r="AY176" s="14" t="s">
        <v>181</v>
      </c>
      <c r="BE176" s="230">
        <f>IF(N176="základná",J176,0)</f>
        <v>0</v>
      </c>
      <c r="BF176" s="230">
        <f>IF(N176="znížená",J176,0)</f>
        <v>0.17999999999999999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183</v>
      </c>
      <c r="BK176" s="230">
        <f>ROUND(I176*H176,2)</f>
        <v>0.17999999999999999</v>
      </c>
      <c r="BL176" s="14" t="s">
        <v>246</v>
      </c>
      <c r="BM176" s="229" t="s">
        <v>794</v>
      </c>
    </row>
    <row r="177" s="12" customFormat="1" ht="22.8" customHeight="1">
      <c r="A177" s="12"/>
      <c r="B177" s="203"/>
      <c r="C177" s="204"/>
      <c r="D177" s="205" t="s">
        <v>72</v>
      </c>
      <c r="E177" s="216" t="s">
        <v>350</v>
      </c>
      <c r="F177" s="216" t="s">
        <v>351</v>
      </c>
      <c r="G177" s="204"/>
      <c r="H177" s="204"/>
      <c r="I177" s="204"/>
      <c r="J177" s="217">
        <f>BK177</f>
        <v>1855.4200000000001</v>
      </c>
      <c r="K177" s="204"/>
      <c r="L177" s="208"/>
      <c r="M177" s="209"/>
      <c r="N177" s="210"/>
      <c r="O177" s="210"/>
      <c r="P177" s="211">
        <f>P178</f>
        <v>0</v>
      </c>
      <c r="Q177" s="210"/>
      <c r="R177" s="211">
        <f>R178</f>
        <v>0.17937249999999999</v>
      </c>
      <c r="S177" s="210"/>
      <c r="T177" s="212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183</v>
      </c>
      <c r="AT177" s="214" t="s">
        <v>72</v>
      </c>
      <c r="AU177" s="214" t="s">
        <v>81</v>
      </c>
      <c r="AY177" s="213" t="s">
        <v>181</v>
      </c>
      <c r="BK177" s="215">
        <f>BK178</f>
        <v>1855.4200000000001</v>
      </c>
    </row>
    <row r="178" s="2" customFormat="1" ht="24.15" customHeight="1">
      <c r="A178" s="29"/>
      <c r="B178" s="30"/>
      <c r="C178" s="218" t="s">
        <v>346</v>
      </c>
      <c r="D178" s="218" t="s">
        <v>184</v>
      </c>
      <c r="E178" s="219" t="s">
        <v>361</v>
      </c>
      <c r="F178" s="220" t="s">
        <v>362</v>
      </c>
      <c r="G178" s="221" t="s">
        <v>218</v>
      </c>
      <c r="H178" s="222">
        <v>114.25</v>
      </c>
      <c r="I178" s="223">
        <v>16.239999999999998</v>
      </c>
      <c r="J178" s="223">
        <f>ROUND(I178*H178,2)</f>
        <v>1855.4200000000001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0.00157</v>
      </c>
      <c r="R178" s="227">
        <f>Q178*H178</f>
        <v>0.17937249999999999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246</v>
      </c>
      <c r="AT178" s="229" t="s">
        <v>184</v>
      </c>
      <c r="AU178" s="229" t="s">
        <v>183</v>
      </c>
      <c r="AY178" s="14" t="s">
        <v>181</v>
      </c>
      <c r="BE178" s="230">
        <f>IF(N178="základná",J178,0)</f>
        <v>0</v>
      </c>
      <c r="BF178" s="230">
        <f>IF(N178="znížená",J178,0)</f>
        <v>1855.4200000000001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183</v>
      </c>
      <c r="BK178" s="230">
        <f>ROUND(I178*H178,2)</f>
        <v>1855.4200000000001</v>
      </c>
      <c r="BL178" s="14" t="s">
        <v>246</v>
      </c>
      <c r="BM178" s="229" t="s">
        <v>795</v>
      </c>
    </row>
    <row r="179" s="12" customFormat="1" ht="25.92" customHeight="1">
      <c r="A179" s="12"/>
      <c r="B179" s="203"/>
      <c r="C179" s="204"/>
      <c r="D179" s="205" t="s">
        <v>72</v>
      </c>
      <c r="E179" s="206" t="s">
        <v>221</v>
      </c>
      <c r="F179" s="206" t="s">
        <v>364</v>
      </c>
      <c r="G179" s="204"/>
      <c r="H179" s="204"/>
      <c r="I179" s="204"/>
      <c r="J179" s="207">
        <f>BK179</f>
        <v>106054.13000000001</v>
      </c>
      <c r="K179" s="204"/>
      <c r="L179" s="208"/>
      <c r="M179" s="209"/>
      <c r="N179" s="210"/>
      <c r="O179" s="210"/>
      <c r="P179" s="211">
        <f>P180+P190</f>
        <v>0</v>
      </c>
      <c r="Q179" s="210"/>
      <c r="R179" s="211">
        <f>R180+R190</f>
        <v>0</v>
      </c>
      <c r="S179" s="210"/>
      <c r="T179" s="212">
        <f>T180+T190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190</v>
      </c>
      <c r="AT179" s="214" t="s">
        <v>72</v>
      </c>
      <c r="AU179" s="214" t="s">
        <v>73</v>
      </c>
      <c r="AY179" s="213" t="s">
        <v>181</v>
      </c>
      <c r="BK179" s="215">
        <f>BK180+BK190</f>
        <v>106054.13000000001</v>
      </c>
    </row>
    <row r="180" s="12" customFormat="1" ht="22.8" customHeight="1">
      <c r="A180" s="12"/>
      <c r="B180" s="203"/>
      <c r="C180" s="204"/>
      <c r="D180" s="205" t="s">
        <v>72</v>
      </c>
      <c r="E180" s="216" t="s">
        <v>365</v>
      </c>
      <c r="F180" s="216" t="s">
        <v>366</v>
      </c>
      <c r="G180" s="204"/>
      <c r="H180" s="204"/>
      <c r="I180" s="204"/>
      <c r="J180" s="217">
        <f>BK180</f>
        <v>978.61000000000013</v>
      </c>
      <c r="K180" s="204"/>
      <c r="L180" s="208"/>
      <c r="M180" s="209"/>
      <c r="N180" s="210"/>
      <c r="O180" s="210"/>
      <c r="P180" s="211">
        <f>SUM(P181:P189)</f>
        <v>0</v>
      </c>
      <c r="Q180" s="210"/>
      <c r="R180" s="211">
        <f>SUM(R181:R189)</f>
        <v>0</v>
      </c>
      <c r="S180" s="210"/>
      <c r="T180" s="212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190</v>
      </c>
      <c r="AT180" s="214" t="s">
        <v>72</v>
      </c>
      <c r="AU180" s="214" t="s">
        <v>81</v>
      </c>
      <c r="AY180" s="213" t="s">
        <v>181</v>
      </c>
      <c r="BK180" s="215">
        <f>SUM(BK181:BK189)</f>
        <v>978.61000000000013</v>
      </c>
    </row>
    <row r="181" s="2" customFormat="1" ht="16.5" customHeight="1">
      <c r="A181" s="29"/>
      <c r="B181" s="30"/>
      <c r="C181" s="218" t="s">
        <v>796</v>
      </c>
      <c r="D181" s="218" t="s">
        <v>184</v>
      </c>
      <c r="E181" s="219" t="s">
        <v>401</v>
      </c>
      <c r="F181" s="220" t="s">
        <v>402</v>
      </c>
      <c r="G181" s="221" t="s">
        <v>292</v>
      </c>
      <c r="H181" s="222">
        <v>50</v>
      </c>
      <c r="I181" s="223">
        <v>3.3500000000000001</v>
      </c>
      <c r="J181" s="223">
        <f>ROUND(I181*H181,2)</f>
        <v>167.5</v>
      </c>
      <c r="K181" s="224"/>
      <c r="L181" s="35"/>
      <c r="M181" s="225" t="s">
        <v>1</v>
      </c>
      <c r="N181" s="226" t="s">
        <v>39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188</v>
      </c>
      <c r="AT181" s="229" t="s">
        <v>184</v>
      </c>
      <c r="AU181" s="229" t="s">
        <v>183</v>
      </c>
      <c r="AY181" s="14" t="s">
        <v>181</v>
      </c>
      <c r="BE181" s="230">
        <f>IF(N181="základná",J181,0)</f>
        <v>0</v>
      </c>
      <c r="BF181" s="230">
        <f>IF(N181="znížená",J181,0)</f>
        <v>167.5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183</v>
      </c>
      <c r="BK181" s="230">
        <f>ROUND(I181*H181,2)</f>
        <v>167.5</v>
      </c>
      <c r="BL181" s="14" t="s">
        <v>188</v>
      </c>
      <c r="BM181" s="229" t="s">
        <v>797</v>
      </c>
    </row>
    <row r="182" s="2" customFormat="1" ht="21.75" customHeight="1">
      <c r="A182" s="29"/>
      <c r="B182" s="30"/>
      <c r="C182" s="218" t="s">
        <v>729</v>
      </c>
      <c r="D182" s="218" t="s">
        <v>184</v>
      </c>
      <c r="E182" s="219" t="s">
        <v>798</v>
      </c>
      <c r="F182" s="220" t="s">
        <v>434</v>
      </c>
      <c r="G182" s="221" t="s">
        <v>394</v>
      </c>
      <c r="H182" s="222">
        <v>1</v>
      </c>
      <c r="I182" s="223">
        <v>111.09999999999999</v>
      </c>
      <c r="J182" s="223">
        <f>ROUND(I182*H182,2)</f>
        <v>111.09999999999999</v>
      </c>
      <c r="K182" s="224"/>
      <c r="L182" s="35"/>
      <c r="M182" s="225" t="s">
        <v>1</v>
      </c>
      <c r="N182" s="226" t="s">
        <v>39</v>
      </c>
      <c r="O182" s="227">
        <v>0</v>
      </c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188</v>
      </c>
      <c r="AT182" s="229" t="s">
        <v>184</v>
      </c>
      <c r="AU182" s="229" t="s">
        <v>183</v>
      </c>
      <c r="AY182" s="14" t="s">
        <v>181</v>
      </c>
      <c r="BE182" s="230">
        <f>IF(N182="základná",J182,0)</f>
        <v>0</v>
      </c>
      <c r="BF182" s="230">
        <f>IF(N182="znížená",J182,0)</f>
        <v>111.09999999999999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183</v>
      </c>
      <c r="BK182" s="230">
        <f>ROUND(I182*H182,2)</f>
        <v>111.09999999999999</v>
      </c>
      <c r="BL182" s="14" t="s">
        <v>188</v>
      </c>
      <c r="BM182" s="229" t="s">
        <v>799</v>
      </c>
    </row>
    <row r="183" s="2" customFormat="1" ht="16.5" customHeight="1">
      <c r="A183" s="29"/>
      <c r="B183" s="30"/>
      <c r="C183" s="218" t="s">
        <v>731</v>
      </c>
      <c r="D183" s="218" t="s">
        <v>184</v>
      </c>
      <c r="E183" s="219" t="s">
        <v>800</v>
      </c>
      <c r="F183" s="220" t="s">
        <v>442</v>
      </c>
      <c r="G183" s="221" t="s">
        <v>394</v>
      </c>
      <c r="H183" s="222">
        <v>1</v>
      </c>
      <c r="I183" s="223">
        <v>111.09999999999999</v>
      </c>
      <c r="J183" s="223">
        <f>ROUND(I183*H183,2)</f>
        <v>111.09999999999999</v>
      </c>
      <c r="K183" s="224"/>
      <c r="L183" s="35"/>
      <c r="M183" s="225" t="s">
        <v>1</v>
      </c>
      <c r="N183" s="226" t="s">
        <v>39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188</v>
      </c>
      <c r="AT183" s="229" t="s">
        <v>184</v>
      </c>
      <c r="AU183" s="229" t="s">
        <v>183</v>
      </c>
      <c r="AY183" s="14" t="s">
        <v>181</v>
      </c>
      <c r="BE183" s="230">
        <f>IF(N183="základná",J183,0)</f>
        <v>0</v>
      </c>
      <c r="BF183" s="230">
        <f>IF(N183="znížená",J183,0)</f>
        <v>111.09999999999999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183</v>
      </c>
      <c r="BK183" s="230">
        <f>ROUND(I183*H183,2)</f>
        <v>111.09999999999999</v>
      </c>
      <c r="BL183" s="14" t="s">
        <v>188</v>
      </c>
      <c r="BM183" s="229" t="s">
        <v>801</v>
      </c>
    </row>
    <row r="184" s="2" customFormat="1" ht="44.25" customHeight="1">
      <c r="A184" s="29"/>
      <c r="B184" s="30"/>
      <c r="C184" s="218" t="s">
        <v>733</v>
      </c>
      <c r="D184" s="218" t="s">
        <v>184</v>
      </c>
      <c r="E184" s="219" t="s">
        <v>802</v>
      </c>
      <c r="F184" s="220" t="s">
        <v>446</v>
      </c>
      <c r="G184" s="221" t="s">
        <v>394</v>
      </c>
      <c r="H184" s="222">
        <v>1</v>
      </c>
      <c r="I184" s="223">
        <v>111.09999999999999</v>
      </c>
      <c r="J184" s="223">
        <f>ROUND(I184*H184,2)</f>
        <v>111.09999999999999</v>
      </c>
      <c r="K184" s="224"/>
      <c r="L184" s="35"/>
      <c r="M184" s="225" t="s">
        <v>1</v>
      </c>
      <c r="N184" s="226" t="s">
        <v>39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188</v>
      </c>
      <c r="AT184" s="229" t="s">
        <v>184</v>
      </c>
      <c r="AU184" s="229" t="s">
        <v>183</v>
      </c>
      <c r="AY184" s="14" t="s">
        <v>181</v>
      </c>
      <c r="BE184" s="230">
        <f>IF(N184="základná",J184,0)</f>
        <v>0</v>
      </c>
      <c r="BF184" s="230">
        <f>IF(N184="znížená",J184,0)</f>
        <v>111.09999999999999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183</v>
      </c>
      <c r="BK184" s="230">
        <f>ROUND(I184*H184,2)</f>
        <v>111.09999999999999</v>
      </c>
      <c r="BL184" s="14" t="s">
        <v>188</v>
      </c>
      <c r="BM184" s="229" t="s">
        <v>803</v>
      </c>
    </row>
    <row r="185" s="2" customFormat="1" ht="33" customHeight="1">
      <c r="A185" s="29"/>
      <c r="B185" s="30"/>
      <c r="C185" s="218" t="s">
        <v>735</v>
      </c>
      <c r="D185" s="218" t="s">
        <v>184</v>
      </c>
      <c r="E185" s="219" t="s">
        <v>804</v>
      </c>
      <c r="F185" s="220" t="s">
        <v>450</v>
      </c>
      <c r="G185" s="221" t="s">
        <v>394</v>
      </c>
      <c r="H185" s="222">
        <v>1</v>
      </c>
      <c r="I185" s="223">
        <v>111.09999999999999</v>
      </c>
      <c r="J185" s="223">
        <f>ROUND(I185*H185,2)</f>
        <v>111.09999999999999</v>
      </c>
      <c r="K185" s="224"/>
      <c r="L185" s="35"/>
      <c r="M185" s="225" t="s">
        <v>1</v>
      </c>
      <c r="N185" s="226" t="s">
        <v>39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188</v>
      </c>
      <c r="AT185" s="229" t="s">
        <v>184</v>
      </c>
      <c r="AU185" s="229" t="s">
        <v>183</v>
      </c>
      <c r="AY185" s="14" t="s">
        <v>181</v>
      </c>
      <c r="BE185" s="230">
        <f>IF(N185="základná",J185,0)</f>
        <v>0</v>
      </c>
      <c r="BF185" s="230">
        <f>IF(N185="znížená",J185,0)</f>
        <v>111.09999999999999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183</v>
      </c>
      <c r="BK185" s="230">
        <f>ROUND(I185*H185,2)</f>
        <v>111.09999999999999</v>
      </c>
      <c r="BL185" s="14" t="s">
        <v>188</v>
      </c>
      <c r="BM185" s="229" t="s">
        <v>805</v>
      </c>
    </row>
    <row r="186" s="2" customFormat="1" ht="66.75" customHeight="1">
      <c r="A186" s="29"/>
      <c r="B186" s="30"/>
      <c r="C186" s="218" t="s">
        <v>493</v>
      </c>
      <c r="D186" s="218" t="s">
        <v>184</v>
      </c>
      <c r="E186" s="219" t="s">
        <v>806</v>
      </c>
      <c r="F186" s="220" t="s">
        <v>454</v>
      </c>
      <c r="G186" s="221" t="s">
        <v>394</v>
      </c>
      <c r="H186" s="222">
        <v>1</v>
      </c>
      <c r="I186" s="223">
        <v>111.09999999999999</v>
      </c>
      <c r="J186" s="223">
        <f>ROUND(I186*H186,2)</f>
        <v>111.09999999999999</v>
      </c>
      <c r="K186" s="224"/>
      <c r="L186" s="35"/>
      <c r="M186" s="225" t="s">
        <v>1</v>
      </c>
      <c r="N186" s="226" t="s">
        <v>39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188</v>
      </c>
      <c r="AT186" s="229" t="s">
        <v>184</v>
      </c>
      <c r="AU186" s="229" t="s">
        <v>183</v>
      </c>
      <c r="AY186" s="14" t="s">
        <v>181</v>
      </c>
      <c r="BE186" s="230">
        <f>IF(N186="základná",J186,0)</f>
        <v>0</v>
      </c>
      <c r="BF186" s="230">
        <f>IF(N186="znížená",J186,0)</f>
        <v>111.09999999999999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183</v>
      </c>
      <c r="BK186" s="230">
        <f>ROUND(I186*H186,2)</f>
        <v>111.09999999999999</v>
      </c>
      <c r="BL186" s="14" t="s">
        <v>188</v>
      </c>
      <c r="BM186" s="229" t="s">
        <v>807</v>
      </c>
    </row>
    <row r="187" s="2" customFormat="1" ht="16.5" customHeight="1">
      <c r="A187" s="29"/>
      <c r="B187" s="30"/>
      <c r="C187" s="218" t="s">
        <v>808</v>
      </c>
      <c r="D187" s="218" t="s">
        <v>184</v>
      </c>
      <c r="E187" s="219" t="s">
        <v>809</v>
      </c>
      <c r="F187" s="220" t="s">
        <v>667</v>
      </c>
      <c r="G187" s="221" t="s">
        <v>394</v>
      </c>
      <c r="H187" s="222">
        <v>1</v>
      </c>
      <c r="I187" s="223">
        <v>33.409999999999997</v>
      </c>
      <c r="J187" s="223">
        <f>ROUND(I187*H187,2)</f>
        <v>33.409999999999997</v>
      </c>
      <c r="K187" s="224"/>
      <c r="L187" s="35"/>
      <c r="M187" s="225" t="s">
        <v>1</v>
      </c>
      <c r="N187" s="226" t="s">
        <v>39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188</v>
      </c>
      <c r="AT187" s="229" t="s">
        <v>184</v>
      </c>
      <c r="AU187" s="229" t="s">
        <v>183</v>
      </c>
      <c r="AY187" s="14" t="s">
        <v>181</v>
      </c>
      <c r="BE187" s="230">
        <f>IF(N187="základná",J187,0)</f>
        <v>0</v>
      </c>
      <c r="BF187" s="230">
        <f>IF(N187="znížená",J187,0)</f>
        <v>33.409999999999997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183</v>
      </c>
      <c r="BK187" s="230">
        <f>ROUND(I187*H187,2)</f>
        <v>33.409999999999997</v>
      </c>
      <c r="BL187" s="14" t="s">
        <v>188</v>
      </c>
      <c r="BM187" s="229" t="s">
        <v>810</v>
      </c>
    </row>
    <row r="188" s="2" customFormat="1" ht="16.5" customHeight="1">
      <c r="A188" s="29"/>
      <c r="B188" s="30"/>
      <c r="C188" s="218" t="s">
        <v>811</v>
      </c>
      <c r="D188" s="218" t="s">
        <v>184</v>
      </c>
      <c r="E188" s="219" t="s">
        <v>812</v>
      </c>
      <c r="F188" s="220" t="s">
        <v>422</v>
      </c>
      <c r="G188" s="221" t="s">
        <v>394</v>
      </c>
      <c r="H188" s="222">
        <v>1</v>
      </c>
      <c r="I188" s="223">
        <v>111.09999999999999</v>
      </c>
      <c r="J188" s="223">
        <f>ROUND(I188*H188,2)</f>
        <v>111.09999999999999</v>
      </c>
      <c r="K188" s="224"/>
      <c r="L188" s="35"/>
      <c r="M188" s="225" t="s">
        <v>1</v>
      </c>
      <c r="N188" s="226" t="s">
        <v>39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188</v>
      </c>
      <c r="AT188" s="229" t="s">
        <v>184</v>
      </c>
      <c r="AU188" s="229" t="s">
        <v>183</v>
      </c>
      <c r="AY188" s="14" t="s">
        <v>181</v>
      </c>
      <c r="BE188" s="230">
        <f>IF(N188="základná",J188,0)</f>
        <v>0</v>
      </c>
      <c r="BF188" s="230">
        <f>IF(N188="znížená",J188,0)</f>
        <v>111.09999999999999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183</v>
      </c>
      <c r="BK188" s="230">
        <f>ROUND(I188*H188,2)</f>
        <v>111.09999999999999</v>
      </c>
      <c r="BL188" s="14" t="s">
        <v>188</v>
      </c>
      <c r="BM188" s="229" t="s">
        <v>813</v>
      </c>
    </row>
    <row r="189" s="2" customFormat="1" ht="44.25" customHeight="1">
      <c r="A189" s="29"/>
      <c r="B189" s="30"/>
      <c r="C189" s="218" t="s">
        <v>727</v>
      </c>
      <c r="D189" s="218" t="s">
        <v>184</v>
      </c>
      <c r="E189" s="219" t="s">
        <v>814</v>
      </c>
      <c r="F189" s="220" t="s">
        <v>430</v>
      </c>
      <c r="G189" s="221" t="s">
        <v>394</v>
      </c>
      <c r="H189" s="222">
        <v>1</v>
      </c>
      <c r="I189" s="223">
        <v>111.09999999999999</v>
      </c>
      <c r="J189" s="223">
        <f>ROUND(I189*H189,2)</f>
        <v>111.09999999999999</v>
      </c>
      <c r="K189" s="224"/>
      <c r="L189" s="35"/>
      <c r="M189" s="225" t="s">
        <v>1</v>
      </c>
      <c r="N189" s="226" t="s">
        <v>39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188</v>
      </c>
      <c r="AT189" s="229" t="s">
        <v>184</v>
      </c>
      <c r="AU189" s="229" t="s">
        <v>183</v>
      </c>
      <c r="AY189" s="14" t="s">
        <v>181</v>
      </c>
      <c r="BE189" s="230">
        <f>IF(N189="základná",J189,0)</f>
        <v>0</v>
      </c>
      <c r="BF189" s="230">
        <f>IF(N189="znížená",J189,0)</f>
        <v>111.09999999999999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183</v>
      </c>
      <c r="BK189" s="230">
        <f>ROUND(I189*H189,2)</f>
        <v>111.09999999999999</v>
      </c>
      <c r="BL189" s="14" t="s">
        <v>188</v>
      </c>
      <c r="BM189" s="229" t="s">
        <v>815</v>
      </c>
    </row>
    <row r="190" s="12" customFormat="1" ht="22.8" customHeight="1">
      <c r="A190" s="12"/>
      <c r="B190" s="203"/>
      <c r="C190" s="204"/>
      <c r="D190" s="205" t="s">
        <v>72</v>
      </c>
      <c r="E190" s="216" t="s">
        <v>687</v>
      </c>
      <c r="F190" s="216" t="s">
        <v>688</v>
      </c>
      <c r="G190" s="204"/>
      <c r="H190" s="204"/>
      <c r="I190" s="204"/>
      <c r="J190" s="217">
        <f>BK190</f>
        <v>105075.52</v>
      </c>
      <c r="K190" s="204"/>
      <c r="L190" s="208"/>
      <c r="M190" s="209"/>
      <c r="N190" s="210"/>
      <c r="O190" s="210"/>
      <c r="P190" s="211">
        <f>SUM(P191:P195)</f>
        <v>0</v>
      </c>
      <c r="Q190" s="210"/>
      <c r="R190" s="211">
        <f>SUM(R191:R195)</f>
        <v>0</v>
      </c>
      <c r="S190" s="210"/>
      <c r="T190" s="212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190</v>
      </c>
      <c r="AT190" s="214" t="s">
        <v>72</v>
      </c>
      <c r="AU190" s="214" t="s">
        <v>81</v>
      </c>
      <c r="AY190" s="213" t="s">
        <v>181</v>
      </c>
      <c r="BK190" s="215">
        <f>SUM(BK191:BK195)</f>
        <v>105075.52</v>
      </c>
    </row>
    <row r="191" s="2" customFormat="1" ht="16.5" customHeight="1">
      <c r="A191" s="29"/>
      <c r="B191" s="30"/>
      <c r="C191" s="218" t="s">
        <v>816</v>
      </c>
      <c r="D191" s="218" t="s">
        <v>184</v>
      </c>
      <c r="E191" s="219" t="s">
        <v>817</v>
      </c>
      <c r="F191" s="220" t="s">
        <v>818</v>
      </c>
      <c r="G191" s="221" t="s">
        <v>310</v>
      </c>
      <c r="H191" s="222">
        <v>1</v>
      </c>
      <c r="I191" s="223">
        <v>60260</v>
      </c>
      <c r="J191" s="223">
        <f>ROUND(I191*H191,2)</f>
        <v>60260</v>
      </c>
      <c r="K191" s="224"/>
      <c r="L191" s="35"/>
      <c r="M191" s="225" t="s">
        <v>1</v>
      </c>
      <c r="N191" s="226" t="s">
        <v>39</v>
      </c>
      <c r="O191" s="227">
        <v>0</v>
      </c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188</v>
      </c>
      <c r="AT191" s="229" t="s">
        <v>184</v>
      </c>
      <c r="AU191" s="229" t="s">
        <v>183</v>
      </c>
      <c r="AY191" s="14" t="s">
        <v>181</v>
      </c>
      <c r="BE191" s="230">
        <f>IF(N191="základná",J191,0)</f>
        <v>0</v>
      </c>
      <c r="BF191" s="230">
        <f>IF(N191="znížená",J191,0)</f>
        <v>60260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183</v>
      </c>
      <c r="BK191" s="230">
        <f>ROUND(I191*H191,2)</f>
        <v>60260</v>
      </c>
      <c r="BL191" s="14" t="s">
        <v>188</v>
      </c>
      <c r="BM191" s="229" t="s">
        <v>819</v>
      </c>
    </row>
    <row r="192" s="2" customFormat="1" ht="16.5" customHeight="1">
      <c r="A192" s="29"/>
      <c r="B192" s="30"/>
      <c r="C192" s="218" t="s">
        <v>820</v>
      </c>
      <c r="D192" s="218" t="s">
        <v>184</v>
      </c>
      <c r="E192" s="219" t="s">
        <v>821</v>
      </c>
      <c r="F192" s="220" t="s">
        <v>822</v>
      </c>
      <c r="G192" s="221" t="s">
        <v>310</v>
      </c>
      <c r="H192" s="222">
        <v>1</v>
      </c>
      <c r="I192" s="223">
        <v>42550</v>
      </c>
      <c r="J192" s="223">
        <f>ROUND(I192*H192,2)</f>
        <v>42550</v>
      </c>
      <c r="K192" s="224"/>
      <c r="L192" s="35"/>
      <c r="M192" s="225" t="s">
        <v>1</v>
      </c>
      <c r="N192" s="226" t="s">
        <v>39</v>
      </c>
      <c r="O192" s="227">
        <v>0</v>
      </c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188</v>
      </c>
      <c r="AT192" s="229" t="s">
        <v>184</v>
      </c>
      <c r="AU192" s="229" t="s">
        <v>183</v>
      </c>
      <c r="AY192" s="14" t="s">
        <v>181</v>
      </c>
      <c r="BE192" s="230">
        <f>IF(N192="základná",J192,0)</f>
        <v>0</v>
      </c>
      <c r="BF192" s="230">
        <f>IF(N192="znížená",J192,0)</f>
        <v>42550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183</v>
      </c>
      <c r="BK192" s="230">
        <f>ROUND(I192*H192,2)</f>
        <v>42550</v>
      </c>
      <c r="BL192" s="14" t="s">
        <v>188</v>
      </c>
      <c r="BM192" s="229" t="s">
        <v>823</v>
      </c>
    </row>
    <row r="193" s="2" customFormat="1" ht="16.5" customHeight="1">
      <c r="A193" s="29"/>
      <c r="B193" s="30"/>
      <c r="C193" s="218" t="s">
        <v>824</v>
      </c>
      <c r="D193" s="218" t="s">
        <v>184</v>
      </c>
      <c r="E193" s="219" t="s">
        <v>825</v>
      </c>
      <c r="F193" s="220" t="s">
        <v>826</v>
      </c>
      <c r="G193" s="221" t="s">
        <v>310</v>
      </c>
      <c r="H193" s="222">
        <v>2</v>
      </c>
      <c r="I193" s="223">
        <v>368.00999999999999</v>
      </c>
      <c r="J193" s="223">
        <f>ROUND(I193*H193,2)</f>
        <v>736.01999999999998</v>
      </c>
      <c r="K193" s="224"/>
      <c r="L193" s="35"/>
      <c r="M193" s="225" t="s">
        <v>1</v>
      </c>
      <c r="N193" s="226" t="s">
        <v>39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188</v>
      </c>
      <c r="AT193" s="229" t="s">
        <v>184</v>
      </c>
      <c r="AU193" s="229" t="s">
        <v>183</v>
      </c>
      <c r="AY193" s="14" t="s">
        <v>181</v>
      </c>
      <c r="BE193" s="230">
        <f>IF(N193="základná",J193,0)</f>
        <v>0</v>
      </c>
      <c r="BF193" s="230">
        <f>IF(N193="znížená",J193,0)</f>
        <v>736.01999999999998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183</v>
      </c>
      <c r="BK193" s="230">
        <f>ROUND(I193*H193,2)</f>
        <v>736.01999999999998</v>
      </c>
      <c r="BL193" s="14" t="s">
        <v>188</v>
      </c>
      <c r="BM193" s="229" t="s">
        <v>827</v>
      </c>
    </row>
    <row r="194" s="2" customFormat="1" ht="16.5" customHeight="1">
      <c r="A194" s="29"/>
      <c r="B194" s="30"/>
      <c r="C194" s="218" t="s">
        <v>828</v>
      </c>
      <c r="D194" s="218" t="s">
        <v>184</v>
      </c>
      <c r="E194" s="219" t="s">
        <v>829</v>
      </c>
      <c r="F194" s="220" t="s">
        <v>830</v>
      </c>
      <c r="G194" s="221" t="s">
        <v>310</v>
      </c>
      <c r="H194" s="222">
        <v>4</v>
      </c>
      <c r="I194" s="223">
        <v>316.25</v>
      </c>
      <c r="J194" s="223">
        <f>ROUND(I194*H194,2)</f>
        <v>1265</v>
      </c>
      <c r="K194" s="224"/>
      <c r="L194" s="35"/>
      <c r="M194" s="225" t="s">
        <v>1</v>
      </c>
      <c r="N194" s="226" t="s">
        <v>39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188</v>
      </c>
      <c r="AT194" s="229" t="s">
        <v>184</v>
      </c>
      <c r="AU194" s="229" t="s">
        <v>183</v>
      </c>
      <c r="AY194" s="14" t="s">
        <v>181</v>
      </c>
      <c r="BE194" s="230">
        <f>IF(N194="základná",J194,0)</f>
        <v>0</v>
      </c>
      <c r="BF194" s="230">
        <f>IF(N194="znížená",J194,0)</f>
        <v>1265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183</v>
      </c>
      <c r="BK194" s="230">
        <f>ROUND(I194*H194,2)</f>
        <v>1265</v>
      </c>
      <c r="BL194" s="14" t="s">
        <v>188</v>
      </c>
      <c r="BM194" s="229" t="s">
        <v>831</v>
      </c>
    </row>
    <row r="195" s="2" customFormat="1" ht="16.5" customHeight="1">
      <c r="A195" s="29"/>
      <c r="B195" s="30"/>
      <c r="C195" s="218" t="s">
        <v>832</v>
      </c>
      <c r="D195" s="218" t="s">
        <v>184</v>
      </c>
      <c r="E195" s="219" t="s">
        <v>833</v>
      </c>
      <c r="F195" s="220" t="s">
        <v>834</v>
      </c>
      <c r="G195" s="221" t="s">
        <v>310</v>
      </c>
      <c r="H195" s="222">
        <v>1</v>
      </c>
      <c r="I195" s="223">
        <v>264.5</v>
      </c>
      <c r="J195" s="223">
        <f>ROUND(I195*H195,2)</f>
        <v>264.5</v>
      </c>
      <c r="K195" s="224"/>
      <c r="L195" s="35"/>
      <c r="M195" s="241" t="s">
        <v>1</v>
      </c>
      <c r="N195" s="242" t="s">
        <v>39</v>
      </c>
      <c r="O195" s="243">
        <v>0</v>
      </c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188</v>
      </c>
      <c r="AT195" s="229" t="s">
        <v>184</v>
      </c>
      <c r="AU195" s="229" t="s">
        <v>183</v>
      </c>
      <c r="AY195" s="14" t="s">
        <v>181</v>
      </c>
      <c r="BE195" s="230">
        <f>IF(N195="základná",J195,0)</f>
        <v>0</v>
      </c>
      <c r="BF195" s="230">
        <f>IF(N195="znížená",J195,0)</f>
        <v>264.5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183</v>
      </c>
      <c r="BK195" s="230">
        <f>ROUND(I195*H195,2)</f>
        <v>264.5</v>
      </c>
      <c r="BL195" s="14" t="s">
        <v>188</v>
      </c>
      <c r="BM195" s="229" t="s">
        <v>835</v>
      </c>
    </row>
    <row r="196" s="2" customFormat="1" ht="6.96" customHeight="1">
      <c r="A196" s="29"/>
      <c r="B196" s="62"/>
      <c r="C196" s="63"/>
      <c r="D196" s="63"/>
      <c r="E196" s="63"/>
      <c r="F196" s="63"/>
      <c r="G196" s="63"/>
      <c r="H196" s="63"/>
      <c r="I196" s="63"/>
      <c r="J196" s="63"/>
      <c r="K196" s="63"/>
      <c r="L196" s="35"/>
      <c r="M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</row>
  </sheetData>
  <sheetProtection sheet="1" autoFilter="0" formatColumns="0" formatRows="0" objects="1" scenarios="1" spinCount="100000" saltValue="TSuIFWTl+RUnXMtN2pWpBbI9VON5K1Yva2DIVJPd8B+z5yebU4O1Nu9HL5NEO2opNczwJHphYDVHBwPhk4DvuA==" hashValue="vfdsV+rIMMY+yom3JAxxXWFmAra3tjaBNXWwax+I6XSmPP37CfCUPRTF9mdn/adBzz8HnAdZPiIl7MhcbWxOUA==" algorithmName="SHA-512" password="CC35"/>
  <autoFilter ref="C129:K195"/>
  <mergeCells count="8">
    <mergeCell ref="E7:H7"/>
    <mergeCell ref="E9:H9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836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ROUND(J128, 2)</f>
        <v>217535.72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ROUND((SUM(BE128:BE180)),  2)</f>
        <v>0</v>
      </c>
      <c r="G33" s="152"/>
      <c r="H33" s="152"/>
      <c r="I33" s="153">
        <v>0.20000000000000001</v>
      </c>
      <c r="J33" s="151">
        <f>ROUND(((SUM(BE128:BE180))*I33),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ROUND((SUM(BF128:BF180)),  2)</f>
        <v>217535.72</v>
      </c>
      <c r="G34" s="29"/>
      <c r="H34" s="29"/>
      <c r="I34" s="155">
        <v>0.20000000000000001</v>
      </c>
      <c r="J34" s="154">
        <f>ROUND(((SUM(BF128:BF180))*I34),  2)</f>
        <v>43507.139999999999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ROUND((SUM(BG128:BG180)),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ROUND((SUM(BH128:BH180)),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ROUND((SUM(BI128:BI180)),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261042.85999999999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104 - KOMPOSTOVACIA PLOCHA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J128</f>
        <v>217535.72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153</v>
      </c>
      <c r="E97" s="182"/>
      <c r="F97" s="182"/>
      <c r="G97" s="182"/>
      <c r="H97" s="182"/>
      <c r="I97" s="182"/>
      <c r="J97" s="183">
        <f>J129</f>
        <v>107266.14999999999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154</v>
      </c>
      <c r="E98" s="188"/>
      <c r="F98" s="188"/>
      <c r="G98" s="188"/>
      <c r="H98" s="188"/>
      <c r="I98" s="188"/>
      <c r="J98" s="189">
        <f>J130</f>
        <v>8036.1499999999996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155</v>
      </c>
      <c r="E99" s="188"/>
      <c r="F99" s="188"/>
      <c r="G99" s="188"/>
      <c r="H99" s="188"/>
      <c r="I99" s="188"/>
      <c r="J99" s="189">
        <f>J138</f>
        <v>7614.5199999999995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156</v>
      </c>
      <c r="E100" s="188"/>
      <c r="F100" s="188"/>
      <c r="G100" s="188"/>
      <c r="H100" s="188"/>
      <c r="I100" s="188"/>
      <c r="J100" s="189">
        <f>J145</f>
        <v>2127.4900000000002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157</v>
      </c>
      <c r="E101" s="188"/>
      <c r="F101" s="188"/>
      <c r="G101" s="188"/>
      <c r="H101" s="188"/>
      <c r="I101" s="188"/>
      <c r="J101" s="189">
        <f>J148</f>
        <v>76825.319999999992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837</v>
      </c>
      <c r="E102" s="188"/>
      <c r="F102" s="188"/>
      <c r="G102" s="188"/>
      <c r="H102" s="188"/>
      <c r="I102" s="188"/>
      <c r="J102" s="189">
        <f>J155</f>
        <v>2039.48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158</v>
      </c>
      <c r="E103" s="188"/>
      <c r="F103" s="188"/>
      <c r="G103" s="188"/>
      <c r="H103" s="188"/>
      <c r="I103" s="188"/>
      <c r="J103" s="189">
        <f>J158</f>
        <v>10623.190000000001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159</v>
      </c>
      <c r="E104" s="182"/>
      <c r="F104" s="182"/>
      <c r="G104" s="182"/>
      <c r="H104" s="182"/>
      <c r="I104" s="182"/>
      <c r="J104" s="183">
        <f>J160</f>
        <v>2986.29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161</v>
      </c>
      <c r="E105" s="188"/>
      <c r="F105" s="188"/>
      <c r="G105" s="188"/>
      <c r="H105" s="188"/>
      <c r="I105" s="188"/>
      <c r="J105" s="189">
        <f>J161</f>
        <v>2986.29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163</v>
      </c>
      <c r="E106" s="182"/>
      <c r="F106" s="182"/>
      <c r="G106" s="182"/>
      <c r="H106" s="182"/>
      <c r="I106" s="182"/>
      <c r="J106" s="183">
        <f>J165</f>
        <v>106271.5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544</v>
      </c>
      <c r="E107" s="188"/>
      <c r="F107" s="188"/>
      <c r="G107" s="188"/>
      <c r="H107" s="188"/>
      <c r="I107" s="188"/>
      <c r="J107" s="189">
        <f>J166</f>
        <v>106271.5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166</v>
      </c>
      <c r="E108" s="182"/>
      <c r="F108" s="182"/>
      <c r="G108" s="182"/>
      <c r="H108" s="182"/>
      <c r="I108" s="182"/>
      <c r="J108" s="183">
        <f>J171</f>
        <v>1011.7799999999999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="2" customFormat="1" ht="6.96" customHeight="1">
      <c r="A114" s="29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4.96" customHeight="1">
      <c r="A115" s="29"/>
      <c r="B115" s="30"/>
      <c r="C115" s="20" t="s">
        <v>167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13</v>
      </c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26.25" customHeight="1">
      <c r="A118" s="29"/>
      <c r="B118" s="30"/>
      <c r="C118" s="31"/>
      <c r="D118" s="31"/>
      <c r="E118" s="174" t="str">
        <f>E7</f>
        <v>Dodatok č. 5 ku stavbe Kompostáreň na biologicky rozložiteľný komunálny odpad v meste Partizánske</v>
      </c>
      <c r="F118" s="26"/>
      <c r="G118" s="26"/>
      <c r="H118" s="26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144</v>
      </c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72" t="str">
        <f>E9</f>
        <v>SO 104 - KOMPOSTOVACIA PLOCHA</v>
      </c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2" customHeight="1">
      <c r="A122" s="29"/>
      <c r="B122" s="30"/>
      <c r="C122" s="26" t="s">
        <v>17</v>
      </c>
      <c r="D122" s="31"/>
      <c r="E122" s="31"/>
      <c r="F122" s="23" t="str">
        <f>F12</f>
        <v>Partizánske parc.č.: 3958/171</v>
      </c>
      <c r="G122" s="31"/>
      <c r="H122" s="31"/>
      <c r="I122" s="26" t="s">
        <v>19</v>
      </c>
      <c r="J122" s="75" t="str">
        <f>IF(J12="","",J12)</f>
        <v>19. 6. 2023</v>
      </c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21</v>
      </c>
      <c r="D124" s="31"/>
      <c r="E124" s="31"/>
      <c r="F124" s="23" t="str">
        <f>E15</f>
        <v>Mesto Partizánske</v>
      </c>
      <c r="G124" s="31"/>
      <c r="H124" s="31"/>
      <c r="I124" s="26" t="s">
        <v>27</v>
      </c>
      <c r="J124" s="27" t="str">
        <f>E21</f>
        <v>Hescon, s.r.o.</v>
      </c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25</v>
      </c>
      <c r="D125" s="31"/>
      <c r="E125" s="31"/>
      <c r="F125" s="23" t="str">
        <f>IF(E18="","",E18)</f>
        <v xml:space="preserve"> </v>
      </c>
      <c r="G125" s="31"/>
      <c r="H125" s="31"/>
      <c r="I125" s="26" t="s">
        <v>30</v>
      </c>
      <c r="J125" s="27" t="str">
        <f>E24</f>
        <v>Hescon, s.r.o.</v>
      </c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0.32" customHeight="1">
      <c r="A126" s="29"/>
      <c r="B126" s="30"/>
      <c r="C126" s="31"/>
      <c r="D126" s="31"/>
      <c r="E126" s="31"/>
      <c r="F126" s="31"/>
      <c r="G126" s="31"/>
      <c r="H126" s="31"/>
      <c r="I126" s="31"/>
      <c r="J126" s="31"/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11" customFormat="1" ht="29.28" customHeight="1">
      <c r="A127" s="191"/>
      <c r="B127" s="192"/>
      <c r="C127" s="193" t="s">
        <v>168</v>
      </c>
      <c r="D127" s="194" t="s">
        <v>58</v>
      </c>
      <c r="E127" s="194" t="s">
        <v>54</v>
      </c>
      <c r="F127" s="194" t="s">
        <v>55</v>
      </c>
      <c r="G127" s="194" t="s">
        <v>169</v>
      </c>
      <c r="H127" s="194" t="s">
        <v>170</v>
      </c>
      <c r="I127" s="194" t="s">
        <v>171</v>
      </c>
      <c r="J127" s="195" t="s">
        <v>150</v>
      </c>
      <c r="K127" s="196" t="s">
        <v>172</v>
      </c>
      <c r="L127" s="197"/>
      <c r="M127" s="96" t="s">
        <v>1</v>
      </c>
      <c r="N127" s="97" t="s">
        <v>37</v>
      </c>
      <c r="O127" s="97" t="s">
        <v>173</v>
      </c>
      <c r="P127" s="97" t="s">
        <v>174</v>
      </c>
      <c r="Q127" s="97" t="s">
        <v>175</v>
      </c>
      <c r="R127" s="97" t="s">
        <v>176</v>
      </c>
      <c r="S127" s="97" t="s">
        <v>177</v>
      </c>
      <c r="T127" s="98" t="s">
        <v>178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29"/>
      <c r="B128" s="30"/>
      <c r="C128" s="103" t="s">
        <v>151</v>
      </c>
      <c r="D128" s="31"/>
      <c r="E128" s="31"/>
      <c r="F128" s="31"/>
      <c r="G128" s="31"/>
      <c r="H128" s="31"/>
      <c r="I128" s="31"/>
      <c r="J128" s="198">
        <f>BK128</f>
        <v>217535.72</v>
      </c>
      <c r="K128" s="31"/>
      <c r="L128" s="35"/>
      <c r="M128" s="99"/>
      <c r="N128" s="199"/>
      <c r="O128" s="100"/>
      <c r="P128" s="200">
        <f>P129+P160+P165+P171</f>
        <v>0</v>
      </c>
      <c r="Q128" s="100"/>
      <c r="R128" s="200">
        <f>R129+R160+R165+R171</f>
        <v>2190.4245485900001</v>
      </c>
      <c r="S128" s="100"/>
      <c r="T128" s="201">
        <f>T129+T160+T165+T171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72</v>
      </c>
      <c r="AU128" s="14" t="s">
        <v>152</v>
      </c>
      <c r="BK128" s="202">
        <f>BK129+BK160+BK165+BK171</f>
        <v>217535.72</v>
      </c>
    </row>
    <row r="129" s="12" customFormat="1" ht="25.92" customHeight="1">
      <c r="A129" s="12"/>
      <c r="B129" s="203"/>
      <c r="C129" s="204"/>
      <c r="D129" s="205" t="s">
        <v>72</v>
      </c>
      <c r="E129" s="206" t="s">
        <v>179</v>
      </c>
      <c r="F129" s="206" t="s">
        <v>180</v>
      </c>
      <c r="G129" s="204"/>
      <c r="H129" s="204"/>
      <c r="I129" s="204"/>
      <c r="J129" s="207">
        <f>BK129</f>
        <v>107266.14999999999</v>
      </c>
      <c r="K129" s="204"/>
      <c r="L129" s="208"/>
      <c r="M129" s="209"/>
      <c r="N129" s="210"/>
      <c r="O129" s="210"/>
      <c r="P129" s="211">
        <f>P130+P138+P145+P148+P155+P158</f>
        <v>0</v>
      </c>
      <c r="Q129" s="210"/>
      <c r="R129" s="211">
        <f>R130+R138+R145+R148+R155+R158</f>
        <v>2190.3475485899999</v>
      </c>
      <c r="S129" s="210"/>
      <c r="T129" s="212">
        <f>T130+T138+T145+T148+T155+T158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73</v>
      </c>
      <c r="AY129" s="213" t="s">
        <v>181</v>
      </c>
      <c r="BK129" s="215">
        <f>BK130+BK138+BK145+BK148+BK155+BK158</f>
        <v>107266.14999999999</v>
      </c>
    </row>
    <row r="130" s="12" customFormat="1" ht="22.8" customHeight="1">
      <c r="A130" s="12"/>
      <c r="B130" s="203"/>
      <c r="C130" s="204"/>
      <c r="D130" s="205" t="s">
        <v>72</v>
      </c>
      <c r="E130" s="216" t="s">
        <v>81</v>
      </c>
      <c r="F130" s="216" t="s">
        <v>182</v>
      </c>
      <c r="G130" s="204"/>
      <c r="H130" s="204"/>
      <c r="I130" s="204"/>
      <c r="J130" s="217">
        <f>BK130</f>
        <v>8036.1499999999996</v>
      </c>
      <c r="K130" s="204"/>
      <c r="L130" s="208"/>
      <c r="M130" s="209"/>
      <c r="N130" s="210"/>
      <c r="O130" s="210"/>
      <c r="P130" s="211">
        <f>SUM(P131:P137)</f>
        <v>0</v>
      </c>
      <c r="Q130" s="210"/>
      <c r="R130" s="211">
        <f>SUM(R131:R137)</f>
        <v>0</v>
      </c>
      <c r="S130" s="210"/>
      <c r="T130" s="21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81</v>
      </c>
      <c r="AY130" s="213" t="s">
        <v>181</v>
      </c>
      <c r="BK130" s="215">
        <f>SUM(BK131:BK137)</f>
        <v>8036.1499999999996</v>
      </c>
    </row>
    <row r="131" s="2" customFormat="1" ht="24.15" customHeight="1">
      <c r="A131" s="29"/>
      <c r="B131" s="30"/>
      <c r="C131" s="218" t="s">
        <v>81</v>
      </c>
      <c r="D131" s="218" t="s">
        <v>184</v>
      </c>
      <c r="E131" s="219" t="s">
        <v>838</v>
      </c>
      <c r="F131" s="220" t="s">
        <v>839</v>
      </c>
      <c r="G131" s="221" t="s">
        <v>187</v>
      </c>
      <c r="H131" s="222">
        <v>944.88</v>
      </c>
      <c r="I131" s="223">
        <v>3.0099999999999998</v>
      </c>
      <c r="J131" s="223">
        <f>ROUND(I131*H131,2)</f>
        <v>2844.0900000000001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2844.0900000000001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2844.0900000000001</v>
      </c>
      <c r="BL131" s="14" t="s">
        <v>188</v>
      </c>
      <c r="BM131" s="229" t="s">
        <v>840</v>
      </c>
    </row>
    <row r="132" s="2" customFormat="1" ht="24.15" customHeight="1">
      <c r="A132" s="29"/>
      <c r="B132" s="30"/>
      <c r="C132" s="218" t="s">
        <v>183</v>
      </c>
      <c r="D132" s="218" t="s">
        <v>184</v>
      </c>
      <c r="E132" s="219" t="s">
        <v>841</v>
      </c>
      <c r="F132" s="220" t="s">
        <v>842</v>
      </c>
      <c r="G132" s="221" t="s">
        <v>187</v>
      </c>
      <c r="H132" s="222">
        <v>944.88</v>
      </c>
      <c r="I132" s="223">
        <v>0.59999999999999998</v>
      </c>
      <c r="J132" s="223">
        <f>ROUND(I132*H132,2)</f>
        <v>566.92999999999995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566.92999999999995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566.92999999999995</v>
      </c>
      <c r="BL132" s="14" t="s">
        <v>188</v>
      </c>
      <c r="BM132" s="229" t="s">
        <v>843</v>
      </c>
    </row>
    <row r="133" s="2" customFormat="1" ht="16.5" customHeight="1">
      <c r="A133" s="29"/>
      <c r="B133" s="30"/>
      <c r="C133" s="218" t="s">
        <v>190</v>
      </c>
      <c r="D133" s="218" t="s">
        <v>184</v>
      </c>
      <c r="E133" s="219" t="s">
        <v>185</v>
      </c>
      <c r="F133" s="220" t="s">
        <v>186</v>
      </c>
      <c r="G133" s="221" t="s">
        <v>187</v>
      </c>
      <c r="H133" s="222">
        <v>5.8399999999999999</v>
      </c>
      <c r="I133" s="223">
        <v>8.3399999999999999</v>
      </c>
      <c r="J133" s="223">
        <f>ROUND(I133*H133,2)</f>
        <v>48.710000000000001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48.710000000000001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48.710000000000001</v>
      </c>
      <c r="BL133" s="14" t="s">
        <v>188</v>
      </c>
      <c r="BM133" s="229" t="s">
        <v>844</v>
      </c>
    </row>
    <row r="134" s="2" customFormat="1" ht="37.8" customHeight="1">
      <c r="A134" s="29"/>
      <c r="B134" s="30"/>
      <c r="C134" s="218" t="s">
        <v>188</v>
      </c>
      <c r="D134" s="218" t="s">
        <v>184</v>
      </c>
      <c r="E134" s="219" t="s">
        <v>191</v>
      </c>
      <c r="F134" s="220" t="s">
        <v>192</v>
      </c>
      <c r="G134" s="221" t="s">
        <v>187</v>
      </c>
      <c r="H134" s="222">
        <v>5.8399999999999999</v>
      </c>
      <c r="I134" s="223">
        <v>0.58999999999999997</v>
      </c>
      <c r="J134" s="223">
        <f>ROUND(I134*H134,2)</f>
        <v>3.4500000000000002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183</v>
      </c>
      <c r="AY134" s="14" t="s">
        <v>181</v>
      </c>
      <c r="BE134" s="230">
        <f>IF(N134="základná",J134,0)</f>
        <v>0</v>
      </c>
      <c r="BF134" s="230">
        <f>IF(N134="znížená",J134,0)</f>
        <v>3.4500000000000002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3.4500000000000002</v>
      </c>
      <c r="BL134" s="14" t="s">
        <v>188</v>
      </c>
      <c r="BM134" s="229" t="s">
        <v>845</v>
      </c>
    </row>
    <row r="135" s="2" customFormat="1" ht="24.15" customHeight="1">
      <c r="A135" s="29"/>
      <c r="B135" s="30"/>
      <c r="C135" s="218" t="s">
        <v>197</v>
      </c>
      <c r="D135" s="218" t="s">
        <v>184</v>
      </c>
      <c r="E135" s="219" t="s">
        <v>194</v>
      </c>
      <c r="F135" s="220" t="s">
        <v>195</v>
      </c>
      <c r="G135" s="221" t="s">
        <v>187</v>
      </c>
      <c r="H135" s="222">
        <v>950.72000000000003</v>
      </c>
      <c r="I135" s="223">
        <v>1.23</v>
      </c>
      <c r="J135" s="223">
        <f>ROUND(I135*H135,2)</f>
        <v>1169.3900000000001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1169.3900000000001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1169.3900000000001</v>
      </c>
      <c r="BL135" s="14" t="s">
        <v>188</v>
      </c>
      <c r="BM135" s="229" t="s">
        <v>846</v>
      </c>
    </row>
    <row r="136" s="2" customFormat="1" ht="37.8" customHeight="1">
      <c r="A136" s="29"/>
      <c r="B136" s="30"/>
      <c r="C136" s="218" t="s">
        <v>201</v>
      </c>
      <c r="D136" s="218" t="s">
        <v>184</v>
      </c>
      <c r="E136" s="219" t="s">
        <v>847</v>
      </c>
      <c r="F136" s="220" t="s">
        <v>848</v>
      </c>
      <c r="G136" s="221" t="s">
        <v>187</v>
      </c>
      <c r="H136" s="222">
        <v>950.72000000000003</v>
      </c>
      <c r="I136" s="223">
        <v>3.21</v>
      </c>
      <c r="J136" s="223">
        <f>ROUND(I136*H136,2)</f>
        <v>3051.8099999999999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3051.8099999999999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3051.8099999999999</v>
      </c>
      <c r="BL136" s="14" t="s">
        <v>188</v>
      </c>
      <c r="BM136" s="229" t="s">
        <v>849</v>
      </c>
    </row>
    <row r="137" s="2" customFormat="1" ht="21.75" customHeight="1">
      <c r="A137" s="29"/>
      <c r="B137" s="30"/>
      <c r="C137" s="218" t="s">
        <v>206</v>
      </c>
      <c r="D137" s="218" t="s">
        <v>184</v>
      </c>
      <c r="E137" s="219" t="s">
        <v>557</v>
      </c>
      <c r="F137" s="220" t="s">
        <v>558</v>
      </c>
      <c r="G137" s="221" t="s">
        <v>187</v>
      </c>
      <c r="H137" s="222">
        <v>950.72000000000003</v>
      </c>
      <c r="I137" s="223">
        <v>0.37</v>
      </c>
      <c r="J137" s="223">
        <f>ROUND(I137*H137,2)</f>
        <v>351.76999999999998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351.76999999999998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351.76999999999998</v>
      </c>
      <c r="BL137" s="14" t="s">
        <v>188</v>
      </c>
      <c r="BM137" s="229" t="s">
        <v>850</v>
      </c>
    </row>
    <row r="138" s="12" customFormat="1" ht="22.8" customHeight="1">
      <c r="A138" s="12"/>
      <c r="B138" s="203"/>
      <c r="C138" s="204"/>
      <c r="D138" s="205" t="s">
        <v>72</v>
      </c>
      <c r="E138" s="216" t="s">
        <v>183</v>
      </c>
      <c r="F138" s="216" t="s">
        <v>205</v>
      </c>
      <c r="G138" s="204"/>
      <c r="H138" s="204"/>
      <c r="I138" s="204"/>
      <c r="J138" s="217">
        <f>BK138</f>
        <v>7614.5199999999995</v>
      </c>
      <c r="K138" s="204"/>
      <c r="L138" s="208"/>
      <c r="M138" s="209"/>
      <c r="N138" s="210"/>
      <c r="O138" s="210"/>
      <c r="P138" s="211">
        <f>SUM(P139:P144)</f>
        <v>0</v>
      </c>
      <c r="Q138" s="210"/>
      <c r="R138" s="211">
        <f>SUM(R139:R144)</f>
        <v>38.496159060000004</v>
      </c>
      <c r="S138" s="210"/>
      <c r="T138" s="212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81</v>
      </c>
      <c r="AY138" s="213" t="s">
        <v>181</v>
      </c>
      <c r="BK138" s="215">
        <f>SUM(BK139:BK144)</f>
        <v>7614.5199999999995</v>
      </c>
    </row>
    <row r="139" s="2" customFormat="1" ht="16.5" customHeight="1">
      <c r="A139" s="29"/>
      <c r="B139" s="30"/>
      <c r="C139" s="218" t="s">
        <v>210</v>
      </c>
      <c r="D139" s="218" t="s">
        <v>184</v>
      </c>
      <c r="E139" s="219" t="s">
        <v>563</v>
      </c>
      <c r="F139" s="220" t="s">
        <v>564</v>
      </c>
      <c r="G139" s="221" t="s">
        <v>187</v>
      </c>
      <c r="H139" s="222">
        <v>9.5999999999999996</v>
      </c>
      <c r="I139" s="223">
        <v>86.780000000000001</v>
      </c>
      <c r="J139" s="223">
        <f>ROUND(I139*H139,2)</f>
        <v>833.09000000000003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2.23543</v>
      </c>
      <c r="R139" s="227">
        <f>Q139*H139</f>
        <v>21.460128000000001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833.09000000000003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833.09000000000003</v>
      </c>
      <c r="BL139" s="14" t="s">
        <v>188</v>
      </c>
      <c r="BM139" s="229" t="s">
        <v>851</v>
      </c>
    </row>
    <row r="140" s="2" customFormat="1" ht="24.15" customHeight="1">
      <c r="A140" s="29"/>
      <c r="B140" s="30"/>
      <c r="C140" s="218" t="s">
        <v>215</v>
      </c>
      <c r="D140" s="218" t="s">
        <v>184</v>
      </c>
      <c r="E140" s="219" t="s">
        <v>207</v>
      </c>
      <c r="F140" s="220" t="s">
        <v>208</v>
      </c>
      <c r="G140" s="221" t="s">
        <v>187</v>
      </c>
      <c r="H140" s="222">
        <v>5.8399999999999999</v>
      </c>
      <c r="I140" s="223">
        <v>90.739999999999995</v>
      </c>
      <c r="J140" s="223">
        <f>ROUND(I140*H140,2)</f>
        <v>529.91999999999996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2.2151299999999998</v>
      </c>
      <c r="R140" s="227">
        <f>Q140*H140</f>
        <v>12.936359199999998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529.91999999999996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529.91999999999996</v>
      </c>
      <c r="BL140" s="14" t="s">
        <v>188</v>
      </c>
      <c r="BM140" s="229" t="s">
        <v>852</v>
      </c>
    </row>
    <row r="141" s="2" customFormat="1" ht="16.5" customHeight="1">
      <c r="A141" s="29"/>
      <c r="B141" s="30"/>
      <c r="C141" s="218" t="s">
        <v>220</v>
      </c>
      <c r="D141" s="218" t="s">
        <v>184</v>
      </c>
      <c r="E141" s="219" t="s">
        <v>211</v>
      </c>
      <c r="F141" s="220" t="s">
        <v>212</v>
      </c>
      <c r="G141" s="221" t="s">
        <v>213</v>
      </c>
      <c r="H141" s="222">
        <v>0.34999999999999998</v>
      </c>
      <c r="I141" s="223">
        <v>1806.6800000000001</v>
      </c>
      <c r="J141" s="223">
        <f>ROUND(I141*H141,2)</f>
        <v>632.34000000000003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1.01895</v>
      </c>
      <c r="R141" s="227">
        <f>Q141*H141</f>
        <v>0.35663249999999996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632.34000000000003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632.34000000000003</v>
      </c>
      <c r="BL141" s="14" t="s">
        <v>188</v>
      </c>
      <c r="BM141" s="229" t="s">
        <v>853</v>
      </c>
    </row>
    <row r="142" s="2" customFormat="1" ht="24.15" customHeight="1">
      <c r="A142" s="29"/>
      <c r="B142" s="30"/>
      <c r="C142" s="218" t="s">
        <v>225</v>
      </c>
      <c r="D142" s="218" t="s">
        <v>184</v>
      </c>
      <c r="E142" s="219" t="s">
        <v>216</v>
      </c>
      <c r="F142" s="220" t="s">
        <v>217</v>
      </c>
      <c r="G142" s="221" t="s">
        <v>218</v>
      </c>
      <c r="H142" s="222">
        <v>1488.2860000000001</v>
      </c>
      <c r="I142" s="223">
        <v>0.59999999999999998</v>
      </c>
      <c r="J142" s="223">
        <f>ROUND(I142*H142,2)</f>
        <v>892.97000000000003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3.0000000000000001E-05</v>
      </c>
      <c r="R142" s="227">
        <f>Q142*H142</f>
        <v>0.04464858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188</v>
      </c>
      <c r="AT142" s="229" t="s">
        <v>184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892.97000000000003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892.97000000000003</v>
      </c>
      <c r="BL142" s="14" t="s">
        <v>188</v>
      </c>
      <c r="BM142" s="229" t="s">
        <v>854</v>
      </c>
    </row>
    <row r="143" s="2" customFormat="1" ht="21.75" customHeight="1">
      <c r="A143" s="29"/>
      <c r="B143" s="30"/>
      <c r="C143" s="231" t="s">
        <v>230</v>
      </c>
      <c r="D143" s="231" t="s">
        <v>221</v>
      </c>
      <c r="E143" s="232" t="s">
        <v>222</v>
      </c>
      <c r="F143" s="233" t="s">
        <v>223</v>
      </c>
      <c r="G143" s="234" t="s">
        <v>218</v>
      </c>
      <c r="H143" s="235">
        <v>1518.0519999999999</v>
      </c>
      <c r="I143" s="236">
        <v>0.78000000000000003</v>
      </c>
      <c r="J143" s="236">
        <f>ROUND(I143*H143,2)</f>
        <v>1184.0799999999999</v>
      </c>
      <c r="K143" s="237"/>
      <c r="L143" s="238"/>
      <c r="M143" s="239" t="s">
        <v>1</v>
      </c>
      <c r="N143" s="240" t="s">
        <v>39</v>
      </c>
      <c r="O143" s="227">
        <v>0</v>
      </c>
      <c r="P143" s="227">
        <f>O143*H143</f>
        <v>0</v>
      </c>
      <c r="Q143" s="227">
        <v>0.00025000000000000001</v>
      </c>
      <c r="R143" s="227">
        <f>Q143*H143</f>
        <v>0.37951299999999999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210</v>
      </c>
      <c r="AT143" s="229" t="s">
        <v>221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1184.0799999999999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1184.0799999999999</v>
      </c>
      <c r="BL143" s="14" t="s">
        <v>188</v>
      </c>
      <c r="BM143" s="229" t="s">
        <v>855</v>
      </c>
    </row>
    <row r="144" s="2" customFormat="1" ht="37.8" customHeight="1">
      <c r="A144" s="29"/>
      <c r="B144" s="30"/>
      <c r="C144" s="218" t="s">
        <v>234</v>
      </c>
      <c r="D144" s="218" t="s">
        <v>184</v>
      </c>
      <c r="E144" s="219" t="s">
        <v>226</v>
      </c>
      <c r="F144" s="220" t="s">
        <v>227</v>
      </c>
      <c r="G144" s="221" t="s">
        <v>218</v>
      </c>
      <c r="H144" s="222">
        <v>1488.2860000000001</v>
      </c>
      <c r="I144" s="223">
        <v>2.3799999999999999</v>
      </c>
      <c r="J144" s="223">
        <f>ROUND(I144*H144,2)</f>
        <v>3542.1199999999999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0.0022300000000000002</v>
      </c>
      <c r="R144" s="227">
        <f>Q144*H144</f>
        <v>3.3188777800000007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3542.1199999999999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3542.1199999999999</v>
      </c>
      <c r="BL144" s="14" t="s">
        <v>188</v>
      </c>
      <c r="BM144" s="229" t="s">
        <v>856</v>
      </c>
    </row>
    <row r="145" s="12" customFormat="1" ht="22.8" customHeight="1">
      <c r="A145" s="12"/>
      <c r="B145" s="203"/>
      <c r="C145" s="204"/>
      <c r="D145" s="205" t="s">
        <v>72</v>
      </c>
      <c r="E145" s="216" t="s">
        <v>190</v>
      </c>
      <c r="F145" s="216" t="s">
        <v>229</v>
      </c>
      <c r="G145" s="204"/>
      <c r="H145" s="204"/>
      <c r="I145" s="204"/>
      <c r="J145" s="217">
        <f>BK145</f>
        <v>2127.4900000000002</v>
      </c>
      <c r="K145" s="204"/>
      <c r="L145" s="208"/>
      <c r="M145" s="209"/>
      <c r="N145" s="210"/>
      <c r="O145" s="210"/>
      <c r="P145" s="211">
        <f>SUM(P146:P147)</f>
        <v>0</v>
      </c>
      <c r="Q145" s="210"/>
      <c r="R145" s="211">
        <f>SUM(R146:R147)</f>
        <v>17.066871750000001</v>
      </c>
      <c r="S145" s="210"/>
      <c r="T145" s="212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72</v>
      </c>
      <c r="AU145" s="214" t="s">
        <v>81</v>
      </c>
      <c r="AY145" s="213" t="s">
        <v>181</v>
      </c>
      <c r="BK145" s="215">
        <f>SUM(BK146:BK147)</f>
        <v>2127.4900000000002</v>
      </c>
    </row>
    <row r="146" s="2" customFormat="1" ht="24.15" customHeight="1">
      <c r="A146" s="29"/>
      <c r="B146" s="30"/>
      <c r="C146" s="218" t="s">
        <v>238</v>
      </c>
      <c r="D146" s="218" t="s">
        <v>184</v>
      </c>
      <c r="E146" s="219" t="s">
        <v>857</v>
      </c>
      <c r="F146" s="220" t="s">
        <v>858</v>
      </c>
      <c r="G146" s="221" t="s">
        <v>187</v>
      </c>
      <c r="H146" s="222">
        <v>7.875</v>
      </c>
      <c r="I146" s="223">
        <v>187.53999999999999</v>
      </c>
      <c r="J146" s="223">
        <f>ROUND(I146*H146,2)</f>
        <v>1476.8800000000001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2.1170900000000001</v>
      </c>
      <c r="R146" s="227">
        <f>Q146*H146</f>
        <v>16.672083750000002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1476.8800000000001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1476.8800000000001</v>
      </c>
      <c r="BL146" s="14" t="s">
        <v>188</v>
      </c>
      <c r="BM146" s="229" t="s">
        <v>859</v>
      </c>
    </row>
    <row r="147" s="2" customFormat="1" ht="24.15" customHeight="1">
      <c r="A147" s="29"/>
      <c r="B147" s="30"/>
      <c r="C147" s="218" t="s">
        <v>242</v>
      </c>
      <c r="D147" s="218" t="s">
        <v>184</v>
      </c>
      <c r="E147" s="219" t="s">
        <v>860</v>
      </c>
      <c r="F147" s="220" t="s">
        <v>861</v>
      </c>
      <c r="G147" s="221" t="s">
        <v>213</v>
      </c>
      <c r="H147" s="222">
        <v>0.39400000000000002</v>
      </c>
      <c r="I147" s="223">
        <v>1651.3</v>
      </c>
      <c r="J147" s="223">
        <f>ROUND(I147*H147,2)</f>
        <v>650.61000000000001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1.002</v>
      </c>
      <c r="R147" s="227">
        <f>Q147*H147</f>
        <v>0.39478800000000003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650.61000000000001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650.61000000000001</v>
      </c>
      <c r="BL147" s="14" t="s">
        <v>188</v>
      </c>
      <c r="BM147" s="229" t="s">
        <v>862</v>
      </c>
    </row>
    <row r="148" s="12" customFormat="1" ht="22.8" customHeight="1">
      <c r="A148" s="12"/>
      <c r="B148" s="203"/>
      <c r="C148" s="204"/>
      <c r="D148" s="205" t="s">
        <v>72</v>
      </c>
      <c r="E148" s="216" t="s">
        <v>197</v>
      </c>
      <c r="F148" s="216" t="s">
        <v>255</v>
      </c>
      <c r="G148" s="204"/>
      <c r="H148" s="204"/>
      <c r="I148" s="204"/>
      <c r="J148" s="217">
        <f>BK148</f>
        <v>76825.319999999992</v>
      </c>
      <c r="K148" s="204"/>
      <c r="L148" s="208"/>
      <c r="M148" s="209"/>
      <c r="N148" s="210"/>
      <c r="O148" s="210"/>
      <c r="P148" s="211">
        <f>SUM(P149:P154)</f>
        <v>0</v>
      </c>
      <c r="Q148" s="210"/>
      <c r="R148" s="211">
        <f>SUM(R149:R154)</f>
        <v>2109.2435677799999</v>
      </c>
      <c r="S148" s="210"/>
      <c r="T148" s="212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81</v>
      </c>
      <c r="AT148" s="214" t="s">
        <v>72</v>
      </c>
      <c r="AU148" s="214" t="s">
        <v>81</v>
      </c>
      <c r="AY148" s="213" t="s">
        <v>181</v>
      </c>
      <c r="BK148" s="215">
        <f>SUM(BK149:BK154)</f>
        <v>76825.319999999992</v>
      </c>
    </row>
    <row r="149" s="2" customFormat="1" ht="24.15" customHeight="1">
      <c r="A149" s="29"/>
      <c r="B149" s="30"/>
      <c r="C149" s="218" t="s">
        <v>246</v>
      </c>
      <c r="D149" s="218" t="s">
        <v>184</v>
      </c>
      <c r="E149" s="219" t="s">
        <v>257</v>
      </c>
      <c r="F149" s="220" t="s">
        <v>258</v>
      </c>
      <c r="G149" s="221" t="s">
        <v>218</v>
      </c>
      <c r="H149" s="222">
        <v>1488.2860000000001</v>
      </c>
      <c r="I149" s="223">
        <v>11.289999999999999</v>
      </c>
      <c r="J149" s="223">
        <f>ROUND(I149*H149,2)</f>
        <v>16802.75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0.71643999999999997</v>
      </c>
      <c r="R149" s="227">
        <f>Q149*H149</f>
        <v>1066.26762184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16802.75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16802.75</v>
      </c>
      <c r="BL149" s="14" t="s">
        <v>188</v>
      </c>
      <c r="BM149" s="229" t="s">
        <v>863</v>
      </c>
    </row>
    <row r="150" s="2" customFormat="1" ht="37.8" customHeight="1">
      <c r="A150" s="29"/>
      <c r="B150" s="30"/>
      <c r="C150" s="218" t="s">
        <v>251</v>
      </c>
      <c r="D150" s="218" t="s">
        <v>184</v>
      </c>
      <c r="E150" s="219" t="s">
        <v>261</v>
      </c>
      <c r="F150" s="220" t="s">
        <v>262</v>
      </c>
      <c r="G150" s="221" t="s">
        <v>218</v>
      </c>
      <c r="H150" s="222">
        <v>1488.2860000000001</v>
      </c>
      <c r="I150" s="223">
        <v>12.42</v>
      </c>
      <c r="J150" s="223">
        <f>ROUND(I150*H150,2)</f>
        <v>18484.509999999998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0.38307999999999998</v>
      </c>
      <c r="R150" s="227">
        <f>Q150*H150</f>
        <v>570.13260088000004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18484.509999999998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18484.509999999998</v>
      </c>
      <c r="BL150" s="14" t="s">
        <v>188</v>
      </c>
      <c r="BM150" s="229" t="s">
        <v>864</v>
      </c>
    </row>
    <row r="151" s="2" customFormat="1" ht="33" customHeight="1">
      <c r="A151" s="29"/>
      <c r="B151" s="30"/>
      <c r="C151" s="218" t="s">
        <v>256</v>
      </c>
      <c r="D151" s="218" t="s">
        <v>184</v>
      </c>
      <c r="E151" s="219" t="s">
        <v>264</v>
      </c>
      <c r="F151" s="220" t="s">
        <v>265</v>
      </c>
      <c r="G151" s="221" t="s">
        <v>218</v>
      </c>
      <c r="H151" s="222">
        <v>1488.2860000000001</v>
      </c>
      <c r="I151" s="223">
        <v>0.75</v>
      </c>
      <c r="J151" s="223">
        <f>ROUND(I151*H151,2)</f>
        <v>1116.21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0.0060099999999999997</v>
      </c>
      <c r="R151" s="227">
        <f>Q151*H151</f>
        <v>8.9445988599999993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183</v>
      </c>
      <c r="AY151" s="14" t="s">
        <v>181</v>
      </c>
      <c r="BE151" s="230">
        <f>IF(N151="základná",J151,0)</f>
        <v>0</v>
      </c>
      <c r="BF151" s="230">
        <f>IF(N151="znížená",J151,0)</f>
        <v>1116.21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1116.21</v>
      </c>
      <c r="BL151" s="14" t="s">
        <v>188</v>
      </c>
      <c r="BM151" s="229" t="s">
        <v>865</v>
      </c>
    </row>
    <row r="152" s="2" customFormat="1" ht="33" customHeight="1">
      <c r="A152" s="29"/>
      <c r="B152" s="30"/>
      <c r="C152" s="218" t="s">
        <v>260</v>
      </c>
      <c r="D152" s="218" t="s">
        <v>184</v>
      </c>
      <c r="E152" s="219" t="s">
        <v>268</v>
      </c>
      <c r="F152" s="220" t="s">
        <v>269</v>
      </c>
      <c r="G152" s="221" t="s">
        <v>218</v>
      </c>
      <c r="H152" s="222">
        <v>1488.2860000000001</v>
      </c>
      <c r="I152" s="223">
        <v>0.62</v>
      </c>
      <c r="J152" s="223">
        <f>ROUND(I152*H152,2)</f>
        <v>922.74000000000001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0.00051000000000000004</v>
      </c>
      <c r="R152" s="227">
        <f>Q152*H152</f>
        <v>0.75902586000000005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922.74000000000001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922.74000000000001</v>
      </c>
      <c r="BL152" s="14" t="s">
        <v>188</v>
      </c>
      <c r="BM152" s="229" t="s">
        <v>866</v>
      </c>
    </row>
    <row r="153" s="2" customFormat="1" ht="33" customHeight="1">
      <c r="A153" s="29"/>
      <c r="B153" s="30"/>
      <c r="C153" s="218" t="s">
        <v>7</v>
      </c>
      <c r="D153" s="218" t="s">
        <v>184</v>
      </c>
      <c r="E153" s="219" t="s">
        <v>272</v>
      </c>
      <c r="F153" s="220" t="s">
        <v>273</v>
      </c>
      <c r="G153" s="221" t="s">
        <v>218</v>
      </c>
      <c r="H153" s="222">
        <v>1488.2860000000001</v>
      </c>
      <c r="I153" s="223">
        <v>9.9100000000000001</v>
      </c>
      <c r="J153" s="223">
        <f>ROUND(I153*H153,2)</f>
        <v>14748.91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0.10373</v>
      </c>
      <c r="R153" s="227">
        <f>Q153*H153</f>
        <v>154.37990678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14748.91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14748.91</v>
      </c>
      <c r="BL153" s="14" t="s">
        <v>188</v>
      </c>
      <c r="BM153" s="229" t="s">
        <v>867</v>
      </c>
    </row>
    <row r="154" s="2" customFormat="1" ht="33" customHeight="1">
      <c r="A154" s="29"/>
      <c r="B154" s="30"/>
      <c r="C154" s="218" t="s">
        <v>267</v>
      </c>
      <c r="D154" s="218" t="s">
        <v>184</v>
      </c>
      <c r="E154" s="219" t="s">
        <v>276</v>
      </c>
      <c r="F154" s="220" t="s">
        <v>277</v>
      </c>
      <c r="G154" s="221" t="s">
        <v>218</v>
      </c>
      <c r="H154" s="222">
        <v>1488.2860000000001</v>
      </c>
      <c r="I154" s="223">
        <v>16.629999999999999</v>
      </c>
      <c r="J154" s="223">
        <f>ROUND(I154*H154,2)</f>
        <v>24750.200000000001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0.20746000000000001</v>
      </c>
      <c r="R154" s="227">
        <f>Q154*H154</f>
        <v>308.75981356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24750.200000000001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24750.200000000001</v>
      </c>
      <c r="BL154" s="14" t="s">
        <v>188</v>
      </c>
      <c r="BM154" s="229" t="s">
        <v>868</v>
      </c>
    </row>
    <row r="155" s="12" customFormat="1" ht="22.8" customHeight="1">
      <c r="A155" s="12"/>
      <c r="B155" s="203"/>
      <c r="C155" s="204"/>
      <c r="D155" s="205" t="s">
        <v>72</v>
      </c>
      <c r="E155" s="216" t="s">
        <v>215</v>
      </c>
      <c r="F155" s="216" t="s">
        <v>869</v>
      </c>
      <c r="G155" s="204"/>
      <c r="H155" s="204"/>
      <c r="I155" s="204"/>
      <c r="J155" s="217">
        <f>BK155</f>
        <v>2039.48</v>
      </c>
      <c r="K155" s="204"/>
      <c r="L155" s="208"/>
      <c r="M155" s="209"/>
      <c r="N155" s="210"/>
      <c r="O155" s="210"/>
      <c r="P155" s="211">
        <f>SUM(P156:P157)</f>
        <v>0</v>
      </c>
      <c r="Q155" s="210"/>
      <c r="R155" s="211">
        <f>SUM(R156:R157)</f>
        <v>25.540950000000002</v>
      </c>
      <c r="S155" s="210"/>
      <c r="T155" s="212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81</v>
      </c>
      <c r="AT155" s="214" t="s">
        <v>72</v>
      </c>
      <c r="AU155" s="214" t="s">
        <v>81</v>
      </c>
      <c r="AY155" s="213" t="s">
        <v>181</v>
      </c>
      <c r="BK155" s="215">
        <f>SUM(BK156:BK157)</f>
        <v>2039.48</v>
      </c>
    </row>
    <row r="156" s="2" customFormat="1" ht="33" customHeight="1">
      <c r="A156" s="29"/>
      <c r="B156" s="30"/>
      <c r="C156" s="218" t="s">
        <v>271</v>
      </c>
      <c r="D156" s="218" t="s">
        <v>184</v>
      </c>
      <c r="E156" s="219" t="s">
        <v>870</v>
      </c>
      <c r="F156" s="220" t="s">
        <v>871</v>
      </c>
      <c r="G156" s="221" t="s">
        <v>292</v>
      </c>
      <c r="H156" s="222">
        <v>123</v>
      </c>
      <c r="I156" s="223">
        <v>9.4000000000000004</v>
      </c>
      <c r="J156" s="223">
        <f>ROUND(I156*H156,2)</f>
        <v>1156.2000000000001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0.12584000000000001</v>
      </c>
      <c r="R156" s="227">
        <f>Q156*H156</f>
        <v>15.47832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1156.2000000000001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1156.2000000000001</v>
      </c>
      <c r="BL156" s="14" t="s">
        <v>188</v>
      </c>
      <c r="BM156" s="229" t="s">
        <v>872</v>
      </c>
    </row>
    <row r="157" s="2" customFormat="1" ht="21.75" customHeight="1">
      <c r="A157" s="29"/>
      <c r="B157" s="30"/>
      <c r="C157" s="231" t="s">
        <v>275</v>
      </c>
      <c r="D157" s="231" t="s">
        <v>221</v>
      </c>
      <c r="E157" s="232" t="s">
        <v>873</v>
      </c>
      <c r="F157" s="233" t="s">
        <v>874</v>
      </c>
      <c r="G157" s="234" t="s">
        <v>310</v>
      </c>
      <c r="H157" s="235">
        <v>124.23</v>
      </c>
      <c r="I157" s="236">
        <v>7.1100000000000003</v>
      </c>
      <c r="J157" s="236">
        <f>ROUND(I157*H157,2)</f>
        <v>883.27999999999997</v>
      </c>
      <c r="K157" s="237"/>
      <c r="L157" s="238"/>
      <c r="M157" s="239" t="s">
        <v>1</v>
      </c>
      <c r="N157" s="240" t="s">
        <v>39</v>
      </c>
      <c r="O157" s="227">
        <v>0</v>
      </c>
      <c r="P157" s="227">
        <f>O157*H157</f>
        <v>0</v>
      </c>
      <c r="Q157" s="227">
        <v>0.081000000000000003</v>
      </c>
      <c r="R157" s="227">
        <f>Q157*H157</f>
        <v>10.06263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210</v>
      </c>
      <c r="AT157" s="229" t="s">
        <v>221</v>
      </c>
      <c r="AU157" s="229" t="s">
        <v>183</v>
      </c>
      <c r="AY157" s="14" t="s">
        <v>181</v>
      </c>
      <c r="BE157" s="230">
        <f>IF(N157="základná",J157,0)</f>
        <v>0</v>
      </c>
      <c r="BF157" s="230">
        <f>IF(N157="znížená",J157,0)</f>
        <v>883.27999999999997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883.27999999999997</v>
      </c>
      <c r="BL157" s="14" t="s">
        <v>188</v>
      </c>
      <c r="BM157" s="229" t="s">
        <v>875</v>
      </c>
    </row>
    <row r="158" s="12" customFormat="1" ht="22.8" customHeight="1">
      <c r="A158" s="12"/>
      <c r="B158" s="203"/>
      <c r="C158" s="204"/>
      <c r="D158" s="205" t="s">
        <v>72</v>
      </c>
      <c r="E158" s="216" t="s">
        <v>279</v>
      </c>
      <c r="F158" s="216" t="s">
        <v>280</v>
      </c>
      <c r="G158" s="204"/>
      <c r="H158" s="204"/>
      <c r="I158" s="204"/>
      <c r="J158" s="217">
        <f>BK158</f>
        <v>10623.190000000001</v>
      </c>
      <c r="K158" s="204"/>
      <c r="L158" s="208"/>
      <c r="M158" s="209"/>
      <c r="N158" s="210"/>
      <c r="O158" s="210"/>
      <c r="P158" s="211">
        <f>P159</f>
        <v>0</v>
      </c>
      <c r="Q158" s="210"/>
      <c r="R158" s="211">
        <f>R159</f>
        <v>0</v>
      </c>
      <c r="S158" s="210"/>
      <c r="T158" s="21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81</v>
      </c>
      <c r="AT158" s="214" t="s">
        <v>72</v>
      </c>
      <c r="AU158" s="214" t="s">
        <v>81</v>
      </c>
      <c r="AY158" s="213" t="s">
        <v>181</v>
      </c>
      <c r="BK158" s="215">
        <f>BK159</f>
        <v>10623.190000000001</v>
      </c>
    </row>
    <row r="159" s="2" customFormat="1" ht="33" customHeight="1">
      <c r="A159" s="29"/>
      <c r="B159" s="30"/>
      <c r="C159" s="218" t="s">
        <v>281</v>
      </c>
      <c r="D159" s="218" t="s">
        <v>184</v>
      </c>
      <c r="E159" s="219" t="s">
        <v>876</v>
      </c>
      <c r="F159" s="220" t="s">
        <v>877</v>
      </c>
      <c r="G159" s="221" t="s">
        <v>213</v>
      </c>
      <c r="H159" s="222">
        <v>2190.348</v>
      </c>
      <c r="I159" s="223">
        <v>4.8499999999999996</v>
      </c>
      <c r="J159" s="223">
        <f>ROUND(I159*H159,2)</f>
        <v>10623.190000000001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183</v>
      </c>
      <c r="AY159" s="14" t="s">
        <v>181</v>
      </c>
      <c r="BE159" s="230">
        <f>IF(N159="základná",J159,0)</f>
        <v>0</v>
      </c>
      <c r="BF159" s="230">
        <f>IF(N159="znížená",J159,0)</f>
        <v>10623.190000000001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10623.190000000001</v>
      </c>
      <c r="BL159" s="14" t="s">
        <v>188</v>
      </c>
      <c r="BM159" s="229" t="s">
        <v>878</v>
      </c>
    </row>
    <row r="160" s="12" customFormat="1" ht="25.92" customHeight="1">
      <c r="A160" s="12"/>
      <c r="B160" s="203"/>
      <c r="C160" s="204"/>
      <c r="D160" s="205" t="s">
        <v>72</v>
      </c>
      <c r="E160" s="206" t="s">
        <v>285</v>
      </c>
      <c r="F160" s="206" t="s">
        <v>286</v>
      </c>
      <c r="G160" s="204"/>
      <c r="H160" s="204"/>
      <c r="I160" s="204"/>
      <c r="J160" s="207">
        <f>BK160</f>
        <v>2986.29</v>
      </c>
      <c r="K160" s="204"/>
      <c r="L160" s="208"/>
      <c r="M160" s="209"/>
      <c r="N160" s="210"/>
      <c r="O160" s="210"/>
      <c r="P160" s="211">
        <f>P161</f>
        <v>0</v>
      </c>
      <c r="Q160" s="210"/>
      <c r="R160" s="211">
        <f>R161</f>
        <v>0.076999999999999999</v>
      </c>
      <c r="S160" s="210"/>
      <c r="T160" s="212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183</v>
      </c>
      <c r="AT160" s="214" t="s">
        <v>72</v>
      </c>
      <c r="AU160" s="214" t="s">
        <v>73</v>
      </c>
      <c r="AY160" s="213" t="s">
        <v>181</v>
      </c>
      <c r="BK160" s="215">
        <f>BK161</f>
        <v>2986.29</v>
      </c>
    </row>
    <row r="161" s="12" customFormat="1" ht="22.8" customHeight="1">
      <c r="A161" s="12"/>
      <c r="B161" s="203"/>
      <c r="C161" s="204"/>
      <c r="D161" s="205" t="s">
        <v>72</v>
      </c>
      <c r="E161" s="216" t="s">
        <v>320</v>
      </c>
      <c r="F161" s="216" t="s">
        <v>321</v>
      </c>
      <c r="G161" s="204"/>
      <c r="H161" s="204"/>
      <c r="I161" s="204"/>
      <c r="J161" s="217">
        <f>BK161</f>
        <v>2986.29</v>
      </c>
      <c r="K161" s="204"/>
      <c r="L161" s="208"/>
      <c r="M161" s="209"/>
      <c r="N161" s="210"/>
      <c r="O161" s="210"/>
      <c r="P161" s="211">
        <f>SUM(P162:P164)</f>
        <v>0</v>
      </c>
      <c r="Q161" s="210"/>
      <c r="R161" s="211">
        <f>SUM(R162:R164)</f>
        <v>0.076999999999999999</v>
      </c>
      <c r="S161" s="210"/>
      <c r="T161" s="212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183</v>
      </c>
      <c r="AT161" s="214" t="s">
        <v>72</v>
      </c>
      <c r="AU161" s="214" t="s">
        <v>81</v>
      </c>
      <c r="AY161" s="213" t="s">
        <v>181</v>
      </c>
      <c r="BK161" s="215">
        <f>SUM(BK162:BK164)</f>
        <v>2986.29</v>
      </c>
    </row>
    <row r="162" s="2" customFormat="1" ht="24.15" customHeight="1">
      <c r="A162" s="29"/>
      <c r="B162" s="30"/>
      <c r="C162" s="218" t="s">
        <v>289</v>
      </c>
      <c r="D162" s="218" t="s">
        <v>184</v>
      </c>
      <c r="E162" s="219" t="s">
        <v>619</v>
      </c>
      <c r="F162" s="220" t="s">
        <v>620</v>
      </c>
      <c r="G162" s="221" t="s">
        <v>218</v>
      </c>
      <c r="H162" s="222">
        <v>7</v>
      </c>
      <c r="I162" s="223">
        <v>101.38</v>
      </c>
      <c r="J162" s="223">
        <f>ROUND(I162*H162,2)</f>
        <v>709.65999999999997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246</v>
      </c>
      <c r="AT162" s="229" t="s">
        <v>184</v>
      </c>
      <c r="AU162" s="229" t="s">
        <v>183</v>
      </c>
      <c r="AY162" s="14" t="s">
        <v>181</v>
      </c>
      <c r="BE162" s="230">
        <f>IF(N162="základná",J162,0)</f>
        <v>0</v>
      </c>
      <c r="BF162" s="230">
        <f>IF(N162="znížená",J162,0)</f>
        <v>709.65999999999997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709.65999999999997</v>
      </c>
      <c r="BL162" s="14" t="s">
        <v>246</v>
      </c>
      <c r="BM162" s="229" t="s">
        <v>879</v>
      </c>
    </row>
    <row r="163" s="2" customFormat="1" ht="16.5" customHeight="1">
      <c r="A163" s="29"/>
      <c r="B163" s="30"/>
      <c r="C163" s="231" t="s">
        <v>294</v>
      </c>
      <c r="D163" s="231" t="s">
        <v>221</v>
      </c>
      <c r="E163" s="232" t="s">
        <v>622</v>
      </c>
      <c r="F163" s="233" t="s">
        <v>623</v>
      </c>
      <c r="G163" s="234" t="s">
        <v>218</v>
      </c>
      <c r="H163" s="235">
        <v>7</v>
      </c>
      <c r="I163" s="236">
        <v>325.22000000000003</v>
      </c>
      <c r="J163" s="236">
        <f>ROUND(I163*H163,2)</f>
        <v>2276.54</v>
      </c>
      <c r="K163" s="237"/>
      <c r="L163" s="238"/>
      <c r="M163" s="239" t="s">
        <v>1</v>
      </c>
      <c r="N163" s="240" t="s">
        <v>39</v>
      </c>
      <c r="O163" s="227">
        <v>0</v>
      </c>
      <c r="P163" s="227">
        <f>O163*H163</f>
        <v>0</v>
      </c>
      <c r="Q163" s="227">
        <v>0.010999999999999999</v>
      </c>
      <c r="R163" s="227">
        <f>Q163*H163</f>
        <v>0.076999999999999999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301</v>
      </c>
      <c r="AT163" s="229" t="s">
        <v>221</v>
      </c>
      <c r="AU163" s="229" t="s">
        <v>183</v>
      </c>
      <c r="AY163" s="14" t="s">
        <v>181</v>
      </c>
      <c r="BE163" s="230">
        <f>IF(N163="základná",J163,0)</f>
        <v>0</v>
      </c>
      <c r="BF163" s="230">
        <f>IF(N163="znížená",J163,0)</f>
        <v>2276.54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183</v>
      </c>
      <c r="BK163" s="230">
        <f>ROUND(I163*H163,2)</f>
        <v>2276.54</v>
      </c>
      <c r="BL163" s="14" t="s">
        <v>246</v>
      </c>
      <c r="BM163" s="229" t="s">
        <v>880</v>
      </c>
    </row>
    <row r="164" s="2" customFormat="1" ht="24.15" customHeight="1">
      <c r="A164" s="29"/>
      <c r="B164" s="30"/>
      <c r="C164" s="218" t="s">
        <v>298</v>
      </c>
      <c r="D164" s="218" t="s">
        <v>184</v>
      </c>
      <c r="E164" s="219" t="s">
        <v>347</v>
      </c>
      <c r="F164" s="220" t="s">
        <v>348</v>
      </c>
      <c r="G164" s="221" t="s">
        <v>213</v>
      </c>
      <c r="H164" s="222">
        <v>0.076999999999999999</v>
      </c>
      <c r="I164" s="223">
        <v>1.19</v>
      </c>
      <c r="J164" s="223">
        <f>ROUND(I164*H164,2)</f>
        <v>0.089999999999999997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246</v>
      </c>
      <c r="AT164" s="229" t="s">
        <v>184</v>
      </c>
      <c r="AU164" s="229" t="s">
        <v>183</v>
      </c>
      <c r="AY164" s="14" t="s">
        <v>181</v>
      </c>
      <c r="BE164" s="230">
        <f>IF(N164="základná",J164,0)</f>
        <v>0</v>
      </c>
      <c r="BF164" s="230">
        <f>IF(N164="znížená",J164,0)</f>
        <v>0.089999999999999997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0.089999999999999997</v>
      </c>
      <c r="BL164" s="14" t="s">
        <v>246</v>
      </c>
      <c r="BM164" s="229" t="s">
        <v>881</v>
      </c>
    </row>
    <row r="165" s="12" customFormat="1" ht="25.92" customHeight="1">
      <c r="A165" s="12"/>
      <c r="B165" s="203"/>
      <c r="C165" s="204"/>
      <c r="D165" s="205" t="s">
        <v>72</v>
      </c>
      <c r="E165" s="206" t="s">
        <v>221</v>
      </c>
      <c r="F165" s="206" t="s">
        <v>364</v>
      </c>
      <c r="G165" s="204"/>
      <c r="H165" s="204"/>
      <c r="I165" s="204"/>
      <c r="J165" s="207">
        <f>BK165</f>
        <v>106271.5</v>
      </c>
      <c r="K165" s="204"/>
      <c r="L165" s="208"/>
      <c r="M165" s="209"/>
      <c r="N165" s="210"/>
      <c r="O165" s="210"/>
      <c r="P165" s="211">
        <f>P166</f>
        <v>0</v>
      </c>
      <c r="Q165" s="210"/>
      <c r="R165" s="211">
        <f>R166</f>
        <v>0</v>
      </c>
      <c r="S165" s="210"/>
      <c r="T165" s="21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190</v>
      </c>
      <c r="AT165" s="214" t="s">
        <v>72</v>
      </c>
      <c r="AU165" s="214" t="s">
        <v>73</v>
      </c>
      <c r="AY165" s="213" t="s">
        <v>181</v>
      </c>
      <c r="BK165" s="215">
        <f>BK166</f>
        <v>106271.5</v>
      </c>
    </row>
    <row r="166" s="12" customFormat="1" ht="22.8" customHeight="1">
      <c r="A166" s="12"/>
      <c r="B166" s="203"/>
      <c r="C166" s="204"/>
      <c r="D166" s="205" t="s">
        <v>72</v>
      </c>
      <c r="E166" s="216" t="s">
        <v>687</v>
      </c>
      <c r="F166" s="216" t="s">
        <v>688</v>
      </c>
      <c r="G166" s="204"/>
      <c r="H166" s="204"/>
      <c r="I166" s="204"/>
      <c r="J166" s="217">
        <f>BK166</f>
        <v>106271.5</v>
      </c>
      <c r="K166" s="204"/>
      <c r="L166" s="208"/>
      <c r="M166" s="209"/>
      <c r="N166" s="210"/>
      <c r="O166" s="210"/>
      <c r="P166" s="211">
        <f>SUM(P167:P170)</f>
        <v>0</v>
      </c>
      <c r="Q166" s="210"/>
      <c r="R166" s="211">
        <f>SUM(R167:R170)</f>
        <v>0</v>
      </c>
      <c r="S166" s="210"/>
      <c r="T166" s="212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190</v>
      </c>
      <c r="AT166" s="214" t="s">
        <v>72</v>
      </c>
      <c r="AU166" s="214" t="s">
        <v>81</v>
      </c>
      <c r="AY166" s="213" t="s">
        <v>181</v>
      </c>
      <c r="BK166" s="215">
        <f>SUM(BK167:BK170)</f>
        <v>106271.5</v>
      </c>
    </row>
    <row r="167" s="2" customFormat="1" ht="16.5" customHeight="1">
      <c r="A167" s="29"/>
      <c r="B167" s="30"/>
      <c r="C167" s="218" t="s">
        <v>360</v>
      </c>
      <c r="D167" s="218" t="s">
        <v>184</v>
      </c>
      <c r="E167" s="219" t="s">
        <v>809</v>
      </c>
      <c r="F167" s="220" t="s">
        <v>708</v>
      </c>
      <c r="G167" s="221" t="s">
        <v>292</v>
      </c>
      <c r="H167" s="222">
        <v>200</v>
      </c>
      <c r="I167" s="223">
        <v>322</v>
      </c>
      <c r="J167" s="223">
        <f>ROUND(I167*H167,2)</f>
        <v>64400</v>
      </c>
      <c r="K167" s="224"/>
      <c r="L167" s="35"/>
      <c r="M167" s="225" t="s">
        <v>1</v>
      </c>
      <c r="N167" s="226" t="s">
        <v>39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188</v>
      </c>
      <c r="AT167" s="229" t="s">
        <v>184</v>
      </c>
      <c r="AU167" s="229" t="s">
        <v>183</v>
      </c>
      <c r="AY167" s="14" t="s">
        <v>181</v>
      </c>
      <c r="BE167" s="230">
        <f>IF(N167="základná",J167,0)</f>
        <v>0</v>
      </c>
      <c r="BF167" s="230">
        <f>IF(N167="znížená",J167,0)</f>
        <v>64400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183</v>
      </c>
      <c r="BK167" s="230">
        <f>ROUND(I167*H167,2)</f>
        <v>64400</v>
      </c>
      <c r="BL167" s="14" t="s">
        <v>188</v>
      </c>
      <c r="BM167" s="229" t="s">
        <v>882</v>
      </c>
    </row>
    <row r="168" s="2" customFormat="1" ht="16.5" customHeight="1">
      <c r="A168" s="29"/>
      <c r="B168" s="30"/>
      <c r="C168" s="218" t="s">
        <v>883</v>
      </c>
      <c r="D168" s="218" t="s">
        <v>184</v>
      </c>
      <c r="E168" s="219" t="s">
        <v>812</v>
      </c>
      <c r="F168" s="220" t="s">
        <v>711</v>
      </c>
      <c r="G168" s="221" t="s">
        <v>310</v>
      </c>
      <c r="H168" s="222">
        <v>1</v>
      </c>
      <c r="I168" s="223">
        <v>4519.5</v>
      </c>
      <c r="J168" s="223">
        <f>ROUND(I168*H168,2)</f>
        <v>4519.5</v>
      </c>
      <c r="K168" s="224"/>
      <c r="L168" s="35"/>
      <c r="M168" s="225" t="s">
        <v>1</v>
      </c>
      <c r="N168" s="226" t="s">
        <v>39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188</v>
      </c>
      <c r="AT168" s="229" t="s">
        <v>184</v>
      </c>
      <c r="AU168" s="229" t="s">
        <v>183</v>
      </c>
      <c r="AY168" s="14" t="s">
        <v>181</v>
      </c>
      <c r="BE168" s="230">
        <f>IF(N168="základná",J168,0)</f>
        <v>0</v>
      </c>
      <c r="BF168" s="230">
        <f>IF(N168="znížená",J168,0)</f>
        <v>4519.5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183</v>
      </c>
      <c r="BK168" s="230">
        <f>ROUND(I168*H168,2)</f>
        <v>4519.5</v>
      </c>
      <c r="BL168" s="14" t="s">
        <v>188</v>
      </c>
      <c r="BM168" s="229" t="s">
        <v>884</v>
      </c>
    </row>
    <row r="169" s="2" customFormat="1" ht="16.5" customHeight="1">
      <c r="A169" s="29"/>
      <c r="B169" s="30"/>
      <c r="C169" s="218" t="s">
        <v>885</v>
      </c>
      <c r="D169" s="218" t="s">
        <v>184</v>
      </c>
      <c r="E169" s="219" t="s">
        <v>814</v>
      </c>
      <c r="F169" s="220" t="s">
        <v>886</v>
      </c>
      <c r="G169" s="221" t="s">
        <v>310</v>
      </c>
      <c r="H169" s="222">
        <v>4</v>
      </c>
      <c r="I169" s="223">
        <v>5048.5</v>
      </c>
      <c r="J169" s="223">
        <f>ROUND(I169*H169,2)</f>
        <v>20194</v>
      </c>
      <c r="K169" s="224"/>
      <c r="L169" s="35"/>
      <c r="M169" s="225" t="s">
        <v>1</v>
      </c>
      <c r="N169" s="226" t="s">
        <v>39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188</v>
      </c>
      <c r="AT169" s="229" t="s">
        <v>184</v>
      </c>
      <c r="AU169" s="229" t="s">
        <v>183</v>
      </c>
      <c r="AY169" s="14" t="s">
        <v>181</v>
      </c>
      <c r="BE169" s="230">
        <f>IF(N169="základná",J169,0)</f>
        <v>0</v>
      </c>
      <c r="BF169" s="230">
        <f>IF(N169="znížená",J169,0)</f>
        <v>20194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183</v>
      </c>
      <c r="BK169" s="230">
        <f>ROUND(I169*H169,2)</f>
        <v>20194</v>
      </c>
      <c r="BL169" s="14" t="s">
        <v>188</v>
      </c>
      <c r="BM169" s="229" t="s">
        <v>887</v>
      </c>
    </row>
    <row r="170" s="2" customFormat="1" ht="16.5" customHeight="1">
      <c r="A170" s="29"/>
      <c r="B170" s="30"/>
      <c r="C170" s="218" t="s">
        <v>888</v>
      </c>
      <c r="D170" s="218" t="s">
        <v>184</v>
      </c>
      <c r="E170" s="219" t="s">
        <v>889</v>
      </c>
      <c r="F170" s="220" t="s">
        <v>890</v>
      </c>
      <c r="G170" s="221" t="s">
        <v>310</v>
      </c>
      <c r="H170" s="222">
        <v>4</v>
      </c>
      <c r="I170" s="223">
        <v>4289.5</v>
      </c>
      <c r="J170" s="223">
        <f>ROUND(I170*H170,2)</f>
        <v>17158</v>
      </c>
      <c r="K170" s="224"/>
      <c r="L170" s="35"/>
      <c r="M170" s="225" t="s">
        <v>1</v>
      </c>
      <c r="N170" s="226" t="s">
        <v>39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188</v>
      </c>
      <c r="AT170" s="229" t="s">
        <v>184</v>
      </c>
      <c r="AU170" s="229" t="s">
        <v>183</v>
      </c>
      <c r="AY170" s="14" t="s">
        <v>181</v>
      </c>
      <c r="BE170" s="230">
        <f>IF(N170="základná",J170,0)</f>
        <v>0</v>
      </c>
      <c r="BF170" s="230">
        <f>IF(N170="znížená",J170,0)</f>
        <v>17158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183</v>
      </c>
      <c r="BK170" s="230">
        <f>ROUND(I170*H170,2)</f>
        <v>17158</v>
      </c>
      <c r="BL170" s="14" t="s">
        <v>188</v>
      </c>
      <c r="BM170" s="229" t="s">
        <v>891</v>
      </c>
    </row>
    <row r="171" s="12" customFormat="1" ht="25.92" customHeight="1">
      <c r="A171" s="12"/>
      <c r="B171" s="203"/>
      <c r="C171" s="204"/>
      <c r="D171" s="205" t="s">
        <v>72</v>
      </c>
      <c r="E171" s="206" t="s">
        <v>500</v>
      </c>
      <c r="F171" s="206" t="s">
        <v>501</v>
      </c>
      <c r="G171" s="204"/>
      <c r="H171" s="204"/>
      <c r="I171" s="204"/>
      <c r="J171" s="207">
        <f>BK171</f>
        <v>1011.7799999999999</v>
      </c>
      <c r="K171" s="204"/>
      <c r="L171" s="208"/>
      <c r="M171" s="209"/>
      <c r="N171" s="210"/>
      <c r="O171" s="210"/>
      <c r="P171" s="211">
        <f>SUM(P172:P180)</f>
        <v>0</v>
      </c>
      <c r="Q171" s="210"/>
      <c r="R171" s="211">
        <f>SUM(R172:R180)</f>
        <v>0</v>
      </c>
      <c r="S171" s="210"/>
      <c r="T171" s="212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197</v>
      </c>
      <c r="AT171" s="214" t="s">
        <v>72</v>
      </c>
      <c r="AU171" s="214" t="s">
        <v>73</v>
      </c>
      <c r="AY171" s="213" t="s">
        <v>181</v>
      </c>
      <c r="BK171" s="215">
        <f>SUM(BK172:BK180)</f>
        <v>1011.7799999999999</v>
      </c>
    </row>
    <row r="172" s="2" customFormat="1" ht="33" customHeight="1">
      <c r="A172" s="29"/>
      <c r="B172" s="30"/>
      <c r="C172" s="218" t="s">
        <v>301</v>
      </c>
      <c r="D172" s="218" t="s">
        <v>184</v>
      </c>
      <c r="E172" s="219" t="s">
        <v>503</v>
      </c>
      <c r="F172" s="220" t="s">
        <v>504</v>
      </c>
      <c r="G172" s="221" t="s">
        <v>505</v>
      </c>
      <c r="H172" s="222">
        <v>1</v>
      </c>
      <c r="I172" s="223">
        <v>112.42</v>
      </c>
      <c r="J172" s="223">
        <f>ROUND(I172*H172,2)</f>
        <v>112.42</v>
      </c>
      <c r="K172" s="224"/>
      <c r="L172" s="35"/>
      <c r="M172" s="225" t="s">
        <v>1</v>
      </c>
      <c r="N172" s="226" t="s">
        <v>39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506</v>
      </c>
      <c r="AT172" s="229" t="s">
        <v>184</v>
      </c>
      <c r="AU172" s="229" t="s">
        <v>81</v>
      </c>
      <c r="AY172" s="14" t="s">
        <v>181</v>
      </c>
      <c r="BE172" s="230">
        <f>IF(N172="základná",J172,0)</f>
        <v>0</v>
      </c>
      <c r="BF172" s="230">
        <f>IF(N172="znížená",J172,0)</f>
        <v>112.42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183</v>
      </c>
      <c r="BK172" s="230">
        <f>ROUND(I172*H172,2)</f>
        <v>112.42</v>
      </c>
      <c r="BL172" s="14" t="s">
        <v>506</v>
      </c>
      <c r="BM172" s="229" t="s">
        <v>892</v>
      </c>
    </row>
    <row r="173" s="2" customFormat="1" ht="24.15" customHeight="1">
      <c r="A173" s="29"/>
      <c r="B173" s="30"/>
      <c r="C173" s="218" t="s">
        <v>325</v>
      </c>
      <c r="D173" s="218" t="s">
        <v>184</v>
      </c>
      <c r="E173" s="219" t="s">
        <v>509</v>
      </c>
      <c r="F173" s="220" t="s">
        <v>510</v>
      </c>
      <c r="G173" s="221" t="s">
        <v>505</v>
      </c>
      <c r="H173" s="222">
        <v>1</v>
      </c>
      <c r="I173" s="223">
        <v>112.42</v>
      </c>
      <c r="J173" s="223">
        <f>ROUND(I173*H173,2)</f>
        <v>112.42</v>
      </c>
      <c r="K173" s="224"/>
      <c r="L173" s="35"/>
      <c r="M173" s="225" t="s">
        <v>1</v>
      </c>
      <c r="N173" s="226" t="s">
        <v>39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506</v>
      </c>
      <c r="AT173" s="229" t="s">
        <v>184</v>
      </c>
      <c r="AU173" s="229" t="s">
        <v>81</v>
      </c>
      <c r="AY173" s="14" t="s">
        <v>181</v>
      </c>
      <c r="BE173" s="230">
        <f>IF(N173="základná",J173,0)</f>
        <v>0</v>
      </c>
      <c r="BF173" s="230">
        <f>IF(N173="znížená",J173,0)</f>
        <v>112.42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183</v>
      </c>
      <c r="BK173" s="230">
        <f>ROUND(I173*H173,2)</f>
        <v>112.42</v>
      </c>
      <c r="BL173" s="14" t="s">
        <v>506</v>
      </c>
      <c r="BM173" s="229" t="s">
        <v>893</v>
      </c>
    </row>
    <row r="174" s="2" customFormat="1" ht="24.15" customHeight="1">
      <c r="A174" s="29"/>
      <c r="B174" s="30"/>
      <c r="C174" s="218" t="s">
        <v>329</v>
      </c>
      <c r="D174" s="218" t="s">
        <v>184</v>
      </c>
      <c r="E174" s="219" t="s">
        <v>513</v>
      </c>
      <c r="F174" s="220" t="s">
        <v>514</v>
      </c>
      <c r="G174" s="221" t="s">
        <v>505</v>
      </c>
      <c r="H174" s="222">
        <v>1</v>
      </c>
      <c r="I174" s="223">
        <v>112.42</v>
      </c>
      <c r="J174" s="223">
        <f>ROUND(I174*H174,2)</f>
        <v>112.42</v>
      </c>
      <c r="K174" s="224"/>
      <c r="L174" s="35"/>
      <c r="M174" s="225" t="s">
        <v>1</v>
      </c>
      <c r="N174" s="226" t="s">
        <v>39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506</v>
      </c>
      <c r="AT174" s="229" t="s">
        <v>184</v>
      </c>
      <c r="AU174" s="229" t="s">
        <v>81</v>
      </c>
      <c r="AY174" s="14" t="s">
        <v>181</v>
      </c>
      <c r="BE174" s="230">
        <f>IF(N174="základná",J174,0)</f>
        <v>0</v>
      </c>
      <c r="BF174" s="230">
        <f>IF(N174="znížená",J174,0)</f>
        <v>112.42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183</v>
      </c>
      <c r="BK174" s="230">
        <f>ROUND(I174*H174,2)</f>
        <v>112.42</v>
      </c>
      <c r="BL174" s="14" t="s">
        <v>506</v>
      </c>
      <c r="BM174" s="229" t="s">
        <v>894</v>
      </c>
    </row>
    <row r="175" s="2" customFormat="1" ht="16.5" customHeight="1">
      <c r="A175" s="29"/>
      <c r="B175" s="30"/>
      <c r="C175" s="218" t="s">
        <v>333</v>
      </c>
      <c r="D175" s="218" t="s">
        <v>184</v>
      </c>
      <c r="E175" s="219" t="s">
        <v>517</v>
      </c>
      <c r="F175" s="220" t="s">
        <v>518</v>
      </c>
      <c r="G175" s="221" t="s">
        <v>505</v>
      </c>
      <c r="H175" s="222">
        <v>1</v>
      </c>
      <c r="I175" s="223">
        <v>112.42</v>
      </c>
      <c r="J175" s="223">
        <f>ROUND(I175*H175,2)</f>
        <v>112.42</v>
      </c>
      <c r="K175" s="224"/>
      <c r="L175" s="35"/>
      <c r="M175" s="225" t="s">
        <v>1</v>
      </c>
      <c r="N175" s="226" t="s">
        <v>39</v>
      </c>
      <c r="O175" s="227">
        <v>0</v>
      </c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506</v>
      </c>
      <c r="AT175" s="229" t="s">
        <v>184</v>
      </c>
      <c r="AU175" s="229" t="s">
        <v>81</v>
      </c>
      <c r="AY175" s="14" t="s">
        <v>181</v>
      </c>
      <c r="BE175" s="230">
        <f>IF(N175="základná",J175,0)</f>
        <v>0</v>
      </c>
      <c r="BF175" s="230">
        <f>IF(N175="znížená",J175,0)</f>
        <v>112.42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183</v>
      </c>
      <c r="BK175" s="230">
        <f>ROUND(I175*H175,2)</f>
        <v>112.42</v>
      </c>
      <c r="BL175" s="14" t="s">
        <v>506</v>
      </c>
      <c r="BM175" s="229" t="s">
        <v>895</v>
      </c>
    </row>
    <row r="176" s="2" customFormat="1" ht="24.15" customHeight="1">
      <c r="A176" s="29"/>
      <c r="B176" s="30"/>
      <c r="C176" s="218" t="s">
        <v>337</v>
      </c>
      <c r="D176" s="218" t="s">
        <v>184</v>
      </c>
      <c r="E176" s="219" t="s">
        <v>521</v>
      </c>
      <c r="F176" s="220" t="s">
        <v>522</v>
      </c>
      <c r="G176" s="221" t="s">
        <v>505</v>
      </c>
      <c r="H176" s="222">
        <v>1</v>
      </c>
      <c r="I176" s="223">
        <v>112.42</v>
      </c>
      <c r="J176" s="223">
        <f>ROUND(I176*H176,2)</f>
        <v>112.42</v>
      </c>
      <c r="K176" s="224"/>
      <c r="L176" s="35"/>
      <c r="M176" s="225" t="s">
        <v>1</v>
      </c>
      <c r="N176" s="226" t="s">
        <v>39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506</v>
      </c>
      <c r="AT176" s="229" t="s">
        <v>184</v>
      </c>
      <c r="AU176" s="229" t="s">
        <v>81</v>
      </c>
      <c r="AY176" s="14" t="s">
        <v>181</v>
      </c>
      <c r="BE176" s="230">
        <f>IF(N176="základná",J176,0)</f>
        <v>0</v>
      </c>
      <c r="BF176" s="230">
        <f>IF(N176="znížená",J176,0)</f>
        <v>112.42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183</v>
      </c>
      <c r="BK176" s="230">
        <f>ROUND(I176*H176,2)</f>
        <v>112.42</v>
      </c>
      <c r="BL176" s="14" t="s">
        <v>506</v>
      </c>
      <c r="BM176" s="229" t="s">
        <v>896</v>
      </c>
    </row>
    <row r="177" s="2" customFormat="1" ht="21.75" customHeight="1">
      <c r="A177" s="29"/>
      <c r="B177" s="30"/>
      <c r="C177" s="218" t="s">
        <v>342</v>
      </c>
      <c r="D177" s="218" t="s">
        <v>184</v>
      </c>
      <c r="E177" s="219" t="s">
        <v>525</v>
      </c>
      <c r="F177" s="220" t="s">
        <v>526</v>
      </c>
      <c r="G177" s="221" t="s">
        <v>505</v>
      </c>
      <c r="H177" s="222">
        <v>1</v>
      </c>
      <c r="I177" s="223">
        <v>112.42</v>
      </c>
      <c r="J177" s="223">
        <f>ROUND(I177*H177,2)</f>
        <v>112.42</v>
      </c>
      <c r="K177" s="224"/>
      <c r="L177" s="35"/>
      <c r="M177" s="225" t="s">
        <v>1</v>
      </c>
      <c r="N177" s="226" t="s">
        <v>39</v>
      </c>
      <c r="O177" s="227">
        <v>0</v>
      </c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506</v>
      </c>
      <c r="AT177" s="229" t="s">
        <v>184</v>
      </c>
      <c r="AU177" s="229" t="s">
        <v>81</v>
      </c>
      <c r="AY177" s="14" t="s">
        <v>181</v>
      </c>
      <c r="BE177" s="230">
        <f>IF(N177="základná",J177,0)</f>
        <v>0</v>
      </c>
      <c r="BF177" s="230">
        <f>IF(N177="znížená",J177,0)</f>
        <v>112.42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183</v>
      </c>
      <c r="BK177" s="230">
        <f>ROUND(I177*H177,2)</f>
        <v>112.42</v>
      </c>
      <c r="BL177" s="14" t="s">
        <v>506</v>
      </c>
      <c r="BM177" s="229" t="s">
        <v>897</v>
      </c>
    </row>
    <row r="178" s="2" customFormat="1" ht="21.75" customHeight="1">
      <c r="A178" s="29"/>
      <c r="B178" s="30"/>
      <c r="C178" s="218" t="s">
        <v>346</v>
      </c>
      <c r="D178" s="218" t="s">
        <v>184</v>
      </c>
      <c r="E178" s="219" t="s">
        <v>529</v>
      </c>
      <c r="F178" s="220" t="s">
        <v>530</v>
      </c>
      <c r="G178" s="221" t="s">
        <v>505</v>
      </c>
      <c r="H178" s="222">
        <v>1</v>
      </c>
      <c r="I178" s="223">
        <v>112.42</v>
      </c>
      <c r="J178" s="223">
        <f>ROUND(I178*H178,2)</f>
        <v>112.42</v>
      </c>
      <c r="K178" s="224"/>
      <c r="L178" s="35"/>
      <c r="M178" s="225" t="s">
        <v>1</v>
      </c>
      <c r="N178" s="226" t="s">
        <v>39</v>
      </c>
      <c r="O178" s="227">
        <v>0</v>
      </c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506</v>
      </c>
      <c r="AT178" s="229" t="s">
        <v>184</v>
      </c>
      <c r="AU178" s="229" t="s">
        <v>81</v>
      </c>
      <c r="AY178" s="14" t="s">
        <v>181</v>
      </c>
      <c r="BE178" s="230">
        <f>IF(N178="základná",J178,0)</f>
        <v>0</v>
      </c>
      <c r="BF178" s="230">
        <f>IF(N178="znížená",J178,0)</f>
        <v>112.42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183</v>
      </c>
      <c r="BK178" s="230">
        <f>ROUND(I178*H178,2)</f>
        <v>112.42</v>
      </c>
      <c r="BL178" s="14" t="s">
        <v>506</v>
      </c>
      <c r="BM178" s="229" t="s">
        <v>898</v>
      </c>
    </row>
    <row r="179" s="2" customFormat="1" ht="24.15" customHeight="1">
      <c r="A179" s="29"/>
      <c r="B179" s="30"/>
      <c r="C179" s="218" t="s">
        <v>352</v>
      </c>
      <c r="D179" s="218" t="s">
        <v>184</v>
      </c>
      <c r="E179" s="219" t="s">
        <v>533</v>
      </c>
      <c r="F179" s="220" t="s">
        <v>534</v>
      </c>
      <c r="G179" s="221" t="s">
        <v>505</v>
      </c>
      <c r="H179" s="222">
        <v>1</v>
      </c>
      <c r="I179" s="223">
        <v>112.42</v>
      </c>
      <c r="J179" s="223">
        <f>ROUND(I179*H179,2)</f>
        <v>112.42</v>
      </c>
      <c r="K179" s="224"/>
      <c r="L179" s="35"/>
      <c r="M179" s="225" t="s">
        <v>1</v>
      </c>
      <c r="N179" s="226" t="s">
        <v>39</v>
      </c>
      <c r="O179" s="227">
        <v>0</v>
      </c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506</v>
      </c>
      <c r="AT179" s="229" t="s">
        <v>184</v>
      </c>
      <c r="AU179" s="229" t="s">
        <v>81</v>
      </c>
      <c r="AY179" s="14" t="s">
        <v>181</v>
      </c>
      <c r="BE179" s="230">
        <f>IF(N179="základná",J179,0)</f>
        <v>0</v>
      </c>
      <c r="BF179" s="230">
        <f>IF(N179="znížená",J179,0)</f>
        <v>112.42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183</v>
      </c>
      <c r="BK179" s="230">
        <f>ROUND(I179*H179,2)</f>
        <v>112.42</v>
      </c>
      <c r="BL179" s="14" t="s">
        <v>506</v>
      </c>
      <c r="BM179" s="229" t="s">
        <v>899</v>
      </c>
    </row>
    <row r="180" s="2" customFormat="1" ht="21.75" customHeight="1">
      <c r="A180" s="29"/>
      <c r="B180" s="30"/>
      <c r="C180" s="218" t="s">
        <v>356</v>
      </c>
      <c r="D180" s="218" t="s">
        <v>184</v>
      </c>
      <c r="E180" s="219" t="s">
        <v>537</v>
      </c>
      <c r="F180" s="220" t="s">
        <v>538</v>
      </c>
      <c r="G180" s="221" t="s">
        <v>505</v>
      </c>
      <c r="H180" s="222">
        <v>1</v>
      </c>
      <c r="I180" s="223">
        <v>112.42</v>
      </c>
      <c r="J180" s="223">
        <f>ROUND(I180*H180,2)</f>
        <v>112.42</v>
      </c>
      <c r="K180" s="224"/>
      <c r="L180" s="35"/>
      <c r="M180" s="241" t="s">
        <v>1</v>
      </c>
      <c r="N180" s="242" t="s">
        <v>39</v>
      </c>
      <c r="O180" s="243">
        <v>0</v>
      </c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506</v>
      </c>
      <c r="AT180" s="229" t="s">
        <v>184</v>
      </c>
      <c r="AU180" s="229" t="s">
        <v>81</v>
      </c>
      <c r="AY180" s="14" t="s">
        <v>181</v>
      </c>
      <c r="BE180" s="230">
        <f>IF(N180="základná",J180,0)</f>
        <v>0</v>
      </c>
      <c r="BF180" s="230">
        <f>IF(N180="znížená",J180,0)</f>
        <v>112.42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183</v>
      </c>
      <c r="BK180" s="230">
        <f>ROUND(I180*H180,2)</f>
        <v>112.42</v>
      </c>
      <c r="BL180" s="14" t="s">
        <v>506</v>
      </c>
      <c r="BM180" s="229" t="s">
        <v>900</v>
      </c>
    </row>
    <row r="181" s="2" customFormat="1" ht="6.96" customHeight="1">
      <c r="A181" s="29"/>
      <c r="B181" s="62"/>
      <c r="C181" s="63"/>
      <c r="D181" s="63"/>
      <c r="E181" s="63"/>
      <c r="F181" s="63"/>
      <c r="G181" s="63"/>
      <c r="H181" s="63"/>
      <c r="I181" s="63"/>
      <c r="J181" s="63"/>
      <c r="K181" s="63"/>
      <c r="L181" s="35"/>
      <c r="M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</row>
  </sheetData>
  <sheetProtection sheet="1" autoFilter="0" formatColumns="0" formatRows="0" objects="1" scenarios="1" spinCount="100000" saltValue="SHBAzOKcblXDT0+4/VkerzawZyIxnEBPMzlR89+4ps3xTkJX8EmfSd9+fjO/8tz5QUhyeIgZ9nMjvMlmQulecw==" hashValue="W4HiAzpaPEUWFn5w5t3fyo50fmkeyiRNzb8JrDDi00yoPErAxAOUr7DayhLL5Zbe7wwyVB88J2HPIcvpb1k8kg==" algorithmName="SHA-512" password="CC35"/>
  <autoFilter ref="C127:K180"/>
  <mergeCells count="8">
    <mergeCell ref="E7:H7"/>
    <mergeCell ref="E9:H9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901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ROUND(J123, 2)</f>
        <v>18645.529999999999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ROUND((SUM(BE123:BE147)),  2)</f>
        <v>0</v>
      </c>
      <c r="G33" s="152"/>
      <c r="H33" s="152"/>
      <c r="I33" s="153">
        <v>0.20000000000000001</v>
      </c>
      <c r="J33" s="151">
        <f>ROUND(((SUM(BE123:BE147))*I33),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ROUND((SUM(BF123:BF147)),  2)</f>
        <v>18645.529999999999</v>
      </c>
      <c r="G34" s="29"/>
      <c r="H34" s="29"/>
      <c r="I34" s="155">
        <v>0.20000000000000001</v>
      </c>
      <c r="J34" s="154">
        <f>ROUND(((SUM(BF123:BF147))*I34),  2)</f>
        <v>3729.1100000000001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ROUND((SUM(BG123:BG147)),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ROUND((SUM(BH123:BH147)),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ROUND((SUM(BI123:BI147)),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22374.639999999999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105 - OPLOTENIE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J123</f>
        <v>18645.529999999999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153</v>
      </c>
      <c r="E97" s="182"/>
      <c r="F97" s="182"/>
      <c r="G97" s="182"/>
      <c r="H97" s="182"/>
      <c r="I97" s="182"/>
      <c r="J97" s="183">
        <f>J124</f>
        <v>14498.299999999999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154</v>
      </c>
      <c r="E98" s="188"/>
      <c r="F98" s="188"/>
      <c r="G98" s="188"/>
      <c r="H98" s="188"/>
      <c r="I98" s="188"/>
      <c r="J98" s="189">
        <f>J125</f>
        <v>586.60000000000002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155</v>
      </c>
      <c r="E99" s="188"/>
      <c r="F99" s="188"/>
      <c r="G99" s="188"/>
      <c r="H99" s="188"/>
      <c r="I99" s="188"/>
      <c r="J99" s="189">
        <f>J127</f>
        <v>1206.3699999999999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156</v>
      </c>
      <c r="E100" s="188"/>
      <c r="F100" s="188"/>
      <c r="G100" s="188"/>
      <c r="H100" s="188"/>
      <c r="I100" s="188"/>
      <c r="J100" s="189">
        <f>J129</f>
        <v>11720.91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158</v>
      </c>
      <c r="E101" s="188"/>
      <c r="F101" s="188"/>
      <c r="G101" s="188"/>
      <c r="H101" s="188"/>
      <c r="I101" s="188"/>
      <c r="J101" s="189">
        <f>J134</f>
        <v>984.41999999999996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159</v>
      </c>
      <c r="E102" s="182"/>
      <c r="F102" s="182"/>
      <c r="G102" s="182"/>
      <c r="H102" s="182"/>
      <c r="I102" s="182"/>
      <c r="J102" s="183">
        <f>J136</f>
        <v>4147.2300000000005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161</v>
      </c>
      <c r="E103" s="188"/>
      <c r="F103" s="188"/>
      <c r="G103" s="188"/>
      <c r="H103" s="188"/>
      <c r="I103" s="188"/>
      <c r="J103" s="189">
        <f>J137</f>
        <v>4147.2300000000005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="2" customFormat="1" ht="6.96" customHeight="1">
      <c r="A109" s="29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4.96" customHeight="1">
      <c r="A110" s="29"/>
      <c r="B110" s="30"/>
      <c r="C110" s="20" t="s">
        <v>167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13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26.25" customHeight="1">
      <c r="A113" s="29"/>
      <c r="B113" s="30"/>
      <c r="C113" s="31"/>
      <c r="D113" s="31"/>
      <c r="E113" s="174" t="str">
        <f>E7</f>
        <v>Dodatok č. 5 ku stavbe Kompostáreň na biologicky rozložiteľný komunálny odpad v meste Partizánske</v>
      </c>
      <c r="F113" s="26"/>
      <c r="G113" s="26"/>
      <c r="H113" s="26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144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72" t="str">
        <f>E9</f>
        <v>SO 105 - OPLOTENIE</v>
      </c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17</v>
      </c>
      <c r="D117" s="31"/>
      <c r="E117" s="31"/>
      <c r="F117" s="23" t="str">
        <f>F12</f>
        <v>Partizánske parc.č.: 3958/171</v>
      </c>
      <c r="G117" s="31"/>
      <c r="H117" s="31"/>
      <c r="I117" s="26" t="s">
        <v>19</v>
      </c>
      <c r="J117" s="75" t="str">
        <f>IF(J12="","",J12)</f>
        <v>19. 6. 2023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21</v>
      </c>
      <c r="D119" s="31"/>
      <c r="E119" s="31"/>
      <c r="F119" s="23" t="str">
        <f>E15</f>
        <v>Mesto Partizánske</v>
      </c>
      <c r="G119" s="31"/>
      <c r="H119" s="31"/>
      <c r="I119" s="26" t="s">
        <v>27</v>
      </c>
      <c r="J119" s="27" t="str">
        <f>E21</f>
        <v>Hescon, s.r.o.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25</v>
      </c>
      <c r="D120" s="31"/>
      <c r="E120" s="31"/>
      <c r="F120" s="23" t="str">
        <f>IF(E18="","",E18)</f>
        <v xml:space="preserve"> </v>
      </c>
      <c r="G120" s="31"/>
      <c r="H120" s="31"/>
      <c r="I120" s="26" t="s">
        <v>30</v>
      </c>
      <c r="J120" s="27" t="str">
        <f>E24</f>
        <v>Hescon, s.r.o.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91"/>
      <c r="B122" s="192"/>
      <c r="C122" s="193" t="s">
        <v>168</v>
      </c>
      <c r="D122" s="194" t="s">
        <v>58</v>
      </c>
      <c r="E122" s="194" t="s">
        <v>54</v>
      </c>
      <c r="F122" s="194" t="s">
        <v>55</v>
      </c>
      <c r="G122" s="194" t="s">
        <v>169</v>
      </c>
      <c r="H122" s="194" t="s">
        <v>170</v>
      </c>
      <c r="I122" s="194" t="s">
        <v>171</v>
      </c>
      <c r="J122" s="195" t="s">
        <v>150</v>
      </c>
      <c r="K122" s="196" t="s">
        <v>172</v>
      </c>
      <c r="L122" s="197"/>
      <c r="M122" s="96" t="s">
        <v>1</v>
      </c>
      <c r="N122" s="97" t="s">
        <v>37</v>
      </c>
      <c r="O122" s="97" t="s">
        <v>173</v>
      </c>
      <c r="P122" s="97" t="s">
        <v>174</v>
      </c>
      <c r="Q122" s="97" t="s">
        <v>175</v>
      </c>
      <c r="R122" s="97" t="s">
        <v>176</v>
      </c>
      <c r="S122" s="97" t="s">
        <v>177</v>
      </c>
      <c r="T122" s="98" t="s">
        <v>178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29"/>
      <c r="B123" s="30"/>
      <c r="C123" s="103" t="s">
        <v>151</v>
      </c>
      <c r="D123" s="31"/>
      <c r="E123" s="31"/>
      <c r="F123" s="31"/>
      <c r="G123" s="31"/>
      <c r="H123" s="31"/>
      <c r="I123" s="31"/>
      <c r="J123" s="198">
        <f>BK123</f>
        <v>18645.529999999999</v>
      </c>
      <c r="K123" s="31"/>
      <c r="L123" s="35"/>
      <c r="M123" s="99"/>
      <c r="N123" s="199"/>
      <c r="O123" s="100"/>
      <c r="P123" s="200">
        <f>P124+P136</f>
        <v>0</v>
      </c>
      <c r="Q123" s="100"/>
      <c r="R123" s="200">
        <f>R124+R136</f>
        <v>136.881136</v>
      </c>
      <c r="S123" s="100"/>
      <c r="T123" s="201">
        <f>T124+T136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72</v>
      </c>
      <c r="AU123" s="14" t="s">
        <v>152</v>
      </c>
      <c r="BK123" s="202">
        <f>BK124+BK136</f>
        <v>18645.529999999999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179</v>
      </c>
      <c r="F124" s="206" t="s">
        <v>180</v>
      </c>
      <c r="G124" s="204"/>
      <c r="H124" s="204"/>
      <c r="I124" s="204"/>
      <c r="J124" s="207">
        <f>BK124</f>
        <v>14498.299999999999</v>
      </c>
      <c r="K124" s="204"/>
      <c r="L124" s="208"/>
      <c r="M124" s="209"/>
      <c r="N124" s="210"/>
      <c r="O124" s="210"/>
      <c r="P124" s="211">
        <f>P125+P127+P129+P134</f>
        <v>0</v>
      </c>
      <c r="Q124" s="210"/>
      <c r="R124" s="211">
        <f>R125+R127+R129+R134</f>
        <v>135.96869079999999</v>
      </c>
      <c r="S124" s="210"/>
      <c r="T124" s="212">
        <f>T125+T127+T129+T134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181</v>
      </c>
      <c r="BK124" s="215">
        <f>BK125+BK127+BK129+BK134</f>
        <v>14498.299999999999</v>
      </c>
    </row>
    <row r="125" s="12" customFormat="1" ht="22.8" customHeight="1">
      <c r="A125" s="12"/>
      <c r="B125" s="203"/>
      <c r="C125" s="204"/>
      <c r="D125" s="205" t="s">
        <v>72</v>
      </c>
      <c r="E125" s="216" t="s">
        <v>81</v>
      </c>
      <c r="F125" s="216" t="s">
        <v>182</v>
      </c>
      <c r="G125" s="204"/>
      <c r="H125" s="204"/>
      <c r="I125" s="204"/>
      <c r="J125" s="217">
        <f>BK125</f>
        <v>586.60000000000002</v>
      </c>
      <c r="K125" s="204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181</v>
      </c>
      <c r="BK125" s="215">
        <f>BK126</f>
        <v>586.60000000000002</v>
      </c>
    </row>
    <row r="126" s="2" customFormat="1" ht="21.75" customHeight="1">
      <c r="A126" s="29"/>
      <c r="B126" s="30"/>
      <c r="C126" s="218" t="s">
        <v>220</v>
      </c>
      <c r="D126" s="218" t="s">
        <v>184</v>
      </c>
      <c r="E126" s="219" t="s">
        <v>902</v>
      </c>
      <c r="F126" s="220" t="s">
        <v>903</v>
      </c>
      <c r="G126" s="221" t="s">
        <v>187</v>
      </c>
      <c r="H126" s="222">
        <v>15.359999999999999</v>
      </c>
      <c r="I126" s="223">
        <v>38.189999999999998</v>
      </c>
      <c r="J126" s="223">
        <f>ROUND(I126*H126,2)</f>
        <v>586.60000000000002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183</v>
      </c>
      <c r="AY126" s="14" t="s">
        <v>181</v>
      </c>
      <c r="BE126" s="230">
        <f>IF(N126="základná",J126,0)</f>
        <v>0</v>
      </c>
      <c r="BF126" s="230">
        <f>IF(N126="znížená",J126,0)</f>
        <v>586.60000000000002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586.60000000000002</v>
      </c>
      <c r="BL126" s="14" t="s">
        <v>188</v>
      </c>
      <c r="BM126" s="229" t="s">
        <v>904</v>
      </c>
    </row>
    <row r="127" s="12" customFormat="1" ht="22.8" customHeight="1">
      <c r="A127" s="12"/>
      <c r="B127" s="203"/>
      <c r="C127" s="204"/>
      <c r="D127" s="205" t="s">
        <v>72</v>
      </c>
      <c r="E127" s="216" t="s">
        <v>183</v>
      </c>
      <c r="F127" s="216" t="s">
        <v>205</v>
      </c>
      <c r="G127" s="204"/>
      <c r="H127" s="204"/>
      <c r="I127" s="204"/>
      <c r="J127" s="217">
        <f>BK127</f>
        <v>1206.3699999999999</v>
      </c>
      <c r="K127" s="204"/>
      <c r="L127" s="208"/>
      <c r="M127" s="209"/>
      <c r="N127" s="210"/>
      <c r="O127" s="210"/>
      <c r="P127" s="211">
        <f>P128</f>
        <v>0</v>
      </c>
      <c r="Q127" s="210"/>
      <c r="R127" s="211">
        <f>R128</f>
        <v>35.190220799999999</v>
      </c>
      <c r="S127" s="210"/>
      <c r="T127" s="21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81</v>
      </c>
      <c r="AY127" s="213" t="s">
        <v>181</v>
      </c>
      <c r="BK127" s="215">
        <f>BK128</f>
        <v>1206.3699999999999</v>
      </c>
    </row>
    <row r="128" s="2" customFormat="1" ht="16.5" customHeight="1">
      <c r="A128" s="29"/>
      <c r="B128" s="30"/>
      <c r="C128" s="218" t="s">
        <v>225</v>
      </c>
      <c r="D128" s="218" t="s">
        <v>184</v>
      </c>
      <c r="E128" s="219" t="s">
        <v>905</v>
      </c>
      <c r="F128" s="220" t="s">
        <v>906</v>
      </c>
      <c r="G128" s="221" t="s">
        <v>187</v>
      </c>
      <c r="H128" s="222">
        <v>15.359999999999999</v>
      </c>
      <c r="I128" s="223">
        <v>78.540000000000006</v>
      </c>
      <c r="J128" s="223">
        <f>ROUND(I128*H128,2)</f>
        <v>1206.3699999999999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2.2910300000000001</v>
      </c>
      <c r="R128" s="227">
        <f>Q128*H128</f>
        <v>35.190220799999999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183</v>
      </c>
      <c r="AY128" s="14" t="s">
        <v>181</v>
      </c>
      <c r="BE128" s="230">
        <f>IF(N128="základná",J128,0)</f>
        <v>0</v>
      </c>
      <c r="BF128" s="230">
        <f>IF(N128="znížená",J128,0)</f>
        <v>1206.3699999999999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1206.3699999999999</v>
      </c>
      <c r="BL128" s="14" t="s">
        <v>188</v>
      </c>
      <c r="BM128" s="229" t="s">
        <v>907</v>
      </c>
    </row>
    <row r="129" s="12" customFormat="1" ht="22.8" customHeight="1">
      <c r="A129" s="12"/>
      <c r="B129" s="203"/>
      <c r="C129" s="204"/>
      <c r="D129" s="205" t="s">
        <v>72</v>
      </c>
      <c r="E129" s="216" t="s">
        <v>190</v>
      </c>
      <c r="F129" s="216" t="s">
        <v>229</v>
      </c>
      <c r="G129" s="204"/>
      <c r="H129" s="204"/>
      <c r="I129" s="204"/>
      <c r="J129" s="217">
        <f>BK129</f>
        <v>11720.91</v>
      </c>
      <c r="K129" s="204"/>
      <c r="L129" s="208"/>
      <c r="M129" s="209"/>
      <c r="N129" s="210"/>
      <c r="O129" s="210"/>
      <c r="P129" s="211">
        <f>SUM(P130:P133)</f>
        <v>0</v>
      </c>
      <c r="Q129" s="210"/>
      <c r="R129" s="211">
        <f>SUM(R130:R133)</f>
        <v>100.77847</v>
      </c>
      <c r="S129" s="210"/>
      <c r="T129" s="212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81</v>
      </c>
      <c r="AT129" s="214" t="s">
        <v>72</v>
      </c>
      <c r="AU129" s="214" t="s">
        <v>81</v>
      </c>
      <c r="AY129" s="213" t="s">
        <v>181</v>
      </c>
      <c r="BK129" s="215">
        <f>SUM(BK130:BK133)</f>
        <v>11720.91</v>
      </c>
    </row>
    <row r="130" s="2" customFormat="1" ht="24.15" customHeight="1">
      <c r="A130" s="29"/>
      <c r="B130" s="30"/>
      <c r="C130" s="218" t="s">
        <v>234</v>
      </c>
      <c r="D130" s="218" t="s">
        <v>184</v>
      </c>
      <c r="E130" s="219" t="s">
        <v>908</v>
      </c>
      <c r="F130" s="220" t="s">
        <v>909</v>
      </c>
      <c r="G130" s="221" t="s">
        <v>310</v>
      </c>
      <c r="H130" s="222">
        <v>82</v>
      </c>
      <c r="I130" s="223">
        <v>18.539999999999999</v>
      </c>
      <c r="J130" s="223">
        <f>ROUND(I130*H130,2)</f>
        <v>1520.28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0.44366</v>
      </c>
      <c r="R130" s="227">
        <f>Q130*H130</f>
        <v>36.380119999999998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183</v>
      </c>
      <c r="AY130" s="14" t="s">
        <v>181</v>
      </c>
      <c r="BE130" s="230">
        <f>IF(N130="základná",J130,0)</f>
        <v>0</v>
      </c>
      <c r="BF130" s="230">
        <f>IF(N130="znížená",J130,0)</f>
        <v>1520.28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1520.28</v>
      </c>
      <c r="BL130" s="14" t="s">
        <v>188</v>
      </c>
      <c r="BM130" s="229" t="s">
        <v>910</v>
      </c>
    </row>
    <row r="131" s="2" customFormat="1" ht="21.75" customHeight="1">
      <c r="A131" s="29"/>
      <c r="B131" s="30"/>
      <c r="C131" s="231" t="s">
        <v>238</v>
      </c>
      <c r="D131" s="231" t="s">
        <v>221</v>
      </c>
      <c r="E131" s="232" t="s">
        <v>911</v>
      </c>
      <c r="F131" s="233" t="s">
        <v>912</v>
      </c>
      <c r="G131" s="234" t="s">
        <v>310</v>
      </c>
      <c r="H131" s="235">
        <v>82</v>
      </c>
      <c r="I131" s="236">
        <v>12.449999999999999</v>
      </c>
      <c r="J131" s="236">
        <f>ROUND(I131*H131,2)</f>
        <v>1020.9</v>
      </c>
      <c r="K131" s="237"/>
      <c r="L131" s="238"/>
      <c r="M131" s="239" t="s">
        <v>1</v>
      </c>
      <c r="N131" s="240" t="s">
        <v>39</v>
      </c>
      <c r="O131" s="227">
        <v>0</v>
      </c>
      <c r="P131" s="227">
        <f>O131*H131</f>
        <v>0</v>
      </c>
      <c r="Q131" s="227">
        <v>0.218</v>
      </c>
      <c r="R131" s="227">
        <f>Q131*H131</f>
        <v>17.876000000000001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210</v>
      </c>
      <c r="AT131" s="229" t="s">
        <v>221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1020.9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1020.9</v>
      </c>
      <c r="BL131" s="14" t="s">
        <v>188</v>
      </c>
      <c r="BM131" s="229" t="s">
        <v>913</v>
      </c>
    </row>
    <row r="132" s="2" customFormat="1" ht="24.15" customHeight="1">
      <c r="A132" s="29"/>
      <c r="B132" s="30"/>
      <c r="C132" s="218" t="s">
        <v>242</v>
      </c>
      <c r="D132" s="218" t="s">
        <v>184</v>
      </c>
      <c r="E132" s="219" t="s">
        <v>914</v>
      </c>
      <c r="F132" s="220" t="s">
        <v>915</v>
      </c>
      <c r="G132" s="221" t="s">
        <v>310</v>
      </c>
      <c r="H132" s="222">
        <v>567</v>
      </c>
      <c r="I132" s="223">
        <v>6.0899999999999999</v>
      </c>
      <c r="J132" s="223">
        <f>ROUND(I132*H132,2)</f>
        <v>3453.0300000000002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0.0063</v>
      </c>
      <c r="R132" s="227">
        <f>Q132*H132</f>
        <v>3.5720999999999998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3453.0300000000002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3453.0300000000002</v>
      </c>
      <c r="BL132" s="14" t="s">
        <v>188</v>
      </c>
      <c r="BM132" s="229" t="s">
        <v>916</v>
      </c>
    </row>
    <row r="133" s="2" customFormat="1" ht="16.5" customHeight="1">
      <c r="A133" s="29"/>
      <c r="B133" s="30"/>
      <c r="C133" s="231" t="s">
        <v>246</v>
      </c>
      <c r="D133" s="231" t="s">
        <v>221</v>
      </c>
      <c r="E133" s="232" t="s">
        <v>917</v>
      </c>
      <c r="F133" s="233" t="s">
        <v>918</v>
      </c>
      <c r="G133" s="234" t="s">
        <v>310</v>
      </c>
      <c r="H133" s="235">
        <v>572.66999999999996</v>
      </c>
      <c r="I133" s="236">
        <v>10</v>
      </c>
      <c r="J133" s="236">
        <f>ROUND(I133*H133,2)</f>
        <v>5726.6999999999998</v>
      </c>
      <c r="K133" s="237"/>
      <c r="L133" s="238"/>
      <c r="M133" s="239" t="s">
        <v>1</v>
      </c>
      <c r="N133" s="240" t="s">
        <v>39</v>
      </c>
      <c r="O133" s="227">
        <v>0</v>
      </c>
      <c r="P133" s="227">
        <f>O133*H133</f>
        <v>0</v>
      </c>
      <c r="Q133" s="227">
        <v>0.074999999999999997</v>
      </c>
      <c r="R133" s="227">
        <f>Q133*H133</f>
        <v>42.950249999999997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210</v>
      </c>
      <c r="AT133" s="229" t="s">
        <v>221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5726.6999999999998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5726.6999999999998</v>
      </c>
      <c r="BL133" s="14" t="s">
        <v>188</v>
      </c>
      <c r="BM133" s="229" t="s">
        <v>919</v>
      </c>
    </row>
    <row r="134" s="12" customFormat="1" ht="22.8" customHeight="1">
      <c r="A134" s="12"/>
      <c r="B134" s="203"/>
      <c r="C134" s="204"/>
      <c r="D134" s="205" t="s">
        <v>72</v>
      </c>
      <c r="E134" s="216" t="s">
        <v>279</v>
      </c>
      <c r="F134" s="216" t="s">
        <v>280</v>
      </c>
      <c r="G134" s="204"/>
      <c r="H134" s="204"/>
      <c r="I134" s="204"/>
      <c r="J134" s="217">
        <f>BK134</f>
        <v>984.41999999999996</v>
      </c>
      <c r="K134" s="204"/>
      <c r="L134" s="208"/>
      <c r="M134" s="209"/>
      <c r="N134" s="210"/>
      <c r="O134" s="210"/>
      <c r="P134" s="211">
        <f>P135</f>
        <v>0</v>
      </c>
      <c r="Q134" s="210"/>
      <c r="R134" s="211">
        <f>R135</f>
        <v>0</v>
      </c>
      <c r="S134" s="210"/>
      <c r="T134" s="212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181</v>
      </c>
      <c r="BK134" s="215">
        <f>BK135</f>
        <v>984.41999999999996</v>
      </c>
    </row>
    <row r="135" s="2" customFormat="1" ht="24.15" customHeight="1">
      <c r="A135" s="29"/>
      <c r="B135" s="30"/>
      <c r="C135" s="218" t="s">
        <v>251</v>
      </c>
      <c r="D135" s="218" t="s">
        <v>184</v>
      </c>
      <c r="E135" s="219" t="s">
        <v>920</v>
      </c>
      <c r="F135" s="220" t="s">
        <v>921</v>
      </c>
      <c r="G135" s="221" t="s">
        <v>213</v>
      </c>
      <c r="H135" s="222">
        <v>135.96899999999999</v>
      </c>
      <c r="I135" s="223">
        <v>7.2400000000000002</v>
      </c>
      <c r="J135" s="223">
        <f>ROUND(I135*H135,2)</f>
        <v>984.41999999999996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984.41999999999996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984.41999999999996</v>
      </c>
      <c r="BL135" s="14" t="s">
        <v>188</v>
      </c>
      <c r="BM135" s="229" t="s">
        <v>922</v>
      </c>
    </row>
    <row r="136" s="12" customFormat="1" ht="25.92" customHeight="1">
      <c r="A136" s="12"/>
      <c r="B136" s="203"/>
      <c r="C136" s="204"/>
      <c r="D136" s="205" t="s">
        <v>72</v>
      </c>
      <c r="E136" s="206" t="s">
        <v>285</v>
      </c>
      <c r="F136" s="206" t="s">
        <v>286</v>
      </c>
      <c r="G136" s="204"/>
      <c r="H136" s="204"/>
      <c r="I136" s="204"/>
      <c r="J136" s="207">
        <f>BK136</f>
        <v>4147.2300000000005</v>
      </c>
      <c r="K136" s="204"/>
      <c r="L136" s="208"/>
      <c r="M136" s="209"/>
      <c r="N136" s="210"/>
      <c r="O136" s="210"/>
      <c r="P136" s="211">
        <f>P137</f>
        <v>0</v>
      </c>
      <c r="Q136" s="210"/>
      <c r="R136" s="211">
        <f>R137</f>
        <v>0.91244520000000007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183</v>
      </c>
      <c r="AT136" s="214" t="s">
        <v>72</v>
      </c>
      <c r="AU136" s="214" t="s">
        <v>73</v>
      </c>
      <c r="AY136" s="213" t="s">
        <v>181</v>
      </c>
      <c r="BK136" s="215">
        <f>BK137</f>
        <v>4147.2300000000005</v>
      </c>
    </row>
    <row r="137" s="12" customFormat="1" ht="22.8" customHeight="1">
      <c r="A137" s="12"/>
      <c r="B137" s="203"/>
      <c r="C137" s="204"/>
      <c r="D137" s="205" t="s">
        <v>72</v>
      </c>
      <c r="E137" s="216" t="s">
        <v>320</v>
      </c>
      <c r="F137" s="216" t="s">
        <v>321</v>
      </c>
      <c r="G137" s="204"/>
      <c r="H137" s="204"/>
      <c r="I137" s="204"/>
      <c r="J137" s="217">
        <f>BK137</f>
        <v>4147.2300000000005</v>
      </c>
      <c r="K137" s="204"/>
      <c r="L137" s="208"/>
      <c r="M137" s="209"/>
      <c r="N137" s="210"/>
      <c r="O137" s="210"/>
      <c r="P137" s="211">
        <f>SUM(P138:P147)</f>
        <v>0</v>
      </c>
      <c r="Q137" s="210"/>
      <c r="R137" s="211">
        <f>SUM(R138:R147)</f>
        <v>0.91244520000000007</v>
      </c>
      <c r="S137" s="210"/>
      <c r="T137" s="212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183</v>
      </c>
      <c r="AT137" s="214" t="s">
        <v>72</v>
      </c>
      <c r="AU137" s="214" t="s">
        <v>81</v>
      </c>
      <c r="AY137" s="213" t="s">
        <v>181</v>
      </c>
      <c r="BK137" s="215">
        <f>SUM(BK138:BK147)</f>
        <v>4147.2300000000005</v>
      </c>
    </row>
    <row r="138" s="2" customFormat="1" ht="21.75" customHeight="1">
      <c r="A138" s="29"/>
      <c r="B138" s="30"/>
      <c r="C138" s="218" t="s">
        <v>81</v>
      </c>
      <c r="D138" s="218" t="s">
        <v>184</v>
      </c>
      <c r="E138" s="219" t="s">
        <v>923</v>
      </c>
      <c r="F138" s="220" t="s">
        <v>924</v>
      </c>
      <c r="G138" s="221" t="s">
        <v>292</v>
      </c>
      <c r="H138" s="222">
        <v>76</v>
      </c>
      <c r="I138" s="223">
        <v>2.98</v>
      </c>
      <c r="J138" s="223">
        <f>ROUND(I138*H138,2)</f>
        <v>226.47999999999999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246</v>
      </c>
      <c r="AT138" s="229" t="s">
        <v>184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226.47999999999999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226.47999999999999</v>
      </c>
      <c r="BL138" s="14" t="s">
        <v>246</v>
      </c>
      <c r="BM138" s="229" t="s">
        <v>925</v>
      </c>
    </row>
    <row r="139" s="2" customFormat="1" ht="33" customHeight="1">
      <c r="A139" s="29"/>
      <c r="B139" s="30"/>
      <c r="C139" s="231" t="s">
        <v>183</v>
      </c>
      <c r="D139" s="231" t="s">
        <v>221</v>
      </c>
      <c r="E139" s="232" t="s">
        <v>926</v>
      </c>
      <c r="F139" s="233" t="s">
        <v>927</v>
      </c>
      <c r="G139" s="234" t="s">
        <v>310</v>
      </c>
      <c r="H139" s="235">
        <v>3.04</v>
      </c>
      <c r="I139" s="236">
        <v>204.91999999999999</v>
      </c>
      <c r="J139" s="236">
        <f>ROUND(I139*H139,2)</f>
        <v>622.96000000000004</v>
      </c>
      <c r="K139" s="237"/>
      <c r="L139" s="238"/>
      <c r="M139" s="239" t="s">
        <v>1</v>
      </c>
      <c r="N139" s="240" t="s">
        <v>39</v>
      </c>
      <c r="O139" s="227">
        <v>0</v>
      </c>
      <c r="P139" s="227">
        <f>O139*H139</f>
        <v>0</v>
      </c>
      <c r="Q139" s="227">
        <v>0.0441</v>
      </c>
      <c r="R139" s="227">
        <f>Q139*H139</f>
        <v>0.13406399999999999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301</v>
      </c>
      <c r="AT139" s="229" t="s">
        <v>221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622.96000000000004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622.96000000000004</v>
      </c>
      <c r="BL139" s="14" t="s">
        <v>246</v>
      </c>
      <c r="BM139" s="229" t="s">
        <v>928</v>
      </c>
    </row>
    <row r="140" s="2" customFormat="1" ht="16.5" customHeight="1">
      <c r="A140" s="29"/>
      <c r="B140" s="30"/>
      <c r="C140" s="218" t="s">
        <v>190</v>
      </c>
      <c r="D140" s="218" t="s">
        <v>184</v>
      </c>
      <c r="E140" s="219" t="s">
        <v>929</v>
      </c>
      <c r="F140" s="220" t="s">
        <v>930</v>
      </c>
      <c r="G140" s="221" t="s">
        <v>292</v>
      </c>
      <c r="H140" s="222">
        <v>228</v>
      </c>
      <c r="I140" s="223">
        <v>0.59999999999999998</v>
      </c>
      <c r="J140" s="223">
        <f>ROUND(I140*H140,2)</f>
        <v>136.80000000000001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246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136.80000000000001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136.80000000000001</v>
      </c>
      <c r="BL140" s="14" t="s">
        <v>246</v>
      </c>
      <c r="BM140" s="229" t="s">
        <v>931</v>
      </c>
    </row>
    <row r="141" s="2" customFormat="1" ht="21.75" customHeight="1">
      <c r="A141" s="29"/>
      <c r="B141" s="30"/>
      <c r="C141" s="231" t="s">
        <v>188</v>
      </c>
      <c r="D141" s="231" t="s">
        <v>221</v>
      </c>
      <c r="E141" s="232" t="s">
        <v>932</v>
      </c>
      <c r="F141" s="233" t="s">
        <v>933</v>
      </c>
      <c r="G141" s="234" t="s">
        <v>310</v>
      </c>
      <c r="H141" s="235">
        <v>2.964</v>
      </c>
      <c r="I141" s="236">
        <v>12.76</v>
      </c>
      <c r="J141" s="236">
        <f>ROUND(I141*H141,2)</f>
        <v>37.82</v>
      </c>
      <c r="K141" s="237"/>
      <c r="L141" s="238"/>
      <c r="M141" s="239" t="s">
        <v>1</v>
      </c>
      <c r="N141" s="240" t="s">
        <v>39</v>
      </c>
      <c r="O141" s="227">
        <v>0</v>
      </c>
      <c r="P141" s="227">
        <f>O141*H141</f>
        <v>0</v>
      </c>
      <c r="Q141" s="227">
        <v>0.0033</v>
      </c>
      <c r="R141" s="227">
        <f>Q141*H141</f>
        <v>0.0097812000000000003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301</v>
      </c>
      <c r="AT141" s="229" t="s">
        <v>221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37.82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37.82</v>
      </c>
      <c r="BL141" s="14" t="s">
        <v>246</v>
      </c>
      <c r="BM141" s="229" t="s">
        <v>934</v>
      </c>
    </row>
    <row r="142" s="2" customFormat="1" ht="24.15" customHeight="1">
      <c r="A142" s="29"/>
      <c r="B142" s="30"/>
      <c r="C142" s="231" t="s">
        <v>197</v>
      </c>
      <c r="D142" s="231" t="s">
        <v>221</v>
      </c>
      <c r="E142" s="232" t="s">
        <v>935</v>
      </c>
      <c r="F142" s="233" t="s">
        <v>936</v>
      </c>
      <c r="G142" s="234" t="s">
        <v>310</v>
      </c>
      <c r="H142" s="235">
        <v>54</v>
      </c>
      <c r="I142" s="236">
        <v>2.1600000000000001</v>
      </c>
      <c r="J142" s="236">
        <f>ROUND(I142*H142,2)</f>
        <v>116.64</v>
      </c>
      <c r="K142" s="237"/>
      <c r="L142" s="238"/>
      <c r="M142" s="239" t="s">
        <v>1</v>
      </c>
      <c r="N142" s="240" t="s">
        <v>39</v>
      </c>
      <c r="O142" s="227">
        <v>0</v>
      </c>
      <c r="P142" s="227">
        <f>O142*H142</f>
        <v>0</v>
      </c>
      <c r="Q142" s="227">
        <v>0.00010000000000000001</v>
      </c>
      <c r="R142" s="227">
        <f>Q142*H142</f>
        <v>0.0054000000000000003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301</v>
      </c>
      <c r="AT142" s="229" t="s">
        <v>221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116.64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116.64</v>
      </c>
      <c r="BL142" s="14" t="s">
        <v>246</v>
      </c>
      <c r="BM142" s="229" t="s">
        <v>937</v>
      </c>
    </row>
    <row r="143" s="2" customFormat="1" ht="24.15" customHeight="1">
      <c r="A143" s="29"/>
      <c r="B143" s="30"/>
      <c r="C143" s="218" t="s">
        <v>201</v>
      </c>
      <c r="D143" s="218" t="s">
        <v>184</v>
      </c>
      <c r="E143" s="219" t="s">
        <v>938</v>
      </c>
      <c r="F143" s="220" t="s">
        <v>939</v>
      </c>
      <c r="G143" s="221" t="s">
        <v>310</v>
      </c>
      <c r="H143" s="222">
        <v>38</v>
      </c>
      <c r="I143" s="223">
        <v>17.350000000000001</v>
      </c>
      <c r="J143" s="223">
        <f>ROUND(I143*H143,2)</f>
        <v>659.29999999999995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0.0044000000000000003</v>
      </c>
      <c r="R143" s="227">
        <f>Q143*H143</f>
        <v>0.16720000000000002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246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659.29999999999995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659.29999999999995</v>
      </c>
      <c r="BL143" s="14" t="s">
        <v>246</v>
      </c>
      <c r="BM143" s="229" t="s">
        <v>940</v>
      </c>
    </row>
    <row r="144" s="2" customFormat="1" ht="21.75" customHeight="1">
      <c r="A144" s="29"/>
      <c r="B144" s="30"/>
      <c r="C144" s="231" t="s">
        <v>206</v>
      </c>
      <c r="D144" s="231" t="s">
        <v>221</v>
      </c>
      <c r="E144" s="232" t="s">
        <v>941</v>
      </c>
      <c r="F144" s="233" t="s">
        <v>942</v>
      </c>
      <c r="G144" s="234" t="s">
        <v>310</v>
      </c>
      <c r="H144" s="235">
        <v>38</v>
      </c>
      <c r="I144" s="236">
        <v>32.740000000000002</v>
      </c>
      <c r="J144" s="236">
        <f>ROUND(I144*H144,2)</f>
        <v>1244.1199999999999</v>
      </c>
      <c r="K144" s="237"/>
      <c r="L144" s="238"/>
      <c r="M144" s="239" t="s">
        <v>1</v>
      </c>
      <c r="N144" s="240" t="s">
        <v>39</v>
      </c>
      <c r="O144" s="227">
        <v>0</v>
      </c>
      <c r="P144" s="227">
        <f>O144*H144</f>
        <v>0</v>
      </c>
      <c r="Q144" s="227">
        <v>0.010200000000000001</v>
      </c>
      <c r="R144" s="227">
        <f>Q144*H144</f>
        <v>0.38760000000000006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301</v>
      </c>
      <c r="AT144" s="229" t="s">
        <v>221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1244.1199999999999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1244.1199999999999</v>
      </c>
      <c r="BL144" s="14" t="s">
        <v>246</v>
      </c>
      <c r="BM144" s="229" t="s">
        <v>943</v>
      </c>
    </row>
    <row r="145" s="2" customFormat="1" ht="33" customHeight="1">
      <c r="A145" s="29"/>
      <c r="B145" s="30"/>
      <c r="C145" s="218" t="s">
        <v>210</v>
      </c>
      <c r="D145" s="218" t="s">
        <v>184</v>
      </c>
      <c r="E145" s="219" t="s">
        <v>944</v>
      </c>
      <c r="F145" s="220" t="s">
        <v>945</v>
      </c>
      <c r="G145" s="221" t="s">
        <v>310</v>
      </c>
      <c r="H145" s="222">
        <v>2</v>
      </c>
      <c r="I145" s="223">
        <v>178.91999999999999</v>
      </c>
      <c r="J145" s="223">
        <f>ROUND(I145*H145,2)</f>
        <v>357.83999999999997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246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357.83999999999997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357.83999999999997</v>
      </c>
      <c r="BL145" s="14" t="s">
        <v>246</v>
      </c>
      <c r="BM145" s="229" t="s">
        <v>946</v>
      </c>
    </row>
    <row r="146" s="2" customFormat="1" ht="24.15" customHeight="1">
      <c r="A146" s="29"/>
      <c r="B146" s="30"/>
      <c r="C146" s="231" t="s">
        <v>215</v>
      </c>
      <c r="D146" s="231" t="s">
        <v>221</v>
      </c>
      <c r="E146" s="232" t="s">
        <v>947</v>
      </c>
      <c r="F146" s="233" t="s">
        <v>948</v>
      </c>
      <c r="G146" s="234" t="s">
        <v>310</v>
      </c>
      <c r="H146" s="235">
        <v>2</v>
      </c>
      <c r="I146" s="236">
        <v>372.08999999999998</v>
      </c>
      <c r="J146" s="236">
        <f>ROUND(I146*H146,2)</f>
        <v>744.17999999999995</v>
      </c>
      <c r="K146" s="237"/>
      <c r="L146" s="238"/>
      <c r="M146" s="239" t="s">
        <v>1</v>
      </c>
      <c r="N146" s="240" t="s">
        <v>39</v>
      </c>
      <c r="O146" s="227">
        <v>0</v>
      </c>
      <c r="P146" s="227">
        <f>O146*H146</f>
        <v>0</v>
      </c>
      <c r="Q146" s="227">
        <v>0.1042</v>
      </c>
      <c r="R146" s="227">
        <f>Q146*H146</f>
        <v>0.2084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301</v>
      </c>
      <c r="AT146" s="229" t="s">
        <v>221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744.17999999999995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744.17999999999995</v>
      </c>
      <c r="BL146" s="14" t="s">
        <v>246</v>
      </c>
      <c r="BM146" s="229" t="s">
        <v>949</v>
      </c>
    </row>
    <row r="147" s="2" customFormat="1" ht="24.15" customHeight="1">
      <c r="A147" s="29"/>
      <c r="B147" s="30"/>
      <c r="C147" s="218" t="s">
        <v>230</v>
      </c>
      <c r="D147" s="218" t="s">
        <v>184</v>
      </c>
      <c r="E147" s="219" t="s">
        <v>347</v>
      </c>
      <c r="F147" s="220" t="s">
        <v>348</v>
      </c>
      <c r="G147" s="221" t="s">
        <v>213</v>
      </c>
      <c r="H147" s="222">
        <v>0.91200000000000003</v>
      </c>
      <c r="I147" s="223">
        <v>1.19</v>
      </c>
      <c r="J147" s="223">
        <f>ROUND(I147*H147,2)</f>
        <v>1.0900000000000001</v>
      </c>
      <c r="K147" s="224"/>
      <c r="L147" s="35"/>
      <c r="M147" s="241" t="s">
        <v>1</v>
      </c>
      <c r="N147" s="242" t="s">
        <v>39</v>
      </c>
      <c r="O147" s="243">
        <v>0</v>
      </c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246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1.0900000000000001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1.0900000000000001</v>
      </c>
      <c r="BL147" s="14" t="s">
        <v>246</v>
      </c>
      <c r="BM147" s="229" t="s">
        <v>950</v>
      </c>
    </row>
    <row r="148" s="2" customFormat="1" ht="6.96" customHeight="1">
      <c r="A148" s="29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35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sheetProtection sheet="1" autoFilter="0" formatColumns="0" formatRows="0" objects="1" scenarios="1" spinCount="100000" saltValue="nh3HWRmWVmJ5rrLqNJaiNp8hyjs/bqL5+h2/O92MTe0Zf5eLUycgreVATmPcwsLpHNyyvgwhkay7zU8YuUdr/g==" hashValue="XV0yx0zEVYvfsqbKC9G+XnMDtBK9wLdF0s+jM8aqL0R36T7hYf9H0j4cyJ8jqi5g5EeNLX9Q+W32msACtDCrWg==" algorithmName="SHA-512" password="CC35"/>
  <autoFilter ref="C122:K147"/>
  <mergeCells count="8">
    <mergeCell ref="E7:H7"/>
    <mergeCell ref="E9:H9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951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ROUND(J123, 2)</f>
        <v>17539.650000000001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ROUND((SUM(BE123:BE157)),  2)</f>
        <v>0</v>
      </c>
      <c r="G33" s="152"/>
      <c r="H33" s="152"/>
      <c r="I33" s="153">
        <v>0.20000000000000001</v>
      </c>
      <c r="J33" s="151">
        <f>ROUND(((SUM(BE123:BE157))*I33),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ROUND((SUM(BF123:BF157)),  2)</f>
        <v>17539.650000000001</v>
      </c>
      <c r="G34" s="29"/>
      <c r="H34" s="29"/>
      <c r="I34" s="155">
        <v>0.20000000000000001</v>
      </c>
      <c r="J34" s="154">
        <f>ROUND(((SUM(BF123:BF157))*I34),  2)</f>
        <v>3507.9299999999998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ROUND((SUM(BG123:BG157)),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ROUND((SUM(BH123:BH157)),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ROUND((SUM(BI123:BI157)),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21047.580000000002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106 - PREVÁDZKOVO-SOCIÁLNY KONTAJNER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J123</f>
        <v>17539.650000000001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153</v>
      </c>
      <c r="E97" s="182"/>
      <c r="F97" s="182"/>
      <c r="G97" s="182"/>
      <c r="H97" s="182"/>
      <c r="I97" s="182"/>
      <c r="J97" s="183">
        <f>J124</f>
        <v>14440.120000000001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155</v>
      </c>
      <c r="E98" s="188"/>
      <c r="F98" s="188"/>
      <c r="G98" s="188"/>
      <c r="H98" s="188"/>
      <c r="I98" s="188"/>
      <c r="J98" s="189">
        <f>J125</f>
        <v>413.53000000000003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156</v>
      </c>
      <c r="E99" s="188"/>
      <c r="F99" s="188"/>
      <c r="G99" s="188"/>
      <c r="H99" s="188"/>
      <c r="I99" s="188"/>
      <c r="J99" s="189">
        <f>J130</f>
        <v>14026.59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159</v>
      </c>
      <c r="E100" s="182"/>
      <c r="F100" s="182"/>
      <c r="G100" s="182"/>
      <c r="H100" s="182"/>
      <c r="I100" s="182"/>
      <c r="J100" s="183">
        <f>J133</f>
        <v>67.890000000000001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161</v>
      </c>
      <c r="E101" s="188"/>
      <c r="F101" s="188"/>
      <c r="G101" s="188"/>
      <c r="H101" s="188"/>
      <c r="I101" s="188"/>
      <c r="J101" s="189">
        <f>J134</f>
        <v>67.890000000000001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163</v>
      </c>
      <c r="E102" s="182"/>
      <c r="F102" s="182"/>
      <c r="G102" s="182"/>
      <c r="H102" s="182"/>
      <c r="I102" s="182"/>
      <c r="J102" s="183">
        <f>J138</f>
        <v>3031.6399999999999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164</v>
      </c>
      <c r="E103" s="188"/>
      <c r="F103" s="188"/>
      <c r="G103" s="188"/>
      <c r="H103" s="188"/>
      <c r="I103" s="188"/>
      <c r="J103" s="189">
        <f>J139</f>
        <v>3031.6399999999999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="2" customFormat="1" ht="6.96" customHeight="1">
      <c r="A109" s="29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4.96" customHeight="1">
      <c r="A110" s="29"/>
      <c r="B110" s="30"/>
      <c r="C110" s="20" t="s">
        <v>167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13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26.25" customHeight="1">
      <c r="A113" s="29"/>
      <c r="B113" s="30"/>
      <c r="C113" s="31"/>
      <c r="D113" s="31"/>
      <c r="E113" s="174" t="str">
        <f>E7</f>
        <v>Dodatok č. 5 ku stavbe Kompostáreň na biologicky rozložiteľný komunálny odpad v meste Partizánske</v>
      </c>
      <c r="F113" s="26"/>
      <c r="G113" s="26"/>
      <c r="H113" s="26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144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72" t="str">
        <f>E9</f>
        <v>SO 106 - PREVÁDZKOVO-SOCIÁLNY KONTAJNER</v>
      </c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17</v>
      </c>
      <c r="D117" s="31"/>
      <c r="E117" s="31"/>
      <c r="F117" s="23" t="str">
        <f>F12</f>
        <v>Partizánske parc.č.: 3958/171</v>
      </c>
      <c r="G117" s="31"/>
      <c r="H117" s="31"/>
      <c r="I117" s="26" t="s">
        <v>19</v>
      </c>
      <c r="J117" s="75" t="str">
        <f>IF(J12="","",J12)</f>
        <v>19. 6. 2023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21</v>
      </c>
      <c r="D119" s="31"/>
      <c r="E119" s="31"/>
      <c r="F119" s="23" t="str">
        <f>E15</f>
        <v>Mesto Partizánske</v>
      </c>
      <c r="G119" s="31"/>
      <c r="H119" s="31"/>
      <c r="I119" s="26" t="s">
        <v>27</v>
      </c>
      <c r="J119" s="27" t="str">
        <f>E21</f>
        <v>Hescon, s.r.o.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25</v>
      </c>
      <c r="D120" s="31"/>
      <c r="E120" s="31"/>
      <c r="F120" s="23" t="str">
        <f>IF(E18="","",E18)</f>
        <v xml:space="preserve"> </v>
      </c>
      <c r="G120" s="31"/>
      <c r="H120" s="31"/>
      <c r="I120" s="26" t="s">
        <v>30</v>
      </c>
      <c r="J120" s="27" t="str">
        <f>E24</f>
        <v>Hescon, s.r.o.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91"/>
      <c r="B122" s="192"/>
      <c r="C122" s="193" t="s">
        <v>168</v>
      </c>
      <c r="D122" s="194" t="s">
        <v>58</v>
      </c>
      <c r="E122" s="194" t="s">
        <v>54</v>
      </c>
      <c r="F122" s="194" t="s">
        <v>55</v>
      </c>
      <c r="G122" s="194" t="s">
        <v>169</v>
      </c>
      <c r="H122" s="194" t="s">
        <v>170</v>
      </c>
      <c r="I122" s="194" t="s">
        <v>171</v>
      </c>
      <c r="J122" s="195" t="s">
        <v>150</v>
      </c>
      <c r="K122" s="196" t="s">
        <v>172</v>
      </c>
      <c r="L122" s="197"/>
      <c r="M122" s="96" t="s">
        <v>1</v>
      </c>
      <c r="N122" s="97" t="s">
        <v>37</v>
      </c>
      <c r="O122" s="97" t="s">
        <v>173</v>
      </c>
      <c r="P122" s="97" t="s">
        <v>174</v>
      </c>
      <c r="Q122" s="97" t="s">
        <v>175</v>
      </c>
      <c r="R122" s="97" t="s">
        <v>176</v>
      </c>
      <c r="S122" s="97" t="s">
        <v>177</v>
      </c>
      <c r="T122" s="98" t="s">
        <v>178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29"/>
      <c r="B123" s="30"/>
      <c r="C123" s="103" t="s">
        <v>151</v>
      </c>
      <c r="D123" s="31"/>
      <c r="E123" s="31"/>
      <c r="F123" s="31"/>
      <c r="G123" s="31"/>
      <c r="H123" s="31"/>
      <c r="I123" s="31"/>
      <c r="J123" s="198">
        <f>BK123</f>
        <v>17539.650000000001</v>
      </c>
      <c r="K123" s="31"/>
      <c r="L123" s="35"/>
      <c r="M123" s="99"/>
      <c r="N123" s="199"/>
      <c r="O123" s="100"/>
      <c r="P123" s="200">
        <f>P124+P133+P138</f>
        <v>0</v>
      </c>
      <c r="Q123" s="100"/>
      <c r="R123" s="200">
        <f>R124+R133+R138</f>
        <v>20.326302999999999</v>
      </c>
      <c r="S123" s="100"/>
      <c r="T123" s="201">
        <f>T124+T133+T138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72</v>
      </c>
      <c r="AU123" s="14" t="s">
        <v>152</v>
      </c>
      <c r="BK123" s="202">
        <f>BK124+BK133+BK138</f>
        <v>17539.650000000001</v>
      </c>
    </row>
    <row r="124" s="12" customFormat="1" ht="25.92" customHeight="1">
      <c r="A124" s="12"/>
      <c r="B124" s="203"/>
      <c r="C124" s="204"/>
      <c r="D124" s="205" t="s">
        <v>72</v>
      </c>
      <c r="E124" s="206" t="s">
        <v>179</v>
      </c>
      <c r="F124" s="206" t="s">
        <v>180</v>
      </c>
      <c r="G124" s="204"/>
      <c r="H124" s="204"/>
      <c r="I124" s="204"/>
      <c r="J124" s="207">
        <f>BK124</f>
        <v>14440.120000000001</v>
      </c>
      <c r="K124" s="204"/>
      <c r="L124" s="208"/>
      <c r="M124" s="209"/>
      <c r="N124" s="210"/>
      <c r="O124" s="210"/>
      <c r="P124" s="211">
        <f>P125+P130</f>
        <v>0</v>
      </c>
      <c r="Q124" s="210"/>
      <c r="R124" s="211">
        <f>R125+R130</f>
        <v>20.316243</v>
      </c>
      <c r="S124" s="210"/>
      <c r="T124" s="212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181</v>
      </c>
      <c r="BK124" s="215">
        <f>BK125+BK130</f>
        <v>14440.120000000001</v>
      </c>
    </row>
    <row r="125" s="12" customFormat="1" ht="22.8" customHeight="1">
      <c r="A125" s="12"/>
      <c r="B125" s="203"/>
      <c r="C125" s="204"/>
      <c r="D125" s="205" t="s">
        <v>72</v>
      </c>
      <c r="E125" s="216" t="s">
        <v>183</v>
      </c>
      <c r="F125" s="216" t="s">
        <v>205</v>
      </c>
      <c r="G125" s="204"/>
      <c r="H125" s="204"/>
      <c r="I125" s="204"/>
      <c r="J125" s="217">
        <f>BK125</f>
        <v>413.53000000000003</v>
      </c>
      <c r="K125" s="204"/>
      <c r="L125" s="208"/>
      <c r="M125" s="209"/>
      <c r="N125" s="210"/>
      <c r="O125" s="210"/>
      <c r="P125" s="211">
        <f>SUM(P126:P129)</f>
        <v>0</v>
      </c>
      <c r="Q125" s="210"/>
      <c r="R125" s="211">
        <f>SUM(R126:R129)</f>
        <v>11.216243</v>
      </c>
      <c r="S125" s="210"/>
      <c r="T125" s="21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181</v>
      </c>
      <c r="BK125" s="215">
        <f>SUM(BK126:BK129)</f>
        <v>413.53000000000003</v>
      </c>
    </row>
    <row r="126" s="2" customFormat="1" ht="24.15" customHeight="1">
      <c r="A126" s="29"/>
      <c r="B126" s="30"/>
      <c r="C126" s="218" t="s">
        <v>7</v>
      </c>
      <c r="D126" s="218" t="s">
        <v>184</v>
      </c>
      <c r="E126" s="219" t="s">
        <v>560</v>
      </c>
      <c r="F126" s="220" t="s">
        <v>561</v>
      </c>
      <c r="G126" s="221" t="s">
        <v>187</v>
      </c>
      <c r="H126" s="222">
        <v>3.1499999999999999</v>
      </c>
      <c r="I126" s="223">
        <v>42.25</v>
      </c>
      <c r="J126" s="223">
        <f>ROUND(I126*H126,2)</f>
        <v>133.09</v>
      </c>
      <c r="K126" s="224"/>
      <c r="L126" s="35"/>
      <c r="M126" s="225" t="s">
        <v>1</v>
      </c>
      <c r="N126" s="226" t="s">
        <v>39</v>
      </c>
      <c r="O126" s="227">
        <v>0</v>
      </c>
      <c r="P126" s="227">
        <f>O126*H126</f>
        <v>0</v>
      </c>
      <c r="Q126" s="227">
        <v>2.0699999999999998</v>
      </c>
      <c r="R126" s="227">
        <f>Q126*H126</f>
        <v>6.5204999999999993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188</v>
      </c>
      <c r="AT126" s="229" t="s">
        <v>184</v>
      </c>
      <c r="AU126" s="229" t="s">
        <v>183</v>
      </c>
      <c r="AY126" s="14" t="s">
        <v>181</v>
      </c>
      <c r="BE126" s="230">
        <f>IF(N126="základná",J126,0)</f>
        <v>0</v>
      </c>
      <c r="BF126" s="230">
        <f>IF(N126="znížená",J126,0)</f>
        <v>133.09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183</v>
      </c>
      <c r="BK126" s="230">
        <f>ROUND(I126*H126,2)</f>
        <v>133.09</v>
      </c>
      <c r="BL126" s="14" t="s">
        <v>188</v>
      </c>
      <c r="BM126" s="229" t="s">
        <v>952</v>
      </c>
    </row>
    <row r="127" s="2" customFormat="1" ht="16.5" customHeight="1">
      <c r="A127" s="29"/>
      <c r="B127" s="30"/>
      <c r="C127" s="218" t="s">
        <v>267</v>
      </c>
      <c r="D127" s="218" t="s">
        <v>184</v>
      </c>
      <c r="E127" s="219" t="s">
        <v>563</v>
      </c>
      <c r="F127" s="220" t="s">
        <v>564</v>
      </c>
      <c r="G127" s="221" t="s">
        <v>187</v>
      </c>
      <c r="H127" s="222">
        <v>2.1000000000000001</v>
      </c>
      <c r="I127" s="223">
        <v>92.560000000000002</v>
      </c>
      <c r="J127" s="223">
        <f>ROUND(I127*H127,2)</f>
        <v>194.38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2.23543</v>
      </c>
      <c r="R127" s="227">
        <f>Q127*H127</f>
        <v>4.6944030000000003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183</v>
      </c>
      <c r="AY127" s="14" t="s">
        <v>181</v>
      </c>
      <c r="BE127" s="230">
        <f>IF(N127="základná",J127,0)</f>
        <v>0</v>
      </c>
      <c r="BF127" s="230">
        <f>IF(N127="znížená",J127,0)</f>
        <v>194.38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194.38</v>
      </c>
      <c r="BL127" s="14" t="s">
        <v>188</v>
      </c>
      <c r="BM127" s="229" t="s">
        <v>953</v>
      </c>
    </row>
    <row r="128" s="2" customFormat="1" ht="21.75" customHeight="1">
      <c r="A128" s="29"/>
      <c r="B128" s="30"/>
      <c r="C128" s="218" t="s">
        <v>271</v>
      </c>
      <c r="D128" s="218" t="s">
        <v>184</v>
      </c>
      <c r="E128" s="219" t="s">
        <v>572</v>
      </c>
      <c r="F128" s="220" t="s">
        <v>573</v>
      </c>
      <c r="G128" s="221" t="s">
        <v>218</v>
      </c>
      <c r="H128" s="222">
        <v>2</v>
      </c>
      <c r="I128" s="223">
        <v>34.689999999999998</v>
      </c>
      <c r="J128" s="223">
        <f>ROUND(I128*H128,2)</f>
        <v>69.379999999999995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0.00067000000000000002</v>
      </c>
      <c r="R128" s="227">
        <f>Q128*H128</f>
        <v>0.0013400000000000001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183</v>
      </c>
      <c r="AY128" s="14" t="s">
        <v>181</v>
      </c>
      <c r="BE128" s="230">
        <f>IF(N128="základná",J128,0)</f>
        <v>0</v>
      </c>
      <c r="BF128" s="230">
        <f>IF(N128="znížená",J128,0)</f>
        <v>69.379999999999995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69.379999999999995</v>
      </c>
      <c r="BL128" s="14" t="s">
        <v>188</v>
      </c>
      <c r="BM128" s="229" t="s">
        <v>954</v>
      </c>
    </row>
    <row r="129" s="2" customFormat="1" ht="21.75" customHeight="1">
      <c r="A129" s="29"/>
      <c r="B129" s="30"/>
      <c r="C129" s="218" t="s">
        <v>275</v>
      </c>
      <c r="D129" s="218" t="s">
        <v>184</v>
      </c>
      <c r="E129" s="219" t="s">
        <v>575</v>
      </c>
      <c r="F129" s="220" t="s">
        <v>576</v>
      </c>
      <c r="G129" s="221" t="s">
        <v>218</v>
      </c>
      <c r="H129" s="222">
        <v>2</v>
      </c>
      <c r="I129" s="223">
        <v>8.3399999999999999</v>
      </c>
      <c r="J129" s="223">
        <f>ROUND(I129*H129,2)</f>
        <v>16.68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183</v>
      </c>
      <c r="AY129" s="14" t="s">
        <v>181</v>
      </c>
      <c r="BE129" s="230">
        <f>IF(N129="základná",J129,0)</f>
        <v>0</v>
      </c>
      <c r="BF129" s="230">
        <f>IF(N129="znížená",J129,0)</f>
        <v>16.68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16.68</v>
      </c>
      <c r="BL129" s="14" t="s">
        <v>188</v>
      </c>
      <c r="BM129" s="229" t="s">
        <v>955</v>
      </c>
    </row>
    <row r="130" s="12" customFormat="1" ht="22.8" customHeight="1">
      <c r="A130" s="12"/>
      <c r="B130" s="203"/>
      <c r="C130" s="204"/>
      <c r="D130" s="205" t="s">
        <v>72</v>
      </c>
      <c r="E130" s="216" t="s">
        <v>190</v>
      </c>
      <c r="F130" s="216" t="s">
        <v>229</v>
      </c>
      <c r="G130" s="204"/>
      <c r="H130" s="204"/>
      <c r="I130" s="204"/>
      <c r="J130" s="217">
        <f>BK130</f>
        <v>14026.59</v>
      </c>
      <c r="K130" s="204"/>
      <c r="L130" s="208"/>
      <c r="M130" s="209"/>
      <c r="N130" s="210"/>
      <c r="O130" s="210"/>
      <c r="P130" s="211">
        <f>SUM(P131:P132)</f>
        <v>0</v>
      </c>
      <c r="Q130" s="210"/>
      <c r="R130" s="211">
        <f>SUM(R131:R132)</f>
        <v>9.0999999999999996</v>
      </c>
      <c r="S130" s="210"/>
      <c r="T130" s="21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81</v>
      </c>
      <c r="AT130" s="214" t="s">
        <v>72</v>
      </c>
      <c r="AU130" s="214" t="s">
        <v>81</v>
      </c>
      <c r="AY130" s="213" t="s">
        <v>181</v>
      </c>
      <c r="BK130" s="215">
        <f>SUM(BK131:BK132)</f>
        <v>14026.59</v>
      </c>
    </row>
    <row r="131" s="2" customFormat="1" ht="24.15" customHeight="1">
      <c r="A131" s="29"/>
      <c r="B131" s="30"/>
      <c r="C131" s="218" t="s">
        <v>281</v>
      </c>
      <c r="D131" s="218" t="s">
        <v>184</v>
      </c>
      <c r="E131" s="219" t="s">
        <v>956</v>
      </c>
      <c r="F131" s="220" t="s">
        <v>957</v>
      </c>
      <c r="G131" s="221" t="s">
        <v>310</v>
      </c>
      <c r="H131" s="222">
        <v>1</v>
      </c>
      <c r="I131" s="223">
        <v>1854.22</v>
      </c>
      <c r="J131" s="223">
        <f>ROUND(I131*H131,2)</f>
        <v>1854.22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1854.22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1854.22</v>
      </c>
      <c r="BL131" s="14" t="s">
        <v>188</v>
      </c>
      <c r="BM131" s="229" t="s">
        <v>958</v>
      </c>
    </row>
    <row r="132" s="2" customFormat="1" ht="24.15" customHeight="1">
      <c r="A132" s="29"/>
      <c r="B132" s="30"/>
      <c r="C132" s="231" t="s">
        <v>289</v>
      </c>
      <c r="D132" s="231" t="s">
        <v>221</v>
      </c>
      <c r="E132" s="232" t="s">
        <v>959</v>
      </c>
      <c r="F132" s="233" t="s">
        <v>960</v>
      </c>
      <c r="G132" s="234" t="s">
        <v>310</v>
      </c>
      <c r="H132" s="235">
        <v>1</v>
      </c>
      <c r="I132" s="236">
        <v>12172.370000000001</v>
      </c>
      <c r="J132" s="236">
        <f>ROUND(I132*H132,2)</f>
        <v>12172.370000000001</v>
      </c>
      <c r="K132" s="237"/>
      <c r="L132" s="238"/>
      <c r="M132" s="239" t="s">
        <v>1</v>
      </c>
      <c r="N132" s="240" t="s">
        <v>39</v>
      </c>
      <c r="O132" s="227">
        <v>0</v>
      </c>
      <c r="P132" s="227">
        <f>O132*H132</f>
        <v>0</v>
      </c>
      <c r="Q132" s="227">
        <v>9.0999999999999996</v>
      </c>
      <c r="R132" s="227">
        <f>Q132*H132</f>
        <v>9.0999999999999996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210</v>
      </c>
      <c r="AT132" s="229" t="s">
        <v>221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12172.370000000001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12172.370000000001</v>
      </c>
      <c r="BL132" s="14" t="s">
        <v>188</v>
      </c>
      <c r="BM132" s="229" t="s">
        <v>961</v>
      </c>
    </row>
    <row r="133" s="12" customFormat="1" ht="25.92" customHeight="1">
      <c r="A133" s="12"/>
      <c r="B133" s="203"/>
      <c r="C133" s="204"/>
      <c r="D133" s="205" t="s">
        <v>72</v>
      </c>
      <c r="E133" s="206" t="s">
        <v>285</v>
      </c>
      <c r="F133" s="206" t="s">
        <v>286</v>
      </c>
      <c r="G133" s="204"/>
      <c r="H133" s="204"/>
      <c r="I133" s="204"/>
      <c r="J133" s="207">
        <f>BK133</f>
        <v>67.890000000000001</v>
      </c>
      <c r="K133" s="204"/>
      <c r="L133" s="208"/>
      <c r="M133" s="209"/>
      <c r="N133" s="210"/>
      <c r="O133" s="210"/>
      <c r="P133" s="211">
        <f>P134</f>
        <v>0</v>
      </c>
      <c r="Q133" s="210"/>
      <c r="R133" s="211">
        <f>R134</f>
        <v>0.01006</v>
      </c>
      <c r="S133" s="210"/>
      <c r="T133" s="212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183</v>
      </c>
      <c r="AT133" s="214" t="s">
        <v>72</v>
      </c>
      <c r="AU133" s="214" t="s">
        <v>73</v>
      </c>
      <c r="AY133" s="213" t="s">
        <v>181</v>
      </c>
      <c r="BK133" s="215">
        <f>BK134</f>
        <v>67.890000000000001</v>
      </c>
    </row>
    <row r="134" s="12" customFormat="1" ht="22.8" customHeight="1">
      <c r="A134" s="12"/>
      <c r="B134" s="203"/>
      <c r="C134" s="204"/>
      <c r="D134" s="205" t="s">
        <v>72</v>
      </c>
      <c r="E134" s="216" t="s">
        <v>320</v>
      </c>
      <c r="F134" s="216" t="s">
        <v>321</v>
      </c>
      <c r="G134" s="204"/>
      <c r="H134" s="204"/>
      <c r="I134" s="204"/>
      <c r="J134" s="217">
        <f>BK134</f>
        <v>67.890000000000001</v>
      </c>
      <c r="K134" s="204"/>
      <c r="L134" s="208"/>
      <c r="M134" s="209"/>
      <c r="N134" s="210"/>
      <c r="O134" s="210"/>
      <c r="P134" s="211">
        <f>SUM(P135:P137)</f>
        <v>0</v>
      </c>
      <c r="Q134" s="210"/>
      <c r="R134" s="211">
        <f>SUM(R135:R137)</f>
        <v>0.01006</v>
      </c>
      <c r="S134" s="210"/>
      <c r="T134" s="21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183</v>
      </c>
      <c r="AT134" s="214" t="s">
        <v>72</v>
      </c>
      <c r="AU134" s="214" t="s">
        <v>81</v>
      </c>
      <c r="AY134" s="213" t="s">
        <v>181</v>
      </c>
      <c r="BK134" s="215">
        <f>SUM(BK135:BK137)</f>
        <v>67.890000000000001</v>
      </c>
    </row>
    <row r="135" s="2" customFormat="1" ht="24.15" customHeight="1">
      <c r="A135" s="29"/>
      <c r="B135" s="30"/>
      <c r="C135" s="218" t="s">
        <v>294</v>
      </c>
      <c r="D135" s="218" t="s">
        <v>184</v>
      </c>
      <c r="E135" s="219" t="s">
        <v>338</v>
      </c>
      <c r="F135" s="220" t="s">
        <v>339</v>
      </c>
      <c r="G135" s="221" t="s">
        <v>340</v>
      </c>
      <c r="H135" s="222">
        <v>1</v>
      </c>
      <c r="I135" s="223">
        <v>17.670000000000002</v>
      </c>
      <c r="J135" s="223">
        <f>ROUND(I135*H135,2)</f>
        <v>17.670000000000002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6.0000000000000002E-05</v>
      </c>
      <c r="R135" s="227">
        <f>Q135*H135</f>
        <v>6.0000000000000002E-05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246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17.670000000000002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17.670000000000002</v>
      </c>
      <c r="BL135" s="14" t="s">
        <v>246</v>
      </c>
      <c r="BM135" s="229" t="s">
        <v>962</v>
      </c>
    </row>
    <row r="136" s="2" customFormat="1" ht="16.5" customHeight="1">
      <c r="A136" s="29"/>
      <c r="B136" s="30"/>
      <c r="C136" s="231" t="s">
        <v>298</v>
      </c>
      <c r="D136" s="231" t="s">
        <v>221</v>
      </c>
      <c r="E136" s="232" t="s">
        <v>343</v>
      </c>
      <c r="F136" s="233" t="s">
        <v>344</v>
      </c>
      <c r="G136" s="234" t="s">
        <v>310</v>
      </c>
      <c r="H136" s="235">
        <v>1</v>
      </c>
      <c r="I136" s="236">
        <v>50.210000000000001</v>
      </c>
      <c r="J136" s="236">
        <f>ROUND(I136*H136,2)</f>
        <v>50.210000000000001</v>
      </c>
      <c r="K136" s="237"/>
      <c r="L136" s="238"/>
      <c r="M136" s="239" t="s">
        <v>1</v>
      </c>
      <c r="N136" s="240" t="s">
        <v>39</v>
      </c>
      <c r="O136" s="227">
        <v>0</v>
      </c>
      <c r="P136" s="227">
        <f>O136*H136</f>
        <v>0</v>
      </c>
      <c r="Q136" s="227">
        <v>0.01</v>
      </c>
      <c r="R136" s="227">
        <f>Q136*H136</f>
        <v>0.01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301</v>
      </c>
      <c r="AT136" s="229" t="s">
        <v>221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50.210000000000001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50.210000000000001</v>
      </c>
      <c r="BL136" s="14" t="s">
        <v>246</v>
      </c>
      <c r="BM136" s="229" t="s">
        <v>963</v>
      </c>
    </row>
    <row r="137" s="2" customFormat="1" ht="24.15" customHeight="1">
      <c r="A137" s="29"/>
      <c r="B137" s="30"/>
      <c r="C137" s="218" t="s">
        <v>303</v>
      </c>
      <c r="D137" s="218" t="s">
        <v>184</v>
      </c>
      <c r="E137" s="219" t="s">
        <v>347</v>
      </c>
      <c r="F137" s="220" t="s">
        <v>348</v>
      </c>
      <c r="G137" s="221" t="s">
        <v>213</v>
      </c>
      <c r="H137" s="222">
        <v>0.01</v>
      </c>
      <c r="I137" s="223">
        <v>1.19</v>
      </c>
      <c r="J137" s="223">
        <f>ROUND(I137*H137,2)</f>
        <v>0.01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246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0.01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0.01</v>
      </c>
      <c r="BL137" s="14" t="s">
        <v>246</v>
      </c>
      <c r="BM137" s="229" t="s">
        <v>964</v>
      </c>
    </row>
    <row r="138" s="12" customFormat="1" ht="25.92" customHeight="1">
      <c r="A138" s="12"/>
      <c r="B138" s="203"/>
      <c r="C138" s="204"/>
      <c r="D138" s="205" t="s">
        <v>72</v>
      </c>
      <c r="E138" s="206" t="s">
        <v>221</v>
      </c>
      <c r="F138" s="206" t="s">
        <v>364</v>
      </c>
      <c r="G138" s="204"/>
      <c r="H138" s="204"/>
      <c r="I138" s="204"/>
      <c r="J138" s="207">
        <f>BK138</f>
        <v>3031.6399999999999</v>
      </c>
      <c r="K138" s="204"/>
      <c r="L138" s="208"/>
      <c r="M138" s="209"/>
      <c r="N138" s="210"/>
      <c r="O138" s="210"/>
      <c r="P138" s="211">
        <f>P139</f>
        <v>0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190</v>
      </c>
      <c r="AT138" s="214" t="s">
        <v>72</v>
      </c>
      <c r="AU138" s="214" t="s">
        <v>73</v>
      </c>
      <c r="AY138" s="213" t="s">
        <v>181</v>
      </c>
      <c r="BK138" s="215">
        <f>BK139</f>
        <v>3031.6399999999999</v>
      </c>
    </row>
    <row r="139" s="12" customFormat="1" ht="22.8" customHeight="1">
      <c r="A139" s="12"/>
      <c r="B139" s="203"/>
      <c r="C139" s="204"/>
      <c r="D139" s="205" t="s">
        <v>72</v>
      </c>
      <c r="E139" s="216" t="s">
        <v>365</v>
      </c>
      <c r="F139" s="216" t="s">
        <v>366</v>
      </c>
      <c r="G139" s="204"/>
      <c r="H139" s="204"/>
      <c r="I139" s="204"/>
      <c r="J139" s="217">
        <f>BK139</f>
        <v>3031.6399999999999</v>
      </c>
      <c r="K139" s="204"/>
      <c r="L139" s="208"/>
      <c r="M139" s="209"/>
      <c r="N139" s="210"/>
      <c r="O139" s="210"/>
      <c r="P139" s="211">
        <f>SUM(P140:P157)</f>
        <v>0</v>
      </c>
      <c r="Q139" s="210"/>
      <c r="R139" s="211">
        <f>SUM(R140:R157)</f>
        <v>0</v>
      </c>
      <c r="S139" s="210"/>
      <c r="T139" s="212">
        <f>SUM(T140:T157)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190</v>
      </c>
      <c r="AT139" s="214" t="s">
        <v>72</v>
      </c>
      <c r="AU139" s="214" t="s">
        <v>81</v>
      </c>
      <c r="AY139" s="213" t="s">
        <v>181</v>
      </c>
      <c r="BK139" s="215">
        <f>SUM(BK140:BK157)</f>
        <v>3031.6399999999999</v>
      </c>
    </row>
    <row r="140" s="2" customFormat="1" ht="16.5" customHeight="1">
      <c r="A140" s="29"/>
      <c r="B140" s="30"/>
      <c r="C140" s="218" t="s">
        <v>188</v>
      </c>
      <c r="D140" s="218" t="s">
        <v>184</v>
      </c>
      <c r="E140" s="219" t="s">
        <v>389</v>
      </c>
      <c r="F140" s="220" t="s">
        <v>390</v>
      </c>
      <c r="G140" s="221" t="s">
        <v>292</v>
      </c>
      <c r="H140" s="222">
        <v>28</v>
      </c>
      <c r="I140" s="223">
        <v>5.5800000000000001</v>
      </c>
      <c r="J140" s="223">
        <f>ROUND(I140*H140,2)</f>
        <v>156.24000000000001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156.24000000000001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156.24000000000001</v>
      </c>
      <c r="BL140" s="14" t="s">
        <v>188</v>
      </c>
      <c r="BM140" s="229" t="s">
        <v>965</v>
      </c>
    </row>
    <row r="141" s="2" customFormat="1" ht="24.15" customHeight="1">
      <c r="A141" s="29"/>
      <c r="B141" s="30"/>
      <c r="C141" s="218" t="s">
        <v>201</v>
      </c>
      <c r="D141" s="218" t="s">
        <v>184</v>
      </c>
      <c r="E141" s="219" t="s">
        <v>397</v>
      </c>
      <c r="F141" s="220" t="s">
        <v>398</v>
      </c>
      <c r="G141" s="221" t="s">
        <v>310</v>
      </c>
      <c r="H141" s="222">
        <v>1</v>
      </c>
      <c r="I141" s="223">
        <v>33.409999999999997</v>
      </c>
      <c r="J141" s="223">
        <f>ROUND(I141*H141,2)</f>
        <v>33.409999999999997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33.409999999999997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33.409999999999997</v>
      </c>
      <c r="BL141" s="14" t="s">
        <v>188</v>
      </c>
      <c r="BM141" s="229" t="s">
        <v>966</v>
      </c>
    </row>
    <row r="142" s="2" customFormat="1" ht="16.5" customHeight="1">
      <c r="A142" s="29"/>
      <c r="B142" s="30"/>
      <c r="C142" s="218" t="s">
        <v>206</v>
      </c>
      <c r="D142" s="218" t="s">
        <v>184</v>
      </c>
      <c r="E142" s="219" t="s">
        <v>401</v>
      </c>
      <c r="F142" s="220" t="s">
        <v>402</v>
      </c>
      <c r="G142" s="221" t="s">
        <v>292</v>
      </c>
      <c r="H142" s="222">
        <v>25</v>
      </c>
      <c r="I142" s="223">
        <v>3.3500000000000001</v>
      </c>
      <c r="J142" s="223">
        <f>ROUND(I142*H142,2)</f>
        <v>83.75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188</v>
      </c>
      <c r="AT142" s="229" t="s">
        <v>184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83.75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83.75</v>
      </c>
      <c r="BL142" s="14" t="s">
        <v>188</v>
      </c>
      <c r="BM142" s="229" t="s">
        <v>967</v>
      </c>
    </row>
    <row r="143" s="2" customFormat="1" ht="24.15" customHeight="1">
      <c r="A143" s="29"/>
      <c r="B143" s="30"/>
      <c r="C143" s="218" t="s">
        <v>215</v>
      </c>
      <c r="D143" s="218" t="s">
        <v>184</v>
      </c>
      <c r="E143" s="219" t="s">
        <v>409</v>
      </c>
      <c r="F143" s="220" t="s">
        <v>410</v>
      </c>
      <c r="G143" s="221" t="s">
        <v>394</v>
      </c>
      <c r="H143" s="222">
        <v>2</v>
      </c>
      <c r="I143" s="223">
        <v>111.09999999999999</v>
      </c>
      <c r="J143" s="223">
        <f>ROUND(I143*H143,2)</f>
        <v>222.19999999999999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222.19999999999999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222.19999999999999</v>
      </c>
      <c r="BL143" s="14" t="s">
        <v>188</v>
      </c>
      <c r="BM143" s="229" t="s">
        <v>968</v>
      </c>
    </row>
    <row r="144" s="2" customFormat="1" ht="16.5" customHeight="1">
      <c r="A144" s="29"/>
      <c r="B144" s="30"/>
      <c r="C144" s="218" t="s">
        <v>220</v>
      </c>
      <c r="D144" s="218" t="s">
        <v>184</v>
      </c>
      <c r="E144" s="219" t="s">
        <v>417</v>
      </c>
      <c r="F144" s="220" t="s">
        <v>418</v>
      </c>
      <c r="G144" s="221" t="s">
        <v>310</v>
      </c>
      <c r="H144" s="222">
        <v>1</v>
      </c>
      <c r="I144" s="223">
        <v>111.09999999999999</v>
      </c>
      <c r="J144" s="223">
        <f>ROUND(I144*H144,2)</f>
        <v>111.09999999999999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111.09999999999999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111.09999999999999</v>
      </c>
      <c r="BL144" s="14" t="s">
        <v>188</v>
      </c>
      <c r="BM144" s="229" t="s">
        <v>969</v>
      </c>
    </row>
    <row r="145" s="2" customFormat="1" ht="16.5" customHeight="1">
      <c r="A145" s="29"/>
      <c r="B145" s="30"/>
      <c r="C145" s="218" t="s">
        <v>225</v>
      </c>
      <c r="D145" s="218" t="s">
        <v>184</v>
      </c>
      <c r="E145" s="219" t="s">
        <v>421</v>
      </c>
      <c r="F145" s="220" t="s">
        <v>422</v>
      </c>
      <c r="G145" s="221" t="s">
        <v>394</v>
      </c>
      <c r="H145" s="222">
        <v>1</v>
      </c>
      <c r="I145" s="223">
        <v>111.09999999999999</v>
      </c>
      <c r="J145" s="223">
        <f>ROUND(I145*H145,2)</f>
        <v>111.09999999999999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111.09999999999999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111.09999999999999</v>
      </c>
      <c r="BL145" s="14" t="s">
        <v>188</v>
      </c>
      <c r="BM145" s="229" t="s">
        <v>970</v>
      </c>
    </row>
    <row r="146" s="2" customFormat="1" ht="16.5" customHeight="1">
      <c r="A146" s="29"/>
      <c r="B146" s="30"/>
      <c r="C146" s="218" t="s">
        <v>230</v>
      </c>
      <c r="D146" s="218" t="s">
        <v>184</v>
      </c>
      <c r="E146" s="219" t="s">
        <v>425</v>
      </c>
      <c r="F146" s="220" t="s">
        <v>426</v>
      </c>
      <c r="G146" s="221" t="s">
        <v>394</v>
      </c>
      <c r="H146" s="222">
        <v>1</v>
      </c>
      <c r="I146" s="223">
        <v>111.09999999999999</v>
      </c>
      <c r="J146" s="223">
        <f>ROUND(I146*H146,2)</f>
        <v>111.09999999999999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111.09999999999999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111.09999999999999</v>
      </c>
      <c r="BL146" s="14" t="s">
        <v>188</v>
      </c>
      <c r="BM146" s="229" t="s">
        <v>971</v>
      </c>
    </row>
    <row r="147" s="2" customFormat="1" ht="44.25" customHeight="1">
      <c r="A147" s="29"/>
      <c r="B147" s="30"/>
      <c r="C147" s="218" t="s">
        <v>234</v>
      </c>
      <c r="D147" s="218" t="s">
        <v>184</v>
      </c>
      <c r="E147" s="219" t="s">
        <v>429</v>
      </c>
      <c r="F147" s="220" t="s">
        <v>430</v>
      </c>
      <c r="G147" s="221" t="s">
        <v>394</v>
      </c>
      <c r="H147" s="222">
        <v>1</v>
      </c>
      <c r="I147" s="223">
        <v>111.09999999999999</v>
      </c>
      <c r="J147" s="223">
        <f>ROUND(I147*H147,2)</f>
        <v>111.09999999999999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111.09999999999999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111.09999999999999</v>
      </c>
      <c r="BL147" s="14" t="s">
        <v>188</v>
      </c>
      <c r="BM147" s="229" t="s">
        <v>972</v>
      </c>
    </row>
    <row r="148" s="2" customFormat="1" ht="16.5" customHeight="1">
      <c r="A148" s="29"/>
      <c r="B148" s="30"/>
      <c r="C148" s="218" t="s">
        <v>246</v>
      </c>
      <c r="D148" s="218" t="s">
        <v>184</v>
      </c>
      <c r="E148" s="219" t="s">
        <v>441</v>
      </c>
      <c r="F148" s="220" t="s">
        <v>442</v>
      </c>
      <c r="G148" s="221" t="s">
        <v>394</v>
      </c>
      <c r="H148" s="222">
        <v>1</v>
      </c>
      <c r="I148" s="223">
        <v>111.09999999999999</v>
      </c>
      <c r="J148" s="223">
        <f>ROUND(I148*H148,2)</f>
        <v>111.09999999999999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111.09999999999999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111.09999999999999</v>
      </c>
      <c r="BL148" s="14" t="s">
        <v>188</v>
      </c>
      <c r="BM148" s="229" t="s">
        <v>973</v>
      </c>
    </row>
    <row r="149" s="2" customFormat="1" ht="44.25" customHeight="1">
      <c r="A149" s="29"/>
      <c r="B149" s="30"/>
      <c r="C149" s="218" t="s">
        <v>251</v>
      </c>
      <c r="D149" s="218" t="s">
        <v>184</v>
      </c>
      <c r="E149" s="219" t="s">
        <v>445</v>
      </c>
      <c r="F149" s="220" t="s">
        <v>446</v>
      </c>
      <c r="G149" s="221" t="s">
        <v>394</v>
      </c>
      <c r="H149" s="222">
        <v>1</v>
      </c>
      <c r="I149" s="223">
        <v>111.09999999999999</v>
      </c>
      <c r="J149" s="223">
        <f>ROUND(I149*H149,2)</f>
        <v>111.09999999999999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111.09999999999999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111.09999999999999</v>
      </c>
      <c r="BL149" s="14" t="s">
        <v>188</v>
      </c>
      <c r="BM149" s="229" t="s">
        <v>974</v>
      </c>
    </row>
    <row r="150" s="2" customFormat="1" ht="33" customHeight="1">
      <c r="A150" s="29"/>
      <c r="B150" s="30"/>
      <c r="C150" s="218" t="s">
        <v>256</v>
      </c>
      <c r="D150" s="218" t="s">
        <v>184</v>
      </c>
      <c r="E150" s="219" t="s">
        <v>449</v>
      </c>
      <c r="F150" s="220" t="s">
        <v>450</v>
      </c>
      <c r="G150" s="221" t="s">
        <v>394</v>
      </c>
      <c r="H150" s="222">
        <v>1</v>
      </c>
      <c r="I150" s="223">
        <v>557.33000000000004</v>
      </c>
      <c r="J150" s="223">
        <f>ROUND(I150*H150,2)</f>
        <v>557.33000000000004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557.33000000000004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557.33000000000004</v>
      </c>
      <c r="BL150" s="14" t="s">
        <v>188</v>
      </c>
      <c r="BM150" s="229" t="s">
        <v>975</v>
      </c>
    </row>
    <row r="151" s="2" customFormat="1" ht="66.75" customHeight="1">
      <c r="A151" s="29"/>
      <c r="B151" s="30"/>
      <c r="C151" s="218" t="s">
        <v>260</v>
      </c>
      <c r="D151" s="218" t="s">
        <v>184</v>
      </c>
      <c r="E151" s="219" t="s">
        <v>453</v>
      </c>
      <c r="F151" s="220" t="s">
        <v>454</v>
      </c>
      <c r="G151" s="221" t="s">
        <v>394</v>
      </c>
      <c r="H151" s="222">
        <v>1</v>
      </c>
      <c r="I151" s="223">
        <v>277.92000000000002</v>
      </c>
      <c r="J151" s="223">
        <f>ROUND(I151*H151,2)</f>
        <v>277.92000000000002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183</v>
      </c>
      <c r="AY151" s="14" t="s">
        <v>181</v>
      </c>
      <c r="BE151" s="230">
        <f>IF(N151="základná",J151,0)</f>
        <v>0</v>
      </c>
      <c r="BF151" s="230">
        <f>IF(N151="znížená",J151,0)</f>
        <v>277.92000000000002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277.92000000000002</v>
      </c>
      <c r="BL151" s="14" t="s">
        <v>188</v>
      </c>
      <c r="BM151" s="229" t="s">
        <v>976</v>
      </c>
    </row>
    <row r="152" s="2" customFormat="1" ht="49.05" customHeight="1">
      <c r="A152" s="29"/>
      <c r="B152" s="30"/>
      <c r="C152" s="218" t="s">
        <v>183</v>
      </c>
      <c r="D152" s="218" t="s">
        <v>184</v>
      </c>
      <c r="E152" s="219" t="s">
        <v>889</v>
      </c>
      <c r="F152" s="220" t="s">
        <v>977</v>
      </c>
      <c r="G152" s="221" t="s">
        <v>310</v>
      </c>
      <c r="H152" s="222">
        <v>1</v>
      </c>
      <c r="I152" s="223">
        <v>277.92000000000002</v>
      </c>
      <c r="J152" s="223">
        <f>ROUND(I152*H152,2)</f>
        <v>277.92000000000002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277.92000000000002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277.92000000000002</v>
      </c>
      <c r="BL152" s="14" t="s">
        <v>188</v>
      </c>
      <c r="BM152" s="229" t="s">
        <v>978</v>
      </c>
    </row>
    <row r="153" s="2" customFormat="1" ht="24.15" customHeight="1">
      <c r="A153" s="29"/>
      <c r="B153" s="30"/>
      <c r="C153" s="218" t="s">
        <v>197</v>
      </c>
      <c r="D153" s="218" t="s">
        <v>184</v>
      </c>
      <c r="E153" s="219" t="s">
        <v>707</v>
      </c>
      <c r="F153" s="220" t="s">
        <v>393</v>
      </c>
      <c r="G153" s="221" t="s">
        <v>394</v>
      </c>
      <c r="H153" s="222">
        <v>1</v>
      </c>
      <c r="I153" s="223">
        <v>277.92000000000002</v>
      </c>
      <c r="J153" s="223">
        <f>ROUND(I153*H153,2)</f>
        <v>277.92000000000002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277.92000000000002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277.92000000000002</v>
      </c>
      <c r="BL153" s="14" t="s">
        <v>188</v>
      </c>
      <c r="BM153" s="229" t="s">
        <v>979</v>
      </c>
    </row>
    <row r="154" s="2" customFormat="1" ht="24.15" customHeight="1">
      <c r="A154" s="29"/>
      <c r="B154" s="30"/>
      <c r="C154" s="218" t="s">
        <v>210</v>
      </c>
      <c r="D154" s="218" t="s">
        <v>184</v>
      </c>
      <c r="E154" s="219" t="s">
        <v>710</v>
      </c>
      <c r="F154" s="220" t="s">
        <v>980</v>
      </c>
      <c r="G154" s="221" t="s">
        <v>394</v>
      </c>
      <c r="H154" s="222">
        <v>1</v>
      </c>
      <c r="I154" s="223">
        <v>55.68</v>
      </c>
      <c r="J154" s="223">
        <f>ROUND(I154*H154,2)</f>
        <v>55.68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55.68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55.68</v>
      </c>
      <c r="BL154" s="14" t="s">
        <v>188</v>
      </c>
      <c r="BM154" s="229" t="s">
        <v>981</v>
      </c>
    </row>
    <row r="155" s="2" customFormat="1" ht="21.75" customHeight="1">
      <c r="A155" s="29"/>
      <c r="B155" s="30"/>
      <c r="C155" s="218" t="s">
        <v>238</v>
      </c>
      <c r="D155" s="218" t="s">
        <v>184</v>
      </c>
      <c r="E155" s="219" t="s">
        <v>713</v>
      </c>
      <c r="F155" s="220" t="s">
        <v>434</v>
      </c>
      <c r="G155" s="221" t="s">
        <v>394</v>
      </c>
      <c r="H155" s="222">
        <v>1</v>
      </c>
      <c r="I155" s="223">
        <v>111.3</v>
      </c>
      <c r="J155" s="223">
        <f>ROUND(I155*H155,2)</f>
        <v>111.3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188</v>
      </c>
      <c r="AT155" s="229" t="s">
        <v>184</v>
      </c>
      <c r="AU155" s="229" t="s">
        <v>183</v>
      </c>
      <c r="AY155" s="14" t="s">
        <v>181</v>
      </c>
      <c r="BE155" s="230">
        <f>IF(N155="základná",J155,0)</f>
        <v>0</v>
      </c>
      <c r="BF155" s="230">
        <f>IF(N155="znížená",J155,0)</f>
        <v>111.3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111.3</v>
      </c>
      <c r="BL155" s="14" t="s">
        <v>188</v>
      </c>
      <c r="BM155" s="229" t="s">
        <v>982</v>
      </c>
    </row>
    <row r="156" s="2" customFormat="1" ht="37.8" customHeight="1">
      <c r="A156" s="29"/>
      <c r="B156" s="30"/>
      <c r="C156" s="218" t="s">
        <v>242</v>
      </c>
      <c r="D156" s="218" t="s">
        <v>184</v>
      </c>
      <c r="E156" s="219" t="s">
        <v>716</v>
      </c>
      <c r="F156" s="220" t="s">
        <v>438</v>
      </c>
      <c r="G156" s="221" t="s">
        <v>394</v>
      </c>
      <c r="H156" s="222">
        <v>1</v>
      </c>
      <c r="I156" s="223">
        <v>277.92000000000002</v>
      </c>
      <c r="J156" s="223">
        <f>ROUND(I156*H156,2)</f>
        <v>277.92000000000002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277.92000000000002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277.92000000000002</v>
      </c>
      <c r="BL156" s="14" t="s">
        <v>188</v>
      </c>
      <c r="BM156" s="229" t="s">
        <v>983</v>
      </c>
    </row>
    <row r="157" s="2" customFormat="1" ht="16.5" customHeight="1">
      <c r="A157" s="29"/>
      <c r="B157" s="30"/>
      <c r="C157" s="218" t="s">
        <v>190</v>
      </c>
      <c r="D157" s="218" t="s">
        <v>184</v>
      </c>
      <c r="E157" s="219" t="s">
        <v>481</v>
      </c>
      <c r="F157" s="220" t="s">
        <v>482</v>
      </c>
      <c r="G157" s="221" t="s">
        <v>292</v>
      </c>
      <c r="H157" s="222">
        <v>15</v>
      </c>
      <c r="I157" s="223">
        <v>2.23</v>
      </c>
      <c r="J157" s="223">
        <f>ROUND(I157*H157,2)</f>
        <v>33.450000000000003</v>
      </c>
      <c r="K157" s="224"/>
      <c r="L157" s="35"/>
      <c r="M157" s="241" t="s">
        <v>1</v>
      </c>
      <c r="N157" s="242" t="s">
        <v>39</v>
      </c>
      <c r="O157" s="243">
        <v>0</v>
      </c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188</v>
      </c>
      <c r="AT157" s="229" t="s">
        <v>184</v>
      </c>
      <c r="AU157" s="229" t="s">
        <v>183</v>
      </c>
      <c r="AY157" s="14" t="s">
        <v>181</v>
      </c>
      <c r="BE157" s="230">
        <f>IF(N157="základná",J157,0)</f>
        <v>0</v>
      </c>
      <c r="BF157" s="230">
        <f>IF(N157="znížená",J157,0)</f>
        <v>33.450000000000003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33.450000000000003</v>
      </c>
      <c r="BL157" s="14" t="s">
        <v>188</v>
      </c>
      <c r="BM157" s="229" t="s">
        <v>984</v>
      </c>
    </row>
    <row r="158" s="2" customFormat="1" ht="6.96" customHeight="1">
      <c r="A158" s="29"/>
      <c r="B158" s="62"/>
      <c r="C158" s="63"/>
      <c r="D158" s="63"/>
      <c r="E158" s="63"/>
      <c r="F158" s="63"/>
      <c r="G158" s="63"/>
      <c r="H158" s="63"/>
      <c r="I158" s="63"/>
      <c r="J158" s="63"/>
      <c r="K158" s="63"/>
      <c r="L158" s="35"/>
      <c r="M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</sheetData>
  <sheetProtection sheet="1" autoFilter="0" formatColumns="0" formatRows="0" objects="1" scenarios="1" spinCount="100000" saltValue="+FhfLSdeQyek/tyzV0+ZFTBA+XP8vwkpycyIO/wSb1+newK66v2keKiS5NaffZy6J1ERx/paGdAYNcf+IM52NQ==" hashValue="c9VZUREAcBG//sUilTb+q2eAAZk1sBSoKgNZyfkEBBZpnDLkRzPNAksA9KLiZe4Ts2+q5kpwjuCzNQslUAo1AQ==" algorithmName="SHA-512" password="CC35"/>
  <autoFilter ref="C122:K157"/>
  <mergeCells count="8">
    <mergeCell ref="E7:H7"/>
    <mergeCell ref="E9:H9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985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ROUND(J124, 2)</f>
        <v>21061.529999999999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ROUND((SUM(BE124:BE164)),  2)</f>
        <v>0</v>
      </c>
      <c r="G33" s="152"/>
      <c r="H33" s="152"/>
      <c r="I33" s="153">
        <v>0.20000000000000001</v>
      </c>
      <c r="J33" s="151">
        <f>ROUND(((SUM(BE124:BE164))*I33),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ROUND((SUM(BF124:BF164)),  2)</f>
        <v>21061.529999999999</v>
      </c>
      <c r="G34" s="29"/>
      <c r="H34" s="29"/>
      <c r="I34" s="155">
        <v>0.20000000000000001</v>
      </c>
      <c r="J34" s="154">
        <f>ROUND(((SUM(BF124:BF164))*I34),  2)</f>
        <v>4212.3100000000004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ROUND((SUM(BG124:BG164)),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ROUND((SUM(BH124:BH164)),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ROUND((SUM(BI124:BI164)),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25273.84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107 - CESTNÁ VÁHA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J124</f>
        <v>21061.529999999999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153</v>
      </c>
      <c r="E97" s="182"/>
      <c r="F97" s="182"/>
      <c r="G97" s="182"/>
      <c r="H97" s="182"/>
      <c r="I97" s="182"/>
      <c r="J97" s="183">
        <f>J125</f>
        <v>3839.6799999999998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154</v>
      </c>
      <c r="E98" s="188"/>
      <c r="F98" s="188"/>
      <c r="G98" s="188"/>
      <c r="H98" s="188"/>
      <c r="I98" s="188"/>
      <c r="J98" s="189">
        <f>J126</f>
        <v>1743.31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155</v>
      </c>
      <c r="E99" s="188"/>
      <c r="F99" s="188"/>
      <c r="G99" s="188"/>
      <c r="H99" s="188"/>
      <c r="I99" s="188"/>
      <c r="J99" s="189">
        <f>J133</f>
        <v>2096.3699999999999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159</v>
      </c>
      <c r="E100" s="182"/>
      <c r="F100" s="182"/>
      <c r="G100" s="182"/>
      <c r="H100" s="182"/>
      <c r="I100" s="182"/>
      <c r="J100" s="183">
        <f>J140</f>
        <v>486.38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986</v>
      </c>
      <c r="E101" s="188"/>
      <c r="F101" s="188"/>
      <c r="G101" s="188"/>
      <c r="H101" s="188"/>
      <c r="I101" s="188"/>
      <c r="J101" s="189">
        <f>J141</f>
        <v>486.38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163</v>
      </c>
      <c r="E102" s="182"/>
      <c r="F102" s="182"/>
      <c r="G102" s="182"/>
      <c r="H102" s="182"/>
      <c r="I102" s="182"/>
      <c r="J102" s="183">
        <f>J144</f>
        <v>16735.470000000001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164</v>
      </c>
      <c r="E103" s="188"/>
      <c r="F103" s="188"/>
      <c r="G103" s="188"/>
      <c r="H103" s="188"/>
      <c r="I103" s="188"/>
      <c r="J103" s="189">
        <f>J145</f>
        <v>2275.0799999999999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987</v>
      </c>
      <c r="E104" s="188"/>
      <c r="F104" s="188"/>
      <c r="G104" s="188"/>
      <c r="H104" s="188"/>
      <c r="I104" s="188"/>
      <c r="J104" s="189">
        <f>J163</f>
        <v>14460.389999999999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="2" customFormat="1" ht="6.96" customHeight="1">
      <c r="A110" s="29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4.96" customHeight="1">
      <c r="A111" s="29"/>
      <c r="B111" s="30"/>
      <c r="C111" s="20" t="s">
        <v>167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13</v>
      </c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26.25" customHeight="1">
      <c r="A114" s="29"/>
      <c r="B114" s="30"/>
      <c r="C114" s="31"/>
      <c r="D114" s="31"/>
      <c r="E114" s="174" t="str">
        <f>E7</f>
        <v>Dodatok č. 5 ku stavbe Kompostáreň na biologicky rozložiteľný komunálny odpad v meste Partizánske</v>
      </c>
      <c r="F114" s="26"/>
      <c r="G114" s="26"/>
      <c r="H114" s="26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144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6.5" customHeight="1">
      <c r="A116" s="29"/>
      <c r="B116" s="30"/>
      <c r="C116" s="31"/>
      <c r="D116" s="31"/>
      <c r="E116" s="72" t="str">
        <f>E9</f>
        <v>SO 107 - CESTNÁ VÁHA</v>
      </c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17</v>
      </c>
      <c r="D118" s="31"/>
      <c r="E118" s="31"/>
      <c r="F118" s="23" t="str">
        <f>F12</f>
        <v>Partizánske parc.č.: 3958/171</v>
      </c>
      <c r="G118" s="31"/>
      <c r="H118" s="31"/>
      <c r="I118" s="26" t="s">
        <v>19</v>
      </c>
      <c r="J118" s="75" t="str">
        <f>IF(J12="","",J12)</f>
        <v>19. 6. 2023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21</v>
      </c>
      <c r="D120" s="31"/>
      <c r="E120" s="31"/>
      <c r="F120" s="23" t="str">
        <f>E15</f>
        <v>Mesto Partizánske</v>
      </c>
      <c r="G120" s="31"/>
      <c r="H120" s="31"/>
      <c r="I120" s="26" t="s">
        <v>27</v>
      </c>
      <c r="J120" s="27" t="str">
        <f>E21</f>
        <v>Hescon, s.r.o.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25</v>
      </c>
      <c r="D121" s="31"/>
      <c r="E121" s="31"/>
      <c r="F121" s="23" t="str">
        <f>IF(E18="","",E18)</f>
        <v xml:space="preserve"> </v>
      </c>
      <c r="G121" s="31"/>
      <c r="H121" s="31"/>
      <c r="I121" s="26" t="s">
        <v>30</v>
      </c>
      <c r="J121" s="27" t="str">
        <f>E24</f>
        <v>Hescon, s.r.o.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0.32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11" customFormat="1" ht="29.28" customHeight="1">
      <c r="A123" s="191"/>
      <c r="B123" s="192"/>
      <c r="C123" s="193" t="s">
        <v>168</v>
      </c>
      <c r="D123" s="194" t="s">
        <v>58</v>
      </c>
      <c r="E123" s="194" t="s">
        <v>54</v>
      </c>
      <c r="F123" s="194" t="s">
        <v>55</v>
      </c>
      <c r="G123" s="194" t="s">
        <v>169</v>
      </c>
      <c r="H123" s="194" t="s">
        <v>170</v>
      </c>
      <c r="I123" s="194" t="s">
        <v>171</v>
      </c>
      <c r="J123" s="195" t="s">
        <v>150</v>
      </c>
      <c r="K123" s="196" t="s">
        <v>172</v>
      </c>
      <c r="L123" s="197"/>
      <c r="M123" s="96" t="s">
        <v>1</v>
      </c>
      <c r="N123" s="97" t="s">
        <v>37</v>
      </c>
      <c r="O123" s="97" t="s">
        <v>173</v>
      </c>
      <c r="P123" s="97" t="s">
        <v>174</v>
      </c>
      <c r="Q123" s="97" t="s">
        <v>175</v>
      </c>
      <c r="R123" s="97" t="s">
        <v>176</v>
      </c>
      <c r="S123" s="97" t="s">
        <v>177</v>
      </c>
      <c r="T123" s="98" t="s">
        <v>178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29"/>
      <c r="B124" s="30"/>
      <c r="C124" s="103" t="s">
        <v>151</v>
      </c>
      <c r="D124" s="31"/>
      <c r="E124" s="31"/>
      <c r="F124" s="31"/>
      <c r="G124" s="31"/>
      <c r="H124" s="31"/>
      <c r="I124" s="31"/>
      <c r="J124" s="198">
        <f>BK124</f>
        <v>21061.529999999999</v>
      </c>
      <c r="K124" s="31"/>
      <c r="L124" s="35"/>
      <c r="M124" s="99"/>
      <c r="N124" s="199"/>
      <c r="O124" s="100"/>
      <c r="P124" s="200">
        <f>P125+P140+P144</f>
        <v>0</v>
      </c>
      <c r="Q124" s="100"/>
      <c r="R124" s="200">
        <f>R125+R140+R144</f>
        <v>35.448237869999993</v>
      </c>
      <c r="S124" s="100"/>
      <c r="T124" s="201">
        <f>T125+T140+T144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152</v>
      </c>
      <c r="BK124" s="202">
        <f>BK125+BK140+BK144</f>
        <v>21061.529999999999</v>
      </c>
    </row>
    <row r="125" s="12" customFormat="1" ht="25.92" customHeight="1">
      <c r="A125" s="12"/>
      <c r="B125" s="203"/>
      <c r="C125" s="204"/>
      <c r="D125" s="205" t="s">
        <v>72</v>
      </c>
      <c r="E125" s="206" t="s">
        <v>179</v>
      </c>
      <c r="F125" s="206" t="s">
        <v>180</v>
      </c>
      <c r="G125" s="204"/>
      <c r="H125" s="204"/>
      <c r="I125" s="204"/>
      <c r="J125" s="207">
        <f>BK125</f>
        <v>3839.6799999999998</v>
      </c>
      <c r="K125" s="204"/>
      <c r="L125" s="208"/>
      <c r="M125" s="209"/>
      <c r="N125" s="210"/>
      <c r="O125" s="210"/>
      <c r="P125" s="211">
        <f>P126+P133</f>
        <v>0</v>
      </c>
      <c r="Q125" s="210"/>
      <c r="R125" s="211">
        <f>R126+R133</f>
        <v>35.413560369999992</v>
      </c>
      <c r="S125" s="210"/>
      <c r="T125" s="212">
        <f>T126+T133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181</v>
      </c>
      <c r="BK125" s="215">
        <f>BK126+BK133</f>
        <v>3839.6799999999998</v>
      </c>
    </row>
    <row r="126" s="12" customFormat="1" ht="22.8" customHeight="1">
      <c r="A126" s="12"/>
      <c r="B126" s="203"/>
      <c r="C126" s="204"/>
      <c r="D126" s="205" t="s">
        <v>72</v>
      </c>
      <c r="E126" s="216" t="s">
        <v>81</v>
      </c>
      <c r="F126" s="216" t="s">
        <v>182</v>
      </c>
      <c r="G126" s="204"/>
      <c r="H126" s="204"/>
      <c r="I126" s="204"/>
      <c r="J126" s="217">
        <f>BK126</f>
        <v>1743.31</v>
      </c>
      <c r="K126" s="204"/>
      <c r="L126" s="208"/>
      <c r="M126" s="209"/>
      <c r="N126" s="210"/>
      <c r="O126" s="210"/>
      <c r="P126" s="211">
        <f>SUM(P127:P132)</f>
        <v>0</v>
      </c>
      <c r="Q126" s="210"/>
      <c r="R126" s="211">
        <f>SUM(R127:R132)</f>
        <v>0</v>
      </c>
      <c r="S126" s="210"/>
      <c r="T126" s="212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181</v>
      </c>
      <c r="BK126" s="215">
        <f>SUM(BK127:BK132)</f>
        <v>1743.31</v>
      </c>
    </row>
    <row r="127" s="2" customFormat="1" ht="21.75" customHeight="1">
      <c r="A127" s="29"/>
      <c r="B127" s="30"/>
      <c r="C127" s="218" t="s">
        <v>260</v>
      </c>
      <c r="D127" s="218" t="s">
        <v>184</v>
      </c>
      <c r="E127" s="219" t="s">
        <v>988</v>
      </c>
      <c r="F127" s="220" t="s">
        <v>989</v>
      </c>
      <c r="G127" s="221" t="s">
        <v>187</v>
      </c>
      <c r="H127" s="222">
        <v>67.200000000000003</v>
      </c>
      <c r="I127" s="223">
        <v>10.74</v>
      </c>
      <c r="J127" s="223">
        <f>ROUND(I127*H127,2)</f>
        <v>721.73000000000002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183</v>
      </c>
      <c r="AY127" s="14" t="s">
        <v>181</v>
      </c>
      <c r="BE127" s="230">
        <f>IF(N127="základná",J127,0)</f>
        <v>0</v>
      </c>
      <c r="BF127" s="230">
        <f>IF(N127="znížená",J127,0)</f>
        <v>721.73000000000002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721.73000000000002</v>
      </c>
      <c r="BL127" s="14" t="s">
        <v>188</v>
      </c>
      <c r="BM127" s="229" t="s">
        <v>990</v>
      </c>
    </row>
    <row r="128" s="2" customFormat="1" ht="24.15" customHeight="1">
      <c r="A128" s="29"/>
      <c r="B128" s="30"/>
      <c r="C128" s="218" t="s">
        <v>7</v>
      </c>
      <c r="D128" s="218" t="s">
        <v>184</v>
      </c>
      <c r="E128" s="219" t="s">
        <v>548</v>
      </c>
      <c r="F128" s="220" t="s">
        <v>549</v>
      </c>
      <c r="G128" s="221" t="s">
        <v>187</v>
      </c>
      <c r="H128" s="222">
        <v>67.200000000000003</v>
      </c>
      <c r="I128" s="223">
        <v>1.22</v>
      </c>
      <c r="J128" s="223">
        <f>ROUND(I128*H128,2)</f>
        <v>81.980000000000004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183</v>
      </c>
      <c r="AY128" s="14" t="s">
        <v>181</v>
      </c>
      <c r="BE128" s="230">
        <f>IF(N128="základná",J128,0)</f>
        <v>0</v>
      </c>
      <c r="BF128" s="230">
        <f>IF(N128="znížená",J128,0)</f>
        <v>81.980000000000004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81.980000000000004</v>
      </c>
      <c r="BL128" s="14" t="s">
        <v>188</v>
      </c>
      <c r="BM128" s="229" t="s">
        <v>991</v>
      </c>
    </row>
    <row r="129" s="2" customFormat="1" ht="24.15" customHeight="1">
      <c r="A129" s="29"/>
      <c r="B129" s="30"/>
      <c r="C129" s="218" t="s">
        <v>267</v>
      </c>
      <c r="D129" s="218" t="s">
        <v>184</v>
      </c>
      <c r="E129" s="219" t="s">
        <v>194</v>
      </c>
      <c r="F129" s="220" t="s">
        <v>195</v>
      </c>
      <c r="G129" s="221" t="s">
        <v>187</v>
      </c>
      <c r="H129" s="222">
        <v>67.200000000000003</v>
      </c>
      <c r="I129" s="223">
        <v>1.23</v>
      </c>
      <c r="J129" s="223">
        <f>ROUND(I129*H129,2)</f>
        <v>82.659999999999997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183</v>
      </c>
      <c r="AY129" s="14" t="s">
        <v>181</v>
      </c>
      <c r="BE129" s="230">
        <f>IF(N129="základná",J129,0)</f>
        <v>0</v>
      </c>
      <c r="BF129" s="230">
        <f>IF(N129="znížená",J129,0)</f>
        <v>82.659999999999997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82.659999999999997</v>
      </c>
      <c r="BL129" s="14" t="s">
        <v>188</v>
      </c>
      <c r="BM129" s="229" t="s">
        <v>992</v>
      </c>
    </row>
    <row r="130" s="2" customFormat="1" ht="33" customHeight="1">
      <c r="A130" s="29"/>
      <c r="B130" s="30"/>
      <c r="C130" s="218" t="s">
        <v>271</v>
      </c>
      <c r="D130" s="218" t="s">
        <v>184</v>
      </c>
      <c r="E130" s="219" t="s">
        <v>198</v>
      </c>
      <c r="F130" s="220" t="s">
        <v>199</v>
      </c>
      <c r="G130" s="221" t="s">
        <v>187</v>
      </c>
      <c r="H130" s="222">
        <v>67.200000000000003</v>
      </c>
      <c r="I130" s="223">
        <v>3.8599999999999999</v>
      </c>
      <c r="J130" s="223">
        <f>ROUND(I130*H130,2)</f>
        <v>259.38999999999999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183</v>
      </c>
      <c r="AY130" s="14" t="s">
        <v>181</v>
      </c>
      <c r="BE130" s="230">
        <f>IF(N130="základná",J130,0)</f>
        <v>0</v>
      </c>
      <c r="BF130" s="230">
        <f>IF(N130="znížená",J130,0)</f>
        <v>259.38999999999999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259.38999999999999</v>
      </c>
      <c r="BL130" s="14" t="s">
        <v>188</v>
      </c>
      <c r="BM130" s="229" t="s">
        <v>993</v>
      </c>
    </row>
    <row r="131" s="2" customFormat="1" ht="16.5" customHeight="1">
      <c r="A131" s="29"/>
      <c r="B131" s="30"/>
      <c r="C131" s="218" t="s">
        <v>275</v>
      </c>
      <c r="D131" s="218" t="s">
        <v>184</v>
      </c>
      <c r="E131" s="219" t="s">
        <v>202</v>
      </c>
      <c r="F131" s="220" t="s">
        <v>203</v>
      </c>
      <c r="G131" s="221" t="s">
        <v>187</v>
      </c>
      <c r="H131" s="222">
        <v>67.200000000000003</v>
      </c>
      <c r="I131" s="223">
        <v>0.38</v>
      </c>
      <c r="J131" s="223">
        <f>ROUND(I131*H131,2)</f>
        <v>25.539999999999999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25.539999999999999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25.539999999999999</v>
      </c>
      <c r="BL131" s="14" t="s">
        <v>188</v>
      </c>
      <c r="BM131" s="229" t="s">
        <v>994</v>
      </c>
    </row>
    <row r="132" s="2" customFormat="1" ht="24.15" customHeight="1">
      <c r="A132" s="29"/>
      <c r="B132" s="30"/>
      <c r="C132" s="218" t="s">
        <v>281</v>
      </c>
      <c r="D132" s="218" t="s">
        <v>184</v>
      </c>
      <c r="E132" s="219" t="s">
        <v>995</v>
      </c>
      <c r="F132" s="220" t="s">
        <v>996</v>
      </c>
      <c r="G132" s="221" t="s">
        <v>213</v>
      </c>
      <c r="H132" s="222">
        <v>107.52</v>
      </c>
      <c r="I132" s="223">
        <v>5.3200000000000003</v>
      </c>
      <c r="J132" s="223">
        <f>ROUND(I132*H132,2)</f>
        <v>572.00999999999999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572.00999999999999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572.00999999999999</v>
      </c>
      <c r="BL132" s="14" t="s">
        <v>188</v>
      </c>
      <c r="BM132" s="229" t="s">
        <v>997</v>
      </c>
    </row>
    <row r="133" s="12" customFormat="1" ht="22.8" customHeight="1">
      <c r="A133" s="12"/>
      <c r="B133" s="203"/>
      <c r="C133" s="204"/>
      <c r="D133" s="205" t="s">
        <v>72</v>
      </c>
      <c r="E133" s="216" t="s">
        <v>183</v>
      </c>
      <c r="F133" s="216" t="s">
        <v>205</v>
      </c>
      <c r="G133" s="204"/>
      <c r="H133" s="204"/>
      <c r="I133" s="204"/>
      <c r="J133" s="217">
        <f>BK133</f>
        <v>2096.3699999999999</v>
      </c>
      <c r="K133" s="204"/>
      <c r="L133" s="208"/>
      <c r="M133" s="209"/>
      <c r="N133" s="210"/>
      <c r="O133" s="210"/>
      <c r="P133" s="211">
        <f>SUM(P134:P139)</f>
        <v>0</v>
      </c>
      <c r="Q133" s="210"/>
      <c r="R133" s="211">
        <f>SUM(R134:R139)</f>
        <v>35.413560369999992</v>
      </c>
      <c r="S133" s="210"/>
      <c r="T133" s="212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81</v>
      </c>
      <c r="AT133" s="214" t="s">
        <v>72</v>
      </c>
      <c r="AU133" s="214" t="s">
        <v>81</v>
      </c>
      <c r="AY133" s="213" t="s">
        <v>181</v>
      </c>
      <c r="BK133" s="215">
        <f>SUM(BK134:BK139)</f>
        <v>2096.3699999999999</v>
      </c>
    </row>
    <row r="134" s="2" customFormat="1" ht="24.15" customHeight="1">
      <c r="A134" s="29"/>
      <c r="B134" s="30"/>
      <c r="C134" s="218" t="s">
        <v>289</v>
      </c>
      <c r="D134" s="218" t="s">
        <v>184</v>
      </c>
      <c r="E134" s="219" t="s">
        <v>560</v>
      </c>
      <c r="F134" s="220" t="s">
        <v>561</v>
      </c>
      <c r="G134" s="221" t="s">
        <v>187</v>
      </c>
      <c r="H134" s="222">
        <v>9.5999999999999996</v>
      </c>
      <c r="I134" s="223">
        <v>33.799999999999997</v>
      </c>
      <c r="J134" s="223">
        <f>ROUND(I134*H134,2)</f>
        <v>324.48000000000002</v>
      </c>
      <c r="K134" s="224"/>
      <c r="L134" s="35"/>
      <c r="M134" s="225" t="s">
        <v>1</v>
      </c>
      <c r="N134" s="226" t="s">
        <v>39</v>
      </c>
      <c r="O134" s="227">
        <v>0</v>
      </c>
      <c r="P134" s="227">
        <f>O134*H134</f>
        <v>0</v>
      </c>
      <c r="Q134" s="227">
        <v>2.0699999999999998</v>
      </c>
      <c r="R134" s="227">
        <f>Q134*H134</f>
        <v>19.871999999999996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188</v>
      </c>
      <c r="AT134" s="229" t="s">
        <v>184</v>
      </c>
      <c r="AU134" s="229" t="s">
        <v>183</v>
      </c>
      <c r="AY134" s="14" t="s">
        <v>181</v>
      </c>
      <c r="BE134" s="230">
        <f>IF(N134="základná",J134,0)</f>
        <v>0</v>
      </c>
      <c r="BF134" s="230">
        <f>IF(N134="znížená",J134,0)</f>
        <v>324.48000000000002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183</v>
      </c>
      <c r="BK134" s="230">
        <f>ROUND(I134*H134,2)</f>
        <v>324.48000000000002</v>
      </c>
      <c r="BL134" s="14" t="s">
        <v>188</v>
      </c>
      <c r="BM134" s="229" t="s">
        <v>998</v>
      </c>
    </row>
    <row r="135" s="2" customFormat="1" ht="16.5" customHeight="1">
      <c r="A135" s="29"/>
      <c r="B135" s="30"/>
      <c r="C135" s="218" t="s">
        <v>294</v>
      </c>
      <c r="D135" s="218" t="s">
        <v>184</v>
      </c>
      <c r="E135" s="219" t="s">
        <v>563</v>
      </c>
      <c r="F135" s="220" t="s">
        <v>564</v>
      </c>
      <c r="G135" s="221" t="s">
        <v>187</v>
      </c>
      <c r="H135" s="222">
        <v>1.6000000000000001</v>
      </c>
      <c r="I135" s="223">
        <v>90.25</v>
      </c>
      <c r="J135" s="223">
        <f>ROUND(I135*H135,2)</f>
        <v>144.40000000000001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2.23543</v>
      </c>
      <c r="R135" s="227">
        <f>Q135*H135</f>
        <v>3.5766880000000003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144.40000000000001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144.40000000000001</v>
      </c>
      <c r="BL135" s="14" t="s">
        <v>188</v>
      </c>
      <c r="BM135" s="229" t="s">
        <v>999</v>
      </c>
    </row>
    <row r="136" s="2" customFormat="1" ht="24.15" customHeight="1">
      <c r="A136" s="29"/>
      <c r="B136" s="30"/>
      <c r="C136" s="218" t="s">
        <v>298</v>
      </c>
      <c r="D136" s="218" t="s">
        <v>184</v>
      </c>
      <c r="E136" s="219" t="s">
        <v>1000</v>
      </c>
      <c r="F136" s="220" t="s">
        <v>1001</v>
      </c>
      <c r="G136" s="221" t="s">
        <v>187</v>
      </c>
      <c r="H136" s="222">
        <v>5.1840000000000002</v>
      </c>
      <c r="I136" s="223">
        <v>90.769999999999996</v>
      </c>
      <c r="J136" s="223">
        <f>ROUND(I136*H136,2)</f>
        <v>470.55000000000001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2.2151299999999998</v>
      </c>
      <c r="R136" s="227">
        <f>Q136*H136</f>
        <v>11.48323392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470.55000000000001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470.55000000000001</v>
      </c>
      <c r="BL136" s="14" t="s">
        <v>188</v>
      </c>
      <c r="BM136" s="229" t="s">
        <v>1002</v>
      </c>
    </row>
    <row r="137" s="2" customFormat="1" ht="21.75" customHeight="1">
      <c r="A137" s="29"/>
      <c r="B137" s="30"/>
      <c r="C137" s="218" t="s">
        <v>303</v>
      </c>
      <c r="D137" s="218" t="s">
        <v>184</v>
      </c>
      <c r="E137" s="219" t="s">
        <v>1003</v>
      </c>
      <c r="F137" s="220" t="s">
        <v>1004</v>
      </c>
      <c r="G137" s="221" t="s">
        <v>218</v>
      </c>
      <c r="H137" s="222">
        <v>8.6400000000000006</v>
      </c>
      <c r="I137" s="223">
        <v>34.689999999999998</v>
      </c>
      <c r="J137" s="223">
        <f>ROUND(I137*H137,2)</f>
        <v>299.72000000000003</v>
      </c>
      <c r="K137" s="224"/>
      <c r="L137" s="35"/>
      <c r="M137" s="225" t="s">
        <v>1</v>
      </c>
      <c r="N137" s="226" t="s">
        <v>39</v>
      </c>
      <c r="O137" s="227">
        <v>0</v>
      </c>
      <c r="P137" s="227">
        <f>O137*H137</f>
        <v>0</v>
      </c>
      <c r="Q137" s="227">
        <v>0.00067000000000000002</v>
      </c>
      <c r="R137" s="227">
        <f>Q137*H137</f>
        <v>0.0057888000000000002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188</v>
      </c>
      <c r="AT137" s="229" t="s">
        <v>184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299.72000000000003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299.72000000000003</v>
      </c>
      <c r="BL137" s="14" t="s">
        <v>188</v>
      </c>
      <c r="BM137" s="229" t="s">
        <v>1005</v>
      </c>
    </row>
    <row r="138" s="2" customFormat="1" ht="21.75" customHeight="1">
      <c r="A138" s="29"/>
      <c r="B138" s="30"/>
      <c r="C138" s="218" t="s">
        <v>307</v>
      </c>
      <c r="D138" s="218" t="s">
        <v>184</v>
      </c>
      <c r="E138" s="219" t="s">
        <v>1006</v>
      </c>
      <c r="F138" s="220" t="s">
        <v>1007</v>
      </c>
      <c r="G138" s="221" t="s">
        <v>218</v>
      </c>
      <c r="H138" s="222">
        <v>8.6400000000000006</v>
      </c>
      <c r="I138" s="223">
        <v>8.3399999999999999</v>
      </c>
      <c r="J138" s="223">
        <f>ROUND(I138*H138,2)</f>
        <v>72.060000000000002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72.060000000000002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72.060000000000002</v>
      </c>
      <c r="BL138" s="14" t="s">
        <v>188</v>
      </c>
      <c r="BM138" s="229" t="s">
        <v>1008</v>
      </c>
    </row>
    <row r="139" s="2" customFormat="1" ht="16.5" customHeight="1">
      <c r="A139" s="29"/>
      <c r="B139" s="30"/>
      <c r="C139" s="218" t="s">
        <v>312</v>
      </c>
      <c r="D139" s="218" t="s">
        <v>184</v>
      </c>
      <c r="E139" s="219" t="s">
        <v>1009</v>
      </c>
      <c r="F139" s="220" t="s">
        <v>1010</v>
      </c>
      <c r="G139" s="221" t="s">
        <v>213</v>
      </c>
      <c r="H139" s="222">
        <v>0.46700000000000003</v>
      </c>
      <c r="I139" s="223">
        <v>1681.29</v>
      </c>
      <c r="J139" s="223">
        <f>ROUND(I139*H139,2)</f>
        <v>785.15999999999997</v>
      </c>
      <c r="K139" s="224"/>
      <c r="L139" s="35"/>
      <c r="M139" s="225" t="s">
        <v>1</v>
      </c>
      <c r="N139" s="226" t="s">
        <v>39</v>
      </c>
      <c r="O139" s="227">
        <v>0</v>
      </c>
      <c r="P139" s="227">
        <f>O139*H139</f>
        <v>0</v>
      </c>
      <c r="Q139" s="227">
        <v>1.01895</v>
      </c>
      <c r="R139" s="227">
        <f>Q139*H139</f>
        <v>0.47584965000000001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188</v>
      </c>
      <c r="AT139" s="229" t="s">
        <v>184</v>
      </c>
      <c r="AU139" s="229" t="s">
        <v>183</v>
      </c>
      <c r="AY139" s="14" t="s">
        <v>181</v>
      </c>
      <c r="BE139" s="230">
        <f>IF(N139="základná",J139,0)</f>
        <v>0</v>
      </c>
      <c r="BF139" s="230">
        <f>IF(N139="znížená",J139,0)</f>
        <v>785.15999999999997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183</v>
      </c>
      <c r="BK139" s="230">
        <f>ROUND(I139*H139,2)</f>
        <v>785.15999999999997</v>
      </c>
      <c r="BL139" s="14" t="s">
        <v>188</v>
      </c>
      <c r="BM139" s="229" t="s">
        <v>1011</v>
      </c>
    </row>
    <row r="140" s="12" customFormat="1" ht="25.92" customHeight="1">
      <c r="A140" s="12"/>
      <c r="B140" s="203"/>
      <c r="C140" s="204"/>
      <c r="D140" s="205" t="s">
        <v>72</v>
      </c>
      <c r="E140" s="206" t="s">
        <v>285</v>
      </c>
      <c r="F140" s="206" t="s">
        <v>286</v>
      </c>
      <c r="G140" s="204"/>
      <c r="H140" s="204"/>
      <c r="I140" s="204"/>
      <c r="J140" s="207">
        <f>BK140</f>
        <v>486.38</v>
      </c>
      <c r="K140" s="204"/>
      <c r="L140" s="208"/>
      <c r="M140" s="209"/>
      <c r="N140" s="210"/>
      <c r="O140" s="210"/>
      <c r="P140" s="211">
        <f>P141</f>
        <v>0</v>
      </c>
      <c r="Q140" s="210"/>
      <c r="R140" s="211">
        <f>R141</f>
        <v>0.0346775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183</v>
      </c>
      <c r="AT140" s="214" t="s">
        <v>72</v>
      </c>
      <c r="AU140" s="214" t="s">
        <v>73</v>
      </c>
      <c r="AY140" s="213" t="s">
        <v>181</v>
      </c>
      <c r="BK140" s="215">
        <f>BK141</f>
        <v>486.38</v>
      </c>
    </row>
    <row r="141" s="12" customFormat="1" ht="22.8" customHeight="1">
      <c r="A141" s="12"/>
      <c r="B141" s="203"/>
      <c r="C141" s="204"/>
      <c r="D141" s="205" t="s">
        <v>72</v>
      </c>
      <c r="E141" s="216" t="s">
        <v>1012</v>
      </c>
      <c r="F141" s="216" t="s">
        <v>1013</v>
      </c>
      <c r="G141" s="204"/>
      <c r="H141" s="204"/>
      <c r="I141" s="204"/>
      <c r="J141" s="217">
        <f>BK141</f>
        <v>486.38</v>
      </c>
      <c r="K141" s="204"/>
      <c r="L141" s="208"/>
      <c r="M141" s="209"/>
      <c r="N141" s="210"/>
      <c r="O141" s="210"/>
      <c r="P141" s="211">
        <f>SUM(P142:P143)</f>
        <v>0</v>
      </c>
      <c r="Q141" s="210"/>
      <c r="R141" s="211">
        <f>SUM(R142:R143)</f>
        <v>0.0346775</v>
      </c>
      <c r="S141" s="210"/>
      <c r="T141" s="212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183</v>
      </c>
      <c r="AT141" s="214" t="s">
        <v>72</v>
      </c>
      <c r="AU141" s="214" t="s">
        <v>81</v>
      </c>
      <c r="AY141" s="213" t="s">
        <v>181</v>
      </c>
      <c r="BK141" s="215">
        <f>SUM(BK142:BK143)</f>
        <v>486.38</v>
      </c>
    </row>
    <row r="142" s="2" customFormat="1" ht="16.5" customHeight="1">
      <c r="A142" s="29"/>
      <c r="B142" s="30"/>
      <c r="C142" s="218" t="s">
        <v>316</v>
      </c>
      <c r="D142" s="218" t="s">
        <v>184</v>
      </c>
      <c r="E142" s="219" t="s">
        <v>1014</v>
      </c>
      <c r="F142" s="220" t="s">
        <v>1015</v>
      </c>
      <c r="G142" s="221" t="s">
        <v>292</v>
      </c>
      <c r="H142" s="222">
        <v>10.67</v>
      </c>
      <c r="I142" s="223">
        <v>45.579999999999998</v>
      </c>
      <c r="J142" s="223">
        <f>ROUND(I142*H142,2)</f>
        <v>486.33999999999998</v>
      </c>
      <c r="K142" s="224"/>
      <c r="L142" s="35"/>
      <c r="M142" s="225" t="s">
        <v>1</v>
      </c>
      <c r="N142" s="226" t="s">
        <v>39</v>
      </c>
      <c r="O142" s="227">
        <v>0</v>
      </c>
      <c r="P142" s="227">
        <f>O142*H142</f>
        <v>0</v>
      </c>
      <c r="Q142" s="227">
        <v>0.0032499999999999999</v>
      </c>
      <c r="R142" s="227">
        <f>Q142*H142</f>
        <v>0.0346775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246</v>
      </c>
      <c r="AT142" s="229" t="s">
        <v>184</v>
      </c>
      <c r="AU142" s="229" t="s">
        <v>183</v>
      </c>
      <c r="AY142" s="14" t="s">
        <v>181</v>
      </c>
      <c r="BE142" s="230">
        <f>IF(N142="základná",J142,0)</f>
        <v>0</v>
      </c>
      <c r="BF142" s="230">
        <f>IF(N142="znížená",J142,0)</f>
        <v>486.33999999999998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183</v>
      </c>
      <c r="BK142" s="230">
        <f>ROUND(I142*H142,2)</f>
        <v>486.33999999999998</v>
      </c>
      <c r="BL142" s="14" t="s">
        <v>246</v>
      </c>
      <c r="BM142" s="229" t="s">
        <v>1016</v>
      </c>
    </row>
    <row r="143" s="2" customFormat="1" ht="24.15" customHeight="1">
      <c r="A143" s="29"/>
      <c r="B143" s="30"/>
      <c r="C143" s="218" t="s">
        <v>301</v>
      </c>
      <c r="D143" s="218" t="s">
        <v>184</v>
      </c>
      <c r="E143" s="219" t="s">
        <v>1017</v>
      </c>
      <c r="F143" s="220" t="s">
        <v>1018</v>
      </c>
      <c r="G143" s="221" t="s">
        <v>213</v>
      </c>
      <c r="H143" s="222">
        <v>0.035000000000000003</v>
      </c>
      <c r="I143" s="223">
        <v>1.1699999999999999</v>
      </c>
      <c r="J143" s="223">
        <f>ROUND(I143*H143,2)</f>
        <v>0.040000000000000001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246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0.040000000000000001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0.040000000000000001</v>
      </c>
      <c r="BL143" s="14" t="s">
        <v>246</v>
      </c>
      <c r="BM143" s="229" t="s">
        <v>1019</v>
      </c>
    </row>
    <row r="144" s="12" customFormat="1" ht="25.92" customHeight="1">
      <c r="A144" s="12"/>
      <c r="B144" s="203"/>
      <c r="C144" s="204"/>
      <c r="D144" s="205" t="s">
        <v>72</v>
      </c>
      <c r="E144" s="206" t="s">
        <v>221</v>
      </c>
      <c r="F144" s="206" t="s">
        <v>364</v>
      </c>
      <c r="G144" s="204"/>
      <c r="H144" s="204"/>
      <c r="I144" s="204"/>
      <c r="J144" s="207">
        <f>BK144</f>
        <v>16735.470000000001</v>
      </c>
      <c r="K144" s="204"/>
      <c r="L144" s="208"/>
      <c r="M144" s="209"/>
      <c r="N144" s="210"/>
      <c r="O144" s="210"/>
      <c r="P144" s="211">
        <f>P145+P163</f>
        <v>0</v>
      </c>
      <c r="Q144" s="210"/>
      <c r="R144" s="211">
        <f>R145+R163</f>
        <v>0</v>
      </c>
      <c r="S144" s="210"/>
      <c r="T144" s="212">
        <f>T145+T163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190</v>
      </c>
      <c r="AT144" s="214" t="s">
        <v>72</v>
      </c>
      <c r="AU144" s="214" t="s">
        <v>73</v>
      </c>
      <c r="AY144" s="213" t="s">
        <v>181</v>
      </c>
      <c r="BK144" s="215">
        <f>BK145+BK163</f>
        <v>16735.470000000001</v>
      </c>
    </row>
    <row r="145" s="12" customFormat="1" ht="22.8" customHeight="1">
      <c r="A145" s="12"/>
      <c r="B145" s="203"/>
      <c r="C145" s="204"/>
      <c r="D145" s="205" t="s">
        <v>72</v>
      </c>
      <c r="E145" s="216" t="s">
        <v>365</v>
      </c>
      <c r="F145" s="216" t="s">
        <v>366</v>
      </c>
      <c r="G145" s="204"/>
      <c r="H145" s="204"/>
      <c r="I145" s="204"/>
      <c r="J145" s="217">
        <f>BK145</f>
        <v>2275.0799999999999</v>
      </c>
      <c r="K145" s="204"/>
      <c r="L145" s="208"/>
      <c r="M145" s="209"/>
      <c r="N145" s="210"/>
      <c r="O145" s="210"/>
      <c r="P145" s="211">
        <f>SUM(P146:P162)</f>
        <v>0</v>
      </c>
      <c r="Q145" s="210"/>
      <c r="R145" s="211">
        <f>SUM(R146:R162)</f>
        <v>0</v>
      </c>
      <c r="S145" s="210"/>
      <c r="T145" s="212">
        <f>SUM(T146:T162)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190</v>
      </c>
      <c r="AT145" s="214" t="s">
        <v>72</v>
      </c>
      <c r="AU145" s="214" t="s">
        <v>81</v>
      </c>
      <c r="AY145" s="213" t="s">
        <v>181</v>
      </c>
      <c r="BK145" s="215">
        <f>SUM(BK146:BK162)</f>
        <v>2275.0799999999999</v>
      </c>
    </row>
    <row r="146" s="2" customFormat="1" ht="16.5" customHeight="1">
      <c r="A146" s="29"/>
      <c r="B146" s="30"/>
      <c r="C146" s="218" t="s">
        <v>197</v>
      </c>
      <c r="D146" s="218" t="s">
        <v>184</v>
      </c>
      <c r="E146" s="219" t="s">
        <v>401</v>
      </c>
      <c r="F146" s="220" t="s">
        <v>402</v>
      </c>
      <c r="G146" s="221" t="s">
        <v>292</v>
      </c>
      <c r="H146" s="222">
        <v>42</v>
      </c>
      <c r="I146" s="223">
        <v>3.3599999999999999</v>
      </c>
      <c r="J146" s="223">
        <f>ROUND(I146*H146,2)</f>
        <v>141.12000000000001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141.12000000000001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141.12000000000001</v>
      </c>
      <c r="BL146" s="14" t="s">
        <v>188</v>
      </c>
      <c r="BM146" s="229" t="s">
        <v>1020</v>
      </c>
    </row>
    <row r="147" s="2" customFormat="1" ht="16.5" customHeight="1">
      <c r="A147" s="29"/>
      <c r="B147" s="30"/>
      <c r="C147" s="218" t="s">
        <v>183</v>
      </c>
      <c r="D147" s="218" t="s">
        <v>184</v>
      </c>
      <c r="E147" s="219" t="s">
        <v>719</v>
      </c>
      <c r="F147" s="220" t="s">
        <v>1021</v>
      </c>
      <c r="G147" s="221" t="s">
        <v>310</v>
      </c>
      <c r="H147" s="222">
        <v>1</v>
      </c>
      <c r="I147" s="223">
        <v>223.27000000000001</v>
      </c>
      <c r="J147" s="223">
        <f>ROUND(I147*H147,2)</f>
        <v>223.27000000000001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223.27000000000001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223.27000000000001</v>
      </c>
      <c r="BL147" s="14" t="s">
        <v>188</v>
      </c>
      <c r="BM147" s="229" t="s">
        <v>1022</v>
      </c>
    </row>
    <row r="148" s="2" customFormat="1" ht="16.5" customHeight="1">
      <c r="A148" s="29"/>
      <c r="B148" s="30"/>
      <c r="C148" s="218" t="s">
        <v>190</v>
      </c>
      <c r="D148" s="218" t="s">
        <v>184</v>
      </c>
      <c r="E148" s="219" t="s">
        <v>721</v>
      </c>
      <c r="F148" s="220" t="s">
        <v>1023</v>
      </c>
      <c r="G148" s="221" t="s">
        <v>310</v>
      </c>
      <c r="H148" s="222">
        <v>0</v>
      </c>
      <c r="I148" s="223">
        <v>1.1399999999999999</v>
      </c>
      <c r="J148" s="223">
        <f>ROUND(I148*H148,2)</f>
        <v>0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0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0</v>
      </c>
      <c r="BL148" s="14" t="s">
        <v>188</v>
      </c>
      <c r="BM148" s="229" t="s">
        <v>1024</v>
      </c>
    </row>
    <row r="149" s="2" customFormat="1" ht="16.5" customHeight="1">
      <c r="A149" s="29"/>
      <c r="B149" s="30"/>
      <c r="C149" s="218" t="s">
        <v>188</v>
      </c>
      <c r="D149" s="218" t="s">
        <v>184</v>
      </c>
      <c r="E149" s="219" t="s">
        <v>724</v>
      </c>
      <c r="F149" s="220" t="s">
        <v>482</v>
      </c>
      <c r="G149" s="221" t="s">
        <v>292</v>
      </c>
      <c r="H149" s="222">
        <v>21</v>
      </c>
      <c r="I149" s="223">
        <v>2.2200000000000002</v>
      </c>
      <c r="J149" s="223">
        <f>ROUND(I149*H149,2)</f>
        <v>46.619999999999997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46.619999999999997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46.619999999999997</v>
      </c>
      <c r="BL149" s="14" t="s">
        <v>188</v>
      </c>
      <c r="BM149" s="229" t="s">
        <v>1025</v>
      </c>
    </row>
    <row r="150" s="2" customFormat="1" ht="16.5" customHeight="1">
      <c r="A150" s="29"/>
      <c r="B150" s="30"/>
      <c r="C150" s="218" t="s">
        <v>201</v>
      </c>
      <c r="D150" s="218" t="s">
        <v>184</v>
      </c>
      <c r="E150" s="219" t="s">
        <v>1026</v>
      </c>
      <c r="F150" s="220" t="s">
        <v>667</v>
      </c>
      <c r="G150" s="221" t="s">
        <v>394</v>
      </c>
      <c r="H150" s="222">
        <v>1</v>
      </c>
      <c r="I150" s="223">
        <v>111.17</v>
      </c>
      <c r="J150" s="223">
        <f>ROUND(I150*H150,2)</f>
        <v>111.17</v>
      </c>
      <c r="K150" s="224"/>
      <c r="L150" s="35"/>
      <c r="M150" s="225" t="s">
        <v>1</v>
      </c>
      <c r="N150" s="226" t="s">
        <v>39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188</v>
      </c>
      <c r="AT150" s="229" t="s">
        <v>184</v>
      </c>
      <c r="AU150" s="229" t="s">
        <v>183</v>
      </c>
      <c r="AY150" s="14" t="s">
        <v>181</v>
      </c>
      <c r="BE150" s="230">
        <f>IF(N150="základná",J150,0)</f>
        <v>0</v>
      </c>
      <c r="BF150" s="230">
        <f>IF(N150="znížená",J150,0)</f>
        <v>111.17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183</v>
      </c>
      <c r="BK150" s="230">
        <f>ROUND(I150*H150,2)</f>
        <v>111.17</v>
      </c>
      <c r="BL150" s="14" t="s">
        <v>188</v>
      </c>
      <c r="BM150" s="229" t="s">
        <v>1027</v>
      </c>
    </row>
    <row r="151" s="2" customFormat="1" ht="55.5" customHeight="1">
      <c r="A151" s="29"/>
      <c r="B151" s="30"/>
      <c r="C151" s="218" t="s">
        <v>206</v>
      </c>
      <c r="D151" s="218" t="s">
        <v>184</v>
      </c>
      <c r="E151" s="219" t="s">
        <v>1028</v>
      </c>
      <c r="F151" s="220" t="s">
        <v>1029</v>
      </c>
      <c r="G151" s="221" t="s">
        <v>292</v>
      </c>
      <c r="H151" s="222">
        <v>15</v>
      </c>
      <c r="I151" s="223">
        <v>27.879999999999999</v>
      </c>
      <c r="J151" s="223">
        <f>ROUND(I151*H151,2)</f>
        <v>418.19999999999999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183</v>
      </c>
      <c r="AY151" s="14" t="s">
        <v>181</v>
      </c>
      <c r="BE151" s="230">
        <f>IF(N151="základná",J151,0)</f>
        <v>0</v>
      </c>
      <c r="BF151" s="230">
        <f>IF(N151="znížená",J151,0)</f>
        <v>418.19999999999999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418.19999999999999</v>
      </c>
      <c r="BL151" s="14" t="s">
        <v>188</v>
      </c>
      <c r="BM151" s="229" t="s">
        <v>1030</v>
      </c>
    </row>
    <row r="152" s="2" customFormat="1" ht="16.5" customHeight="1">
      <c r="A152" s="29"/>
      <c r="B152" s="30"/>
      <c r="C152" s="218" t="s">
        <v>210</v>
      </c>
      <c r="D152" s="218" t="s">
        <v>184</v>
      </c>
      <c r="E152" s="219" t="s">
        <v>1031</v>
      </c>
      <c r="F152" s="220" t="s">
        <v>486</v>
      </c>
      <c r="G152" s="221" t="s">
        <v>292</v>
      </c>
      <c r="H152" s="222">
        <v>30</v>
      </c>
      <c r="I152" s="223">
        <v>5.5800000000000001</v>
      </c>
      <c r="J152" s="223">
        <f>ROUND(I152*H152,2)</f>
        <v>167.40000000000001</v>
      </c>
      <c r="K152" s="224"/>
      <c r="L152" s="35"/>
      <c r="M152" s="225" t="s">
        <v>1</v>
      </c>
      <c r="N152" s="226" t="s">
        <v>39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188</v>
      </c>
      <c r="AT152" s="229" t="s">
        <v>184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167.40000000000001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167.40000000000001</v>
      </c>
      <c r="BL152" s="14" t="s">
        <v>188</v>
      </c>
      <c r="BM152" s="229" t="s">
        <v>1032</v>
      </c>
    </row>
    <row r="153" s="2" customFormat="1" ht="16.5" customHeight="1">
      <c r="A153" s="29"/>
      <c r="B153" s="30"/>
      <c r="C153" s="218" t="s">
        <v>215</v>
      </c>
      <c r="D153" s="218" t="s">
        <v>184</v>
      </c>
      <c r="E153" s="219" t="s">
        <v>1033</v>
      </c>
      <c r="F153" s="220" t="s">
        <v>1034</v>
      </c>
      <c r="G153" s="221" t="s">
        <v>292</v>
      </c>
      <c r="H153" s="222">
        <v>30</v>
      </c>
      <c r="I153" s="223">
        <v>5.5800000000000001</v>
      </c>
      <c r="J153" s="223">
        <f>ROUND(I153*H153,2)</f>
        <v>167.40000000000001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167.40000000000001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167.40000000000001</v>
      </c>
      <c r="BL153" s="14" t="s">
        <v>188</v>
      </c>
      <c r="BM153" s="229" t="s">
        <v>1035</v>
      </c>
    </row>
    <row r="154" s="2" customFormat="1" ht="16.5" customHeight="1">
      <c r="A154" s="29"/>
      <c r="B154" s="30"/>
      <c r="C154" s="218" t="s">
        <v>220</v>
      </c>
      <c r="D154" s="218" t="s">
        <v>184</v>
      </c>
      <c r="E154" s="219" t="s">
        <v>1036</v>
      </c>
      <c r="F154" s="220" t="s">
        <v>422</v>
      </c>
      <c r="G154" s="221" t="s">
        <v>394</v>
      </c>
      <c r="H154" s="222">
        <v>1</v>
      </c>
      <c r="I154" s="223">
        <v>111.09999999999999</v>
      </c>
      <c r="J154" s="223">
        <f>ROUND(I154*H154,2)</f>
        <v>111.09999999999999</v>
      </c>
      <c r="K154" s="224"/>
      <c r="L154" s="35"/>
      <c r="M154" s="225" t="s">
        <v>1</v>
      </c>
      <c r="N154" s="226" t="s">
        <v>39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188</v>
      </c>
      <c r="AT154" s="229" t="s">
        <v>184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111.09999999999999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111.09999999999999</v>
      </c>
      <c r="BL154" s="14" t="s">
        <v>188</v>
      </c>
      <c r="BM154" s="229" t="s">
        <v>1037</v>
      </c>
    </row>
    <row r="155" s="2" customFormat="1" ht="16.5" customHeight="1">
      <c r="A155" s="29"/>
      <c r="B155" s="30"/>
      <c r="C155" s="218" t="s">
        <v>225</v>
      </c>
      <c r="D155" s="218" t="s">
        <v>184</v>
      </c>
      <c r="E155" s="219" t="s">
        <v>1038</v>
      </c>
      <c r="F155" s="220" t="s">
        <v>426</v>
      </c>
      <c r="G155" s="221" t="s">
        <v>394</v>
      </c>
      <c r="H155" s="222">
        <v>1</v>
      </c>
      <c r="I155" s="223">
        <v>111.09999999999999</v>
      </c>
      <c r="J155" s="223">
        <f>ROUND(I155*H155,2)</f>
        <v>111.09999999999999</v>
      </c>
      <c r="K155" s="224"/>
      <c r="L155" s="35"/>
      <c r="M155" s="225" t="s">
        <v>1</v>
      </c>
      <c r="N155" s="226" t="s">
        <v>39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188</v>
      </c>
      <c r="AT155" s="229" t="s">
        <v>184</v>
      </c>
      <c r="AU155" s="229" t="s">
        <v>183</v>
      </c>
      <c r="AY155" s="14" t="s">
        <v>181</v>
      </c>
      <c r="BE155" s="230">
        <f>IF(N155="základná",J155,0)</f>
        <v>0</v>
      </c>
      <c r="BF155" s="230">
        <f>IF(N155="znížená",J155,0)</f>
        <v>111.09999999999999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111.09999999999999</v>
      </c>
      <c r="BL155" s="14" t="s">
        <v>188</v>
      </c>
      <c r="BM155" s="229" t="s">
        <v>1039</v>
      </c>
    </row>
    <row r="156" s="2" customFormat="1" ht="44.25" customHeight="1">
      <c r="A156" s="29"/>
      <c r="B156" s="30"/>
      <c r="C156" s="218" t="s">
        <v>230</v>
      </c>
      <c r="D156" s="218" t="s">
        <v>184</v>
      </c>
      <c r="E156" s="219" t="s">
        <v>1040</v>
      </c>
      <c r="F156" s="220" t="s">
        <v>430</v>
      </c>
      <c r="G156" s="221" t="s">
        <v>394</v>
      </c>
      <c r="H156" s="222">
        <v>1</v>
      </c>
      <c r="I156" s="223">
        <v>111.09999999999999</v>
      </c>
      <c r="J156" s="223">
        <f>ROUND(I156*H156,2)</f>
        <v>111.09999999999999</v>
      </c>
      <c r="K156" s="224"/>
      <c r="L156" s="35"/>
      <c r="M156" s="225" t="s">
        <v>1</v>
      </c>
      <c r="N156" s="226" t="s">
        <v>39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188</v>
      </c>
      <c r="AT156" s="229" t="s">
        <v>184</v>
      </c>
      <c r="AU156" s="229" t="s">
        <v>183</v>
      </c>
      <c r="AY156" s="14" t="s">
        <v>181</v>
      </c>
      <c r="BE156" s="230">
        <f>IF(N156="základná",J156,0)</f>
        <v>0</v>
      </c>
      <c r="BF156" s="230">
        <f>IF(N156="znížená",J156,0)</f>
        <v>111.09999999999999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183</v>
      </c>
      <c r="BK156" s="230">
        <f>ROUND(I156*H156,2)</f>
        <v>111.09999999999999</v>
      </c>
      <c r="BL156" s="14" t="s">
        <v>188</v>
      </c>
      <c r="BM156" s="229" t="s">
        <v>1041</v>
      </c>
    </row>
    <row r="157" s="2" customFormat="1" ht="21.75" customHeight="1">
      <c r="A157" s="29"/>
      <c r="B157" s="30"/>
      <c r="C157" s="218" t="s">
        <v>234</v>
      </c>
      <c r="D157" s="218" t="s">
        <v>184</v>
      </c>
      <c r="E157" s="219" t="s">
        <v>1042</v>
      </c>
      <c r="F157" s="220" t="s">
        <v>434</v>
      </c>
      <c r="G157" s="221" t="s">
        <v>394</v>
      </c>
      <c r="H157" s="222">
        <v>1</v>
      </c>
      <c r="I157" s="223">
        <v>111.09999999999999</v>
      </c>
      <c r="J157" s="223">
        <f>ROUND(I157*H157,2)</f>
        <v>111.09999999999999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188</v>
      </c>
      <c r="AT157" s="229" t="s">
        <v>184</v>
      </c>
      <c r="AU157" s="229" t="s">
        <v>183</v>
      </c>
      <c r="AY157" s="14" t="s">
        <v>181</v>
      </c>
      <c r="BE157" s="230">
        <f>IF(N157="základná",J157,0)</f>
        <v>0</v>
      </c>
      <c r="BF157" s="230">
        <f>IF(N157="znížená",J157,0)</f>
        <v>111.09999999999999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111.09999999999999</v>
      </c>
      <c r="BL157" s="14" t="s">
        <v>188</v>
      </c>
      <c r="BM157" s="229" t="s">
        <v>1043</v>
      </c>
    </row>
    <row r="158" s="2" customFormat="1" ht="16.5" customHeight="1">
      <c r="A158" s="29"/>
      <c r="B158" s="30"/>
      <c r="C158" s="218" t="s">
        <v>238</v>
      </c>
      <c r="D158" s="218" t="s">
        <v>184</v>
      </c>
      <c r="E158" s="219" t="s">
        <v>1044</v>
      </c>
      <c r="F158" s="220" t="s">
        <v>442</v>
      </c>
      <c r="G158" s="221" t="s">
        <v>394</v>
      </c>
      <c r="H158" s="222">
        <v>1</v>
      </c>
      <c r="I158" s="223">
        <v>111.09999999999999</v>
      </c>
      <c r="J158" s="223">
        <f>ROUND(I158*H158,2)</f>
        <v>111.09999999999999</v>
      </c>
      <c r="K158" s="224"/>
      <c r="L158" s="35"/>
      <c r="M158" s="225" t="s">
        <v>1</v>
      </c>
      <c r="N158" s="226" t="s">
        <v>39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188</v>
      </c>
      <c r="AT158" s="229" t="s">
        <v>184</v>
      </c>
      <c r="AU158" s="229" t="s">
        <v>183</v>
      </c>
      <c r="AY158" s="14" t="s">
        <v>181</v>
      </c>
      <c r="BE158" s="230">
        <f>IF(N158="základná",J158,0)</f>
        <v>0</v>
      </c>
      <c r="BF158" s="230">
        <f>IF(N158="znížená",J158,0)</f>
        <v>111.09999999999999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183</v>
      </c>
      <c r="BK158" s="230">
        <f>ROUND(I158*H158,2)</f>
        <v>111.09999999999999</v>
      </c>
      <c r="BL158" s="14" t="s">
        <v>188</v>
      </c>
      <c r="BM158" s="229" t="s">
        <v>1045</v>
      </c>
    </row>
    <row r="159" s="2" customFormat="1" ht="44.25" customHeight="1">
      <c r="A159" s="29"/>
      <c r="B159" s="30"/>
      <c r="C159" s="218" t="s">
        <v>242</v>
      </c>
      <c r="D159" s="218" t="s">
        <v>184</v>
      </c>
      <c r="E159" s="219" t="s">
        <v>1046</v>
      </c>
      <c r="F159" s="220" t="s">
        <v>446</v>
      </c>
      <c r="G159" s="221" t="s">
        <v>394</v>
      </c>
      <c r="H159" s="222">
        <v>1</v>
      </c>
      <c r="I159" s="223">
        <v>111.09999999999999</v>
      </c>
      <c r="J159" s="223">
        <f>ROUND(I159*H159,2)</f>
        <v>111.09999999999999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188</v>
      </c>
      <c r="AT159" s="229" t="s">
        <v>184</v>
      </c>
      <c r="AU159" s="229" t="s">
        <v>183</v>
      </c>
      <c r="AY159" s="14" t="s">
        <v>181</v>
      </c>
      <c r="BE159" s="230">
        <f>IF(N159="základná",J159,0)</f>
        <v>0</v>
      </c>
      <c r="BF159" s="230">
        <f>IF(N159="znížená",J159,0)</f>
        <v>111.09999999999999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111.09999999999999</v>
      </c>
      <c r="BL159" s="14" t="s">
        <v>188</v>
      </c>
      <c r="BM159" s="229" t="s">
        <v>1047</v>
      </c>
    </row>
    <row r="160" s="2" customFormat="1" ht="33" customHeight="1">
      <c r="A160" s="29"/>
      <c r="B160" s="30"/>
      <c r="C160" s="218" t="s">
        <v>246</v>
      </c>
      <c r="D160" s="218" t="s">
        <v>184</v>
      </c>
      <c r="E160" s="219" t="s">
        <v>1048</v>
      </c>
      <c r="F160" s="220" t="s">
        <v>450</v>
      </c>
      <c r="G160" s="221" t="s">
        <v>394</v>
      </c>
      <c r="H160" s="222">
        <v>1</v>
      </c>
      <c r="I160" s="223">
        <v>111.09999999999999</v>
      </c>
      <c r="J160" s="223">
        <f>ROUND(I160*H160,2)</f>
        <v>111.09999999999999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188</v>
      </c>
      <c r="AT160" s="229" t="s">
        <v>184</v>
      </c>
      <c r="AU160" s="229" t="s">
        <v>183</v>
      </c>
      <c r="AY160" s="14" t="s">
        <v>181</v>
      </c>
      <c r="BE160" s="230">
        <f>IF(N160="základná",J160,0)</f>
        <v>0</v>
      </c>
      <c r="BF160" s="230">
        <f>IF(N160="znížená",J160,0)</f>
        <v>111.09999999999999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183</v>
      </c>
      <c r="BK160" s="230">
        <f>ROUND(I160*H160,2)</f>
        <v>111.09999999999999</v>
      </c>
      <c r="BL160" s="14" t="s">
        <v>188</v>
      </c>
      <c r="BM160" s="229" t="s">
        <v>1049</v>
      </c>
    </row>
    <row r="161" s="2" customFormat="1" ht="66.75" customHeight="1">
      <c r="A161" s="29"/>
      <c r="B161" s="30"/>
      <c r="C161" s="218" t="s">
        <v>251</v>
      </c>
      <c r="D161" s="218" t="s">
        <v>184</v>
      </c>
      <c r="E161" s="219" t="s">
        <v>1050</v>
      </c>
      <c r="F161" s="220" t="s">
        <v>454</v>
      </c>
      <c r="G161" s="221" t="s">
        <v>394</v>
      </c>
      <c r="H161" s="222">
        <v>1</v>
      </c>
      <c r="I161" s="223">
        <v>111.09999999999999</v>
      </c>
      <c r="J161" s="223">
        <f>ROUND(I161*H161,2)</f>
        <v>111.09999999999999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188</v>
      </c>
      <c r="AT161" s="229" t="s">
        <v>184</v>
      </c>
      <c r="AU161" s="229" t="s">
        <v>183</v>
      </c>
      <c r="AY161" s="14" t="s">
        <v>181</v>
      </c>
      <c r="BE161" s="230">
        <f>IF(N161="základná",J161,0)</f>
        <v>0</v>
      </c>
      <c r="BF161" s="230">
        <f>IF(N161="znížená",J161,0)</f>
        <v>111.09999999999999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183</v>
      </c>
      <c r="BK161" s="230">
        <f>ROUND(I161*H161,2)</f>
        <v>111.09999999999999</v>
      </c>
      <c r="BL161" s="14" t="s">
        <v>188</v>
      </c>
      <c r="BM161" s="229" t="s">
        <v>1051</v>
      </c>
    </row>
    <row r="162" s="2" customFormat="1" ht="24.15" customHeight="1">
      <c r="A162" s="29"/>
      <c r="B162" s="30"/>
      <c r="C162" s="218" t="s">
        <v>256</v>
      </c>
      <c r="D162" s="218" t="s">
        <v>184</v>
      </c>
      <c r="E162" s="219" t="s">
        <v>1052</v>
      </c>
      <c r="F162" s="220" t="s">
        <v>462</v>
      </c>
      <c r="G162" s="221" t="s">
        <v>394</v>
      </c>
      <c r="H162" s="222">
        <v>1</v>
      </c>
      <c r="I162" s="223">
        <v>111.09999999999999</v>
      </c>
      <c r="J162" s="223">
        <f>ROUND(I162*H162,2)</f>
        <v>111.09999999999999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188</v>
      </c>
      <c r="AT162" s="229" t="s">
        <v>184</v>
      </c>
      <c r="AU162" s="229" t="s">
        <v>183</v>
      </c>
      <c r="AY162" s="14" t="s">
        <v>181</v>
      </c>
      <c r="BE162" s="230">
        <f>IF(N162="základná",J162,0)</f>
        <v>0</v>
      </c>
      <c r="BF162" s="230">
        <f>IF(N162="znížená",J162,0)</f>
        <v>111.09999999999999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111.09999999999999</v>
      </c>
      <c r="BL162" s="14" t="s">
        <v>188</v>
      </c>
      <c r="BM162" s="229" t="s">
        <v>1053</v>
      </c>
    </row>
    <row r="163" s="12" customFormat="1" ht="22.8" customHeight="1">
      <c r="A163" s="12"/>
      <c r="B163" s="203"/>
      <c r="C163" s="204"/>
      <c r="D163" s="205" t="s">
        <v>72</v>
      </c>
      <c r="E163" s="216" t="s">
        <v>1054</v>
      </c>
      <c r="F163" s="216" t="s">
        <v>1055</v>
      </c>
      <c r="G163" s="204"/>
      <c r="H163" s="204"/>
      <c r="I163" s="204"/>
      <c r="J163" s="217">
        <f>BK163</f>
        <v>14460.389999999999</v>
      </c>
      <c r="K163" s="204"/>
      <c r="L163" s="208"/>
      <c r="M163" s="209"/>
      <c r="N163" s="210"/>
      <c r="O163" s="210"/>
      <c r="P163" s="211">
        <f>P164</f>
        <v>0</v>
      </c>
      <c r="Q163" s="210"/>
      <c r="R163" s="211">
        <f>R164</f>
        <v>0</v>
      </c>
      <c r="S163" s="210"/>
      <c r="T163" s="212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190</v>
      </c>
      <c r="AT163" s="214" t="s">
        <v>72</v>
      </c>
      <c r="AU163" s="214" t="s">
        <v>81</v>
      </c>
      <c r="AY163" s="213" t="s">
        <v>181</v>
      </c>
      <c r="BK163" s="215">
        <f>BK164</f>
        <v>14460.389999999999</v>
      </c>
    </row>
    <row r="164" s="2" customFormat="1" ht="44.25" customHeight="1">
      <c r="A164" s="29"/>
      <c r="B164" s="30"/>
      <c r="C164" s="218" t="s">
        <v>325</v>
      </c>
      <c r="D164" s="218" t="s">
        <v>184</v>
      </c>
      <c r="E164" s="219" t="s">
        <v>1056</v>
      </c>
      <c r="F164" s="220" t="s">
        <v>1057</v>
      </c>
      <c r="G164" s="221" t="s">
        <v>310</v>
      </c>
      <c r="H164" s="222">
        <v>1</v>
      </c>
      <c r="I164" s="223">
        <v>14460.389999999999</v>
      </c>
      <c r="J164" s="223">
        <f>ROUND(I164*H164,2)</f>
        <v>14460.389999999999</v>
      </c>
      <c r="K164" s="224"/>
      <c r="L164" s="35"/>
      <c r="M164" s="241" t="s">
        <v>1</v>
      </c>
      <c r="N164" s="242" t="s">
        <v>39</v>
      </c>
      <c r="O164" s="243">
        <v>0</v>
      </c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493</v>
      </c>
      <c r="AT164" s="229" t="s">
        <v>184</v>
      </c>
      <c r="AU164" s="229" t="s">
        <v>183</v>
      </c>
      <c r="AY164" s="14" t="s">
        <v>181</v>
      </c>
      <c r="BE164" s="230">
        <f>IF(N164="základná",J164,0)</f>
        <v>0</v>
      </c>
      <c r="BF164" s="230">
        <f>IF(N164="znížená",J164,0)</f>
        <v>14460.389999999999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14460.389999999999</v>
      </c>
      <c r="BL164" s="14" t="s">
        <v>493</v>
      </c>
      <c r="BM164" s="229" t="s">
        <v>1058</v>
      </c>
    </row>
    <row r="165" s="2" customFormat="1" ht="6.96" customHeight="1">
      <c r="A165" s="29"/>
      <c r="B165" s="62"/>
      <c r="C165" s="63"/>
      <c r="D165" s="63"/>
      <c r="E165" s="63"/>
      <c r="F165" s="63"/>
      <c r="G165" s="63"/>
      <c r="H165" s="63"/>
      <c r="I165" s="63"/>
      <c r="J165" s="63"/>
      <c r="K165" s="63"/>
      <c r="L165" s="35"/>
      <c r="M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</row>
  </sheetData>
  <sheetProtection sheet="1" autoFilter="0" formatColumns="0" formatRows="0" objects="1" scenarios="1" spinCount="100000" saltValue="PJqGXEonQJUk6KGxjxbYk+fawjJesQJJZj1ChEAmhxSSni0FPBbNsaWhGvSnwMowmzZkrzvz8M6Xx3o7WFpCvA==" hashValue="QqyItXzNzTh/Wug1LH6KaCfFz9oWezJMuqHjnn+RReNQme4HK4MGOjpQhwdet+NDE18Bc3VgIpUB5cgJIbfF5A==" algorithmName="SHA-512" password="CC35"/>
  <autoFilter ref="C123:K164"/>
  <mergeCells count="8">
    <mergeCell ref="E7:H7"/>
    <mergeCell ref="E9:H9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73</v>
      </c>
    </row>
    <row r="4" s="1" customFormat="1" ht="24.96" customHeight="1">
      <c r="B4" s="17"/>
      <c r="D4" s="134" t="s">
        <v>143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26.25" customHeight="1">
      <c r="B7" s="17"/>
      <c r="E7" s="137" t="str">
        <f>'Rekapitulácia stavby'!K6</f>
        <v>Dodatok č. 5 ku stavbe Kompostáreň na biologicky rozložiteľný komunálny odpad v meste Partizánske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144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1059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19. 6. 2023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1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146</v>
      </c>
      <c r="F18" s="29"/>
      <c r="G18" s="29"/>
      <c r="H18" s="29"/>
      <c r="I18" s="136" t="s">
        <v>24</v>
      </c>
      <c r="J18" s="139" t="s">
        <v>1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27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28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30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28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31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83.25" customHeight="1">
      <c r="A27" s="141"/>
      <c r="B27" s="142"/>
      <c r="C27" s="141"/>
      <c r="D27" s="141"/>
      <c r="E27" s="143" t="s">
        <v>147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33</v>
      </c>
      <c r="E30" s="29"/>
      <c r="F30" s="29"/>
      <c r="G30" s="29"/>
      <c r="H30" s="29"/>
      <c r="I30" s="29"/>
      <c r="J30" s="147">
        <f>ROUND(J124, 2)</f>
        <v>160002.64999999999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35</v>
      </c>
      <c r="G32" s="29"/>
      <c r="H32" s="29"/>
      <c r="I32" s="148" t="s">
        <v>34</v>
      </c>
      <c r="J32" s="148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37</v>
      </c>
      <c r="E33" s="150" t="s">
        <v>38</v>
      </c>
      <c r="F33" s="151">
        <f>ROUND((SUM(BE124:BE167)),  2)</f>
        <v>0</v>
      </c>
      <c r="G33" s="152"/>
      <c r="H33" s="152"/>
      <c r="I33" s="153">
        <v>0.20000000000000001</v>
      </c>
      <c r="J33" s="151">
        <f>ROUND(((SUM(BE124:BE167))*I33),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39</v>
      </c>
      <c r="F34" s="154">
        <f>ROUND((SUM(BF124:BF167)),  2)</f>
        <v>160002.64999999999</v>
      </c>
      <c r="G34" s="29"/>
      <c r="H34" s="29"/>
      <c r="I34" s="155">
        <v>0.20000000000000001</v>
      </c>
      <c r="J34" s="154">
        <f>ROUND(((SUM(BF124:BF167))*I34),  2)</f>
        <v>32000.529999999999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40</v>
      </c>
      <c r="F35" s="154">
        <f>ROUND((SUM(BG124:BG167)),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41</v>
      </c>
      <c r="F36" s="154">
        <f>ROUND((SUM(BH124:BH167)),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42</v>
      </c>
      <c r="F37" s="151">
        <f>ROUND((SUM(BI124:BI167)),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192003.17999999999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148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74" t="str">
        <f>E7</f>
        <v>Dodatok č. 5 ku stavbe Kompostáreň na biologicky rozložiteľný komunálny odpad v meste Partizánske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144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SO 201 - SPEVNENÉ PLOCHY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Partizánske parc.č.: 3958/171</v>
      </c>
      <c r="G89" s="31"/>
      <c r="H89" s="31"/>
      <c r="I89" s="26" t="s">
        <v>19</v>
      </c>
      <c r="J89" s="75" t="str">
        <f>IF(J12="","",J12)</f>
        <v>19. 6. 2023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Partizánske</v>
      </c>
      <c r="G91" s="31"/>
      <c r="H91" s="31"/>
      <c r="I91" s="26" t="s">
        <v>27</v>
      </c>
      <c r="J91" s="27" t="str">
        <f>E21</f>
        <v>Hescon, s.r.o.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Hescon, s.r.o.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5" t="s">
        <v>149</v>
      </c>
      <c r="D94" s="176"/>
      <c r="E94" s="176"/>
      <c r="F94" s="176"/>
      <c r="G94" s="176"/>
      <c r="H94" s="176"/>
      <c r="I94" s="176"/>
      <c r="J94" s="177" t="s">
        <v>150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8" t="s">
        <v>151</v>
      </c>
      <c r="D96" s="31"/>
      <c r="E96" s="31"/>
      <c r="F96" s="31"/>
      <c r="G96" s="31"/>
      <c r="H96" s="31"/>
      <c r="I96" s="31"/>
      <c r="J96" s="106">
        <f>J124</f>
        <v>160002.65000000002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152</v>
      </c>
    </row>
    <row r="97" s="9" customFormat="1" ht="24.96" customHeight="1">
      <c r="A97" s="9"/>
      <c r="B97" s="179"/>
      <c r="C97" s="180"/>
      <c r="D97" s="181" t="s">
        <v>153</v>
      </c>
      <c r="E97" s="182"/>
      <c r="F97" s="182"/>
      <c r="G97" s="182"/>
      <c r="H97" s="182"/>
      <c r="I97" s="182"/>
      <c r="J97" s="183">
        <f>J125</f>
        <v>158990.87000000002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154</v>
      </c>
      <c r="E98" s="188"/>
      <c r="F98" s="188"/>
      <c r="G98" s="188"/>
      <c r="H98" s="188"/>
      <c r="I98" s="188"/>
      <c r="J98" s="189">
        <f>J126</f>
        <v>6800.1400000000003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155</v>
      </c>
      <c r="E99" s="188"/>
      <c r="F99" s="188"/>
      <c r="G99" s="188"/>
      <c r="H99" s="188"/>
      <c r="I99" s="188"/>
      <c r="J99" s="189">
        <f>J134</f>
        <v>11085.579999999998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156</v>
      </c>
      <c r="E100" s="188"/>
      <c r="F100" s="188"/>
      <c r="G100" s="188"/>
      <c r="H100" s="188"/>
      <c r="I100" s="188"/>
      <c r="J100" s="189">
        <f>J139</f>
        <v>18523.389999999999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157</v>
      </c>
      <c r="E101" s="188"/>
      <c r="F101" s="188"/>
      <c r="G101" s="188"/>
      <c r="H101" s="188"/>
      <c r="I101" s="188"/>
      <c r="J101" s="189">
        <f>J142</f>
        <v>90437.360000000001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837</v>
      </c>
      <c r="E102" s="188"/>
      <c r="F102" s="188"/>
      <c r="G102" s="188"/>
      <c r="H102" s="188"/>
      <c r="I102" s="188"/>
      <c r="J102" s="189">
        <f>J150</f>
        <v>13256.450000000001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158</v>
      </c>
      <c r="E103" s="188"/>
      <c r="F103" s="188"/>
      <c r="G103" s="188"/>
      <c r="H103" s="188"/>
      <c r="I103" s="188"/>
      <c r="J103" s="189">
        <f>J156</f>
        <v>18887.950000000001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166</v>
      </c>
      <c r="E104" s="182"/>
      <c r="F104" s="182"/>
      <c r="G104" s="182"/>
      <c r="H104" s="182"/>
      <c r="I104" s="182"/>
      <c r="J104" s="183">
        <f>J158</f>
        <v>1011.7799999999999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="2" customFormat="1" ht="6.96" customHeight="1">
      <c r="A110" s="29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4.96" customHeight="1">
      <c r="A111" s="29"/>
      <c r="B111" s="30"/>
      <c r="C111" s="20" t="s">
        <v>167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13</v>
      </c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26.25" customHeight="1">
      <c r="A114" s="29"/>
      <c r="B114" s="30"/>
      <c r="C114" s="31"/>
      <c r="D114" s="31"/>
      <c r="E114" s="174" t="str">
        <f>E7</f>
        <v>Dodatok č. 5 ku stavbe Kompostáreň na biologicky rozložiteľný komunálny odpad v meste Partizánske</v>
      </c>
      <c r="F114" s="26"/>
      <c r="G114" s="26"/>
      <c r="H114" s="26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144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6.5" customHeight="1">
      <c r="A116" s="29"/>
      <c r="B116" s="30"/>
      <c r="C116" s="31"/>
      <c r="D116" s="31"/>
      <c r="E116" s="72" t="str">
        <f>E9</f>
        <v>SO 201 - SPEVNENÉ PLOCHY</v>
      </c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17</v>
      </c>
      <c r="D118" s="31"/>
      <c r="E118" s="31"/>
      <c r="F118" s="23" t="str">
        <f>F12</f>
        <v>Partizánske parc.č.: 3958/171</v>
      </c>
      <c r="G118" s="31"/>
      <c r="H118" s="31"/>
      <c r="I118" s="26" t="s">
        <v>19</v>
      </c>
      <c r="J118" s="75" t="str">
        <f>IF(J12="","",J12)</f>
        <v>19. 6. 2023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21</v>
      </c>
      <c r="D120" s="31"/>
      <c r="E120" s="31"/>
      <c r="F120" s="23" t="str">
        <f>E15</f>
        <v>Mesto Partizánske</v>
      </c>
      <c r="G120" s="31"/>
      <c r="H120" s="31"/>
      <c r="I120" s="26" t="s">
        <v>27</v>
      </c>
      <c r="J120" s="27" t="str">
        <f>E21</f>
        <v>Hescon, s.r.o.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25</v>
      </c>
      <c r="D121" s="31"/>
      <c r="E121" s="31"/>
      <c r="F121" s="23" t="str">
        <f>IF(E18="","",E18)</f>
        <v xml:space="preserve"> </v>
      </c>
      <c r="G121" s="31"/>
      <c r="H121" s="31"/>
      <c r="I121" s="26" t="s">
        <v>30</v>
      </c>
      <c r="J121" s="27" t="str">
        <f>E24</f>
        <v>Hescon, s.r.o.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0.32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11" customFormat="1" ht="29.28" customHeight="1">
      <c r="A123" s="191"/>
      <c r="B123" s="192"/>
      <c r="C123" s="193" t="s">
        <v>168</v>
      </c>
      <c r="D123" s="194" t="s">
        <v>58</v>
      </c>
      <c r="E123" s="194" t="s">
        <v>54</v>
      </c>
      <c r="F123" s="194" t="s">
        <v>55</v>
      </c>
      <c r="G123" s="194" t="s">
        <v>169</v>
      </c>
      <c r="H123" s="194" t="s">
        <v>170</v>
      </c>
      <c r="I123" s="194" t="s">
        <v>171</v>
      </c>
      <c r="J123" s="195" t="s">
        <v>150</v>
      </c>
      <c r="K123" s="196" t="s">
        <v>172</v>
      </c>
      <c r="L123" s="197"/>
      <c r="M123" s="96" t="s">
        <v>1</v>
      </c>
      <c r="N123" s="97" t="s">
        <v>37</v>
      </c>
      <c r="O123" s="97" t="s">
        <v>173</v>
      </c>
      <c r="P123" s="97" t="s">
        <v>174</v>
      </c>
      <c r="Q123" s="97" t="s">
        <v>175</v>
      </c>
      <c r="R123" s="97" t="s">
        <v>176</v>
      </c>
      <c r="S123" s="97" t="s">
        <v>177</v>
      </c>
      <c r="T123" s="98" t="s">
        <v>178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29"/>
      <c r="B124" s="30"/>
      <c r="C124" s="103" t="s">
        <v>151</v>
      </c>
      <c r="D124" s="31"/>
      <c r="E124" s="31"/>
      <c r="F124" s="31"/>
      <c r="G124" s="31"/>
      <c r="H124" s="31"/>
      <c r="I124" s="31"/>
      <c r="J124" s="198">
        <f>BK124</f>
        <v>160002.65000000002</v>
      </c>
      <c r="K124" s="31"/>
      <c r="L124" s="35"/>
      <c r="M124" s="99"/>
      <c r="N124" s="199"/>
      <c r="O124" s="100"/>
      <c r="P124" s="200">
        <f>P125+P158</f>
        <v>0</v>
      </c>
      <c r="Q124" s="100"/>
      <c r="R124" s="200">
        <f>R125+R158</f>
        <v>2960.4927232999999</v>
      </c>
      <c r="S124" s="100"/>
      <c r="T124" s="201">
        <f>T125+T158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152</v>
      </c>
      <c r="BK124" s="202">
        <f>BK125+BK158</f>
        <v>160002.65000000002</v>
      </c>
    </row>
    <row r="125" s="12" customFormat="1" ht="25.92" customHeight="1">
      <c r="A125" s="12"/>
      <c r="B125" s="203"/>
      <c r="C125" s="204"/>
      <c r="D125" s="205" t="s">
        <v>72</v>
      </c>
      <c r="E125" s="206" t="s">
        <v>179</v>
      </c>
      <c r="F125" s="206" t="s">
        <v>180</v>
      </c>
      <c r="G125" s="204"/>
      <c r="H125" s="204"/>
      <c r="I125" s="204"/>
      <c r="J125" s="207">
        <f>BK125</f>
        <v>158990.87000000002</v>
      </c>
      <c r="K125" s="204"/>
      <c r="L125" s="208"/>
      <c r="M125" s="209"/>
      <c r="N125" s="210"/>
      <c r="O125" s="210"/>
      <c r="P125" s="211">
        <f>P126+P134+P139+P142+P150+P156</f>
        <v>0</v>
      </c>
      <c r="Q125" s="210"/>
      <c r="R125" s="211">
        <f>R126+R134+R139+R142+R150+R156</f>
        <v>2960.4927232999999</v>
      </c>
      <c r="S125" s="210"/>
      <c r="T125" s="212">
        <f>T126+T134+T139+T142+T150+T156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73</v>
      </c>
      <c r="AY125" s="213" t="s">
        <v>181</v>
      </c>
      <c r="BK125" s="215">
        <f>BK126+BK134+BK139+BK142+BK150+BK156</f>
        <v>158990.87000000002</v>
      </c>
    </row>
    <row r="126" s="12" customFormat="1" ht="22.8" customHeight="1">
      <c r="A126" s="12"/>
      <c r="B126" s="203"/>
      <c r="C126" s="204"/>
      <c r="D126" s="205" t="s">
        <v>72</v>
      </c>
      <c r="E126" s="216" t="s">
        <v>81</v>
      </c>
      <c r="F126" s="216" t="s">
        <v>182</v>
      </c>
      <c r="G126" s="204"/>
      <c r="H126" s="204"/>
      <c r="I126" s="204"/>
      <c r="J126" s="217">
        <f>BK126</f>
        <v>6800.1400000000003</v>
      </c>
      <c r="K126" s="204"/>
      <c r="L126" s="208"/>
      <c r="M126" s="209"/>
      <c r="N126" s="210"/>
      <c r="O126" s="210"/>
      <c r="P126" s="211">
        <f>SUM(P127:P133)</f>
        <v>0</v>
      </c>
      <c r="Q126" s="210"/>
      <c r="R126" s="211">
        <f>SUM(R127:R133)</f>
        <v>0</v>
      </c>
      <c r="S126" s="210"/>
      <c r="T126" s="212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81</v>
      </c>
      <c r="AT126" s="214" t="s">
        <v>72</v>
      </c>
      <c r="AU126" s="214" t="s">
        <v>81</v>
      </c>
      <c r="AY126" s="213" t="s">
        <v>181</v>
      </c>
      <c r="BK126" s="215">
        <f>SUM(BK127:BK133)</f>
        <v>6800.1400000000003</v>
      </c>
    </row>
    <row r="127" s="2" customFormat="1" ht="24.15" customHeight="1">
      <c r="A127" s="29"/>
      <c r="B127" s="30"/>
      <c r="C127" s="218" t="s">
        <v>307</v>
      </c>
      <c r="D127" s="218" t="s">
        <v>184</v>
      </c>
      <c r="E127" s="219" t="s">
        <v>838</v>
      </c>
      <c r="F127" s="220" t="s">
        <v>839</v>
      </c>
      <c r="G127" s="221" t="s">
        <v>187</v>
      </c>
      <c r="H127" s="222">
        <v>748.79999999999995</v>
      </c>
      <c r="I127" s="223">
        <v>2.6699999999999999</v>
      </c>
      <c r="J127" s="223">
        <f>ROUND(I127*H127,2)</f>
        <v>1999.3</v>
      </c>
      <c r="K127" s="224"/>
      <c r="L127" s="35"/>
      <c r="M127" s="225" t="s">
        <v>1</v>
      </c>
      <c r="N127" s="226" t="s">
        <v>39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188</v>
      </c>
      <c r="AT127" s="229" t="s">
        <v>184</v>
      </c>
      <c r="AU127" s="229" t="s">
        <v>183</v>
      </c>
      <c r="AY127" s="14" t="s">
        <v>181</v>
      </c>
      <c r="BE127" s="230">
        <f>IF(N127="základná",J127,0)</f>
        <v>0</v>
      </c>
      <c r="BF127" s="230">
        <f>IF(N127="znížená",J127,0)</f>
        <v>1999.3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183</v>
      </c>
      <c r="BK127" s="230">
        <f>ROUND(I127*H127,2)</f>
        <v>1999.3</v>
      </c>
      <c r="BL127" s="14" t="s">
        <v>188</v>
      </c>
      <c r="BM127" s="229" t="s">
        <v>1060</v>
      </c>
    </row>
    <row r="128" s="2" customFormat="1" ht="24.15" customHeight="1">
      <c r="A128" s="29"/>
      <c r="B128" s="30"/>
      <c r="C128" s="218" t="s">
        <v>312</v>
      </c>
      <c r="D128" s="218" t="s">
        <v>184</v>
      </c>
      <c r="E128" s="219" t="s">
        <v>841</v>
      </c>
      <c r="F128" s="220" t="s">
        <v>842</v>
      </c>
      <c r="G128" s="221" t="s">
        <v>187</v>
      </c>
      <c r="H128" s="222">
        <v>748.79999999999995</v>
      </c>
      <c r="I128" s="223">
        <v>0.59999999999999998</v>
      </c>
      <c r="J128" s="223">
        <f>ROUND(I128*H128,2)</f>
        <v>449.27999999999997</v>
      </c>
      <c r="K128" s="224"/>
      <c r="L128" s="35"/>
      <c r="M128" s="225" t="s">
        <v>1</v>
      </c>
      <c r="N128" s="226" t="s">
        <v>39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188</v>
      </c>
      <c r="AT128" s="229" t="s">
        <v>184</v>
      </c>
      <c r="AU128" s="229" t="s">
        <v>183</v>
      </c>
      <c r="AY128" s="14" t="s">
        <v>181</v>
      </c>
      <c r="BE128" s="230">
        <f>IF(N128="základná",J128,0)</f>
        <v>0</v>
      </c>
      <c r="BF128" s="230">
        <f>IF(N128="znížená",J128,0)</f>
        <v>449.27999999999997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183</v>
      </c>
      <c r="BK128" s="230">
        <f>ROUND(I128*H128,2)</f>
        <v>449.27999999999997</v>
      </c>
      <c r="BL128" s="14" t="s">
        <v>188</v>
      </c>
      <c r="BM128" s="229" t="s">
        <v>1061</v>
      </c>
    </row>
    <row r="129" s="2" customFormat="1" ht="16.5" customHeight="1">
      <c r="A129" s="29"/>
      <c r="B129" s="30"/>
      <c r="C129" s="218" t="s">
        <v>316</v>
      </c>
      <c r="D129" s="218" t="s">
        <v>184</v>
      </c>
      <c r="E129" s="219" t="s">
        <v>185</v>
      </c>
      <c r="F129" s="220" t="s">
        <v>186</v>
      </c>
      <c r="G129" s="221" t="s">
        <v>187</v>
      </c>
      <c r="H129" s="222">
        <v>48.960000000000001</v>
      </c>
      <c r="I129" s="223">
        <v>7.96</v>
      </c>
      <c r="J129" s="223">
        <f>ROUND(I129*H129,2)</f>
        <v>389.72000000000003</v>
      </c>
      <c r="K129" s="224"/>
      <c r="L129" s="35"/>
      <c r="M129" s="225" t="s">
        <v>1</v>
      </c>
      <c r="N129" s="226" t="s">
        <v>39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188</v>
      </c>
      <c r="AT129" s="229" t="s">
        <v>184</v>
      </c>
      <c r="AU129" s="229" t="s">
        <v>183</v>
      </c>
      <c r="AY129" s="14" t="s">
        <v>181</v>
      </c>
      <c r="BE129" s="230">
        <f>IF(N129="základná",J129,0)</f>
        <v>0</v>
      </c>
      <c r="BF129" s="230">
        <f>IF(N129="znížená",J129,0)</f>
        <v>389.72000000000003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183</v>
      </c>
      <c r="BK129" s="230">
        <f>ROUND(I129*H129,2)</f>
        <v>389.72000000000003</v>
      </c>
      <c r="BL129" s="14" t="s">
        <v>188</v>
      </c>
      <c r="BM129" s="229" t="s">
        <v>1062</v>
      </c>
    </row>
    <row r="130" s="2" customFormat="1" ht="37.8" customHeight="1">
      <c r="A130" s="29"/>
      <c r="B130" s="30"/>
      <c r="C130" s="218" t="s">
        <v>301</v>
      </c>
      <c r="D130" s="218" t="s">
        <v>184</v>
      </c>
      <c r="E130" s="219" t="s">
        <v>191</v>
      </c>
      <c r="F130" s="220" t="s">
        <v>192</v>
      </c>
      <c r="G130" s="221" t="s">
        <v>187</v>
      </c>
      <c r="H130" s="222">
        <v>48.960000000000001</v>
      </c>
      <c r="I130" s="223">
        <v>0.58999999999999997</v>
      </c>
      <c r="J130" s="223">
        <f>ROUND(I130*H130,2)</f>
        <v>28.890000000000001</v>
      </c>
      <c r="K130" s="224"/>
      <c r="L130" s="35"/>
      <c r="M130" s="225" t="s">
        <v>1</v>
      </c>
      <c r="N130" s="226" t="s">
        <v>39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188</v>
      </c>
      <c r="AT130" s="229" t="s">
        <v>184</v>
      </c>
      <c r="AU130" s="229" t="s">
        <v>183</v>
      </c>
      <c r="AY130" s="14" t="s">
        <v>181</v>
      </c>
      <c r="BE130" s="230">
        <f>IF(N130="základná",J130,0)</f>
        <v>0</v>
      </c>
      <c r="BF130" s="230">
        <f>IF(N130="znížená",J130,0)</f>
        <v>28.890000000000001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183</v>
      </c>
      <c r="BK130" s="230">
        <f>ROUND(I130*H130,2)</f>
        <v>28.890000000000001</v>
      </c>
      <c r="BL130" s="14" t="s">
        <v>188</v>
      </c>
      <c r="BM130" s="229" t="s">
        <v>1063</v>
      </c>
    </row>
    <row r="131" s="2" customFormat="1" ht="24.15" customHeight="1">
      <c r="A131" s="29"/>
      <c r="B131" s="30"/>
      <c r="C131" s="218" t="s">
        <v>325</v>
      </c>
      <c r="D131" s="218" t="s">
        <v>184</v>
      </c>
      <c r="E131" s="219" t="s">
        <v>194</v>
      </c>
      <c r="F131" s="220" t="s">
        <v>195</v>
      </c>
      <c r="G131" s="221" t="s">
        <v>187</v>
      </c>
      <c r="H131" s="222">
        <v>797.75999999999999</v>
      </c>
      <c r="I131" s="223">
        <v>1.23</v>
      </c>
      <c r="J131" s="223">
        <f>ROUND(I131*H131,2)</f>
        <v>981.24000000000001</v>
      </c>
      <c r="K131" s="224"/>
      <c r="L131" s="35"/>
      <c r="M131" s="225" t="s">
        <v>1</v>
      </c>
      <c r="N131" s="226" t="s">
        <v>39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188</v>
      </c>
      <c r="AT131" s="229" t="s">
        <v>184</v>
      </c>
      <c r="AU131" s="229" t="s">
        <v>183</v>
      </c>
      <c r="AY131" s="14" t="s">
        <v>181</v>
      </c>
      <c r="BE131" s="230">
        <f>IF(N131="základná",J131,0)</f>
        <v>0</v>
      </c>
      <c r="BF131" s="230">
        <f>IF(N131="znížená",J131,0)</f>
        <v>981.24000000000001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183</v>
      </c>
      <c r="BK131" s="230">
        <f>ROUND(I131*H131,2)</f>
        <v>981.24000000000001</v>
      </c>
      <c r="BL131" s="14" t="s">
        <v>188</v>
      </c>
      <c r="BM131" s="229" t="s">
        <v>1064</v>
      </c>
    </row>
    <row r="132" s="2" customFormat="1" ht="37.8" customHeight="1">
      <c r="A132" s="29"/>
      <c r="B132" s="30"/>
      <c r="C132" s="218" t="s">
        <v>329</v>
      </c>
      <c r="D132" s="218" t="s">
        <v>184</v>
      </c>
      <c r="E132" s="219" t="s">
        <v>847</v>
      </c>
      <c r="F132" s="220" t="s">
        <v>848</v>
      </c>
      <c r="G132" s="221" t="s">
        <v>187</v>
      </c>
      <c r="H132" s="222">
        <v>797.75999999999999</v>
      </c>
      <c r="I132" s="223">
        <v>3.3300000000000001</v>
      </c>
      <c r="J132" s="223">
        <f>ROUND(I132*H132,2)</f>
        <v>2656.54</v>
      </c>
      <c r="K132" s="224"/>
      <c r="L132" s="35"/>
      <c r="M132" s="225" t="s">
        <v>1</v>
      </c>
      <c r="N132" s="226" t="s">
        <v>39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188</v>
      </c>
      <c r="AT132" s="229" t="s">
        <v>184</v>
      </c>
      <c r="AU132" s="229" t="s">
        <v>183</v>
      </c>
      <c r="AY132" s="14" t="s">
        <v>181</v>
      </c>
      <c r="BE132" s="230">
        <f>IF(N132="základná",J132,0)</f>
        <v>0</v>
      </c>
      <c r="BF132" s="230">
        <f>IF(N132="znížená",J132,0)</f>
        <v>2656.54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183</v>
      </c>
      <c r="BK132" s="230">
        <f>ROUND(I132*H132,2)</f>
        <v>2656.54</v>
      </c>
      <c r="BL132" s="14" t="s">
        <v>188</v>
      </c>
      <c r="BM132" s="229" t="s">
        <v>1065</v>
      </c>
    </row>
    <row r="133" s="2" customFormat="1" ht="21.75" customHeight="1">
      <c r="A133" s="29"/>
      <c r="B133" s="30"/>
      <c r="C133" s="218" t="s">
        <v>333</v>
      </c>
      <c r="D133" s="218" t="s">
        <v>184</v>
      </c>
      <c r="E133" s="219" t="s">
        <v>557</v>
      </c>
      <c r="F133" s="220" t="s">
        <v>558</v>
      </c>
      <c r="G133" s="221" t="s">
        <v>187</v>
      </c>
      <c r="H133" s="222">
        <v>797.75999999999999</v>
      </c>
      <c r="I133" s="223">
        <v>0.37</v>
      </c>
      <c r="J133" s="223">
        <f>ROUND(I133*H133,2)</f>
        <v>295.17000000000002</v>
      </c>
      <c r="K133" s="224"/>
      <c r="L133" s="35"/>
      <c r="M133" s="225" t="s">
        <v>1</v>
      </c>
      <c r="N133" s="226" t="s">
        <v>39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188</v>
      </c>
      <c r="AT133" s="229" t="s">
        <v>184</v>
      </c>
      <c r="AU133" s="229" t="s">
        <v>183</v>
      </c>
      <c r="AY133" s="14" t="s">
        <v>181</v>
      </c>
      <c r="BE133" s="230">
        <f>IF(N133="základná",J133,0)</f>
        <v>0</v>
      </c>
      <c r="BF133" s="230">
        <f>IF(N133="znížená",J133,0)</f>
        <v>295.17000000000002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183</v>
      </c>
      <c r="BK133" s="230">
        <f>ROUND(I133*H133,2)</f>
        <v>295.17000000000002</v>
      </c>
      <c r="BL133" s="14" t="s">
        <v>188</v>
      </c>
      <c r="BM133" s="229" t="s">
        <v>1066</v>
      </c>
    </row>
    <row r="134" s="12" customFormat="1" ht="22.8" customHeight="1">
      <c r="A134" s="12"/>
      <c r="B134" s="203"/>
      <c r="C134" s="204"/>
      <c r="D134" s="205" t="s">
        <v>72</v>
      </c>
      <c r="E134" s="216" t="s">
        <v>183</v>
      </c>
      <c r="F134" s="216" t="s">
        <v>205</v>
      </c>
      <c r="G134" s="204"/>
      <c r="H134" s="204"/>
      <c r="I134" s="204"/>
      <c r="J134" s="217">
        <f>BK134</f>
        <v>11085.579999999998</v>
      </c>
      <c r="K134" s="204"/>
      <c r="L134" s="208"/>
      <c r="M134" s="209"/>
      <c r="N134" s="210"/>
      <c r="O134" s="210"/>
      <c r="P134" s="211">
        <f>SUM(P135:P138)</f>
        <v>0</v>
      </c>
      <c r="Q134" s="210"/>
      <c r="R134" s="211">
        <f>SUM(R135:R138)</f>
        <v>113.16084480000001</v>
      </c>
      <c r="S134" s="210"/>
      <c r="T134" s="212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81</v>
      </c>
      <c r="AT134" s="214" t="s">
        <v>72</v>
      </c>
      <c r="AU134" s="214" t="s">
        <v>81</v>
      </c>
      <c r="AY134" s="213" t="s">
        <v>181</v>
      </c>
      <c r="BK134" s="215">
        <f>SUM(BK135:BK138)</f>
        <v>11085.579999999998</v>
      </c>
    </row>
    <row r="135" s="2" customFormat="1" ht="24.15" customHeight="1">
      <c r="A135" s="29"/>
      <c r="B135" s="30"/>
      <c r="C135" s="218" t="s">
        <v>294</v>
      </c>
      <c r="D135" s="218" t="s">
        <v>184</v>
      </c>
      <c r="E135" s="219" t="s">
        <v>207</v>
      </c>
      <c r="F135" s="220" t="s">
        <v>208</v>
      </c>
      <c r="G135" s="221" t="s">
        <v>187</v>
      </c>
      <c r="H135" s="222">
        <v>48.960000000000001</v>
      </c>
      <c r="I135" s="223">
        <v>82.060000000000002</v>
      </c>
      <c r="J135" s="223">
        <f>ROUND(I135*H135,2)</f>
        <v>4017.6599999999999</v>
      </c>
      <c r="K135" s="224"/>
      <c r="L135" s="35"/>
      <c r="M135" s="225" t="s">
        <v>1</v>
      </c>
      <c r="N135" s="226" t="s">
        <v>39</v>
      </c>
      <c r="O135" s="227">
        <v>0</v>
      </c>
      <c r="P135" s="227">
        <f>O135*H135</f>
        <v>0</v>
      </c>
      <c r="Q135" s="227">
        <v>2.2151299999999998</v>
      </c>
      <c r="R135" s="227">
        <f>Q135*H135</f>
        <v>108.4527648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188</v>
      </c>
      <c r="AT135" s="229" t="s">
        <v>184</v>
      </c>
      <c r="AU135" s="229" t="s">
        <v>183</v>
      </c>
      <c r="AY135" s="14" t="s">
        <v>181</v>
      </c>
      <c r="BE135" s="230">
        <f>IF(N135="základná",J135,0)</f>
        <v>0</v>
      </c>
      <c r="BF135" s="230">
        <f>IF(N135="znížená",J135,0)</f>
        <v>4017.6599999999999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183</v>
      </c>
      <c r="BK135" s="230">
        <f>ROUND(I135*H135,2)</f>
        <v>4017.6599999999999</v>
      </c>
      <c r="BL135" s="14" t="s">
        <v>188</v>
      </c>
      <c r="BM135" s="229" t="s">
        <v>1067</v>
      </c>
    </row>
    <row r="136" s="2" customFormat="1" ht="24.15" customHeight="1">
      <c r="A136" s="29"/>
      <c r="B136" s="30"/>
      <c r="C136" s="218" t="s">
        <v>81</v>
      </c>
      <c r="D136" s="218" t="s">
        <v>184</v>
      </c>
      <c r="E136" s="219" t="s">
        <v>216</v>
      </c>
      <c r="F136" s="220" t="s">
        <v>217</v>
      </c>
      <c r="G136" s="221" t="s">
        <v>218</v>
      </c>
      <c r="H136" s="222">
        <v>1872</v>
      </c>
      <c r="I136" s="223">
        <v>0.59999999999999998</v>
      </c>
      <c r="J136" s="223">
        <f>ROUND(I136*H136,2)</f>
        <v>1123.2000000000001</v>
      </c>
      <c r="K136" s="224"/>
      <c r="L136" s="35"/>
      <c r="M136" s="225" t="s">
        <v>1</v>
      </c>
      <c r="N136" s="226" t="s">
        <v>39</v>
      </c>
      <c r="O136" s="227">
        <v>0</v>
      </c>
      <c r="P136" s="227">
        <f>O136*H136</f>
        <v>0</v>
      </c>
      <c r="Q136" s="227">
        <v>3.0000000000000001E-05</v>
      </c>
      <c r="R136" s="227">
        <f>Q136*H136</f>
        <v>0.056160000000000002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188</v>
      </c>
      <c r="AT136" s="229" t="s">
        <v>184</v>
      </c>
      <c r="AU136" s="229" t="s">
        <v>183</v>
      </c>
      <c r="AY136" s="14" t="s">
        <v>181</v>
      </c>
      <c r="BE136" s="230">
        <f>IF(N136="základná",J136,0)</f>
        <v>0</v>
      </c>
      <c r="BF136" s="230">
        <f>IF(N136="znížená",J136,0)</f>
        <v>1123.2000000000001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183</v>
      </c>
      <c r="BK136" s="230">
        <f>ROUND(I136*H136,2)</f>
        <v>1123.2000000000001</v>
      </c>
      <c r="BL136" s="14" t="s">
        <v>188</v>
      </c>
      <c r="BM136" s="229" t="s">
        <v>1068</v>
      </c>
    </row>
    <row r="137" s="2" customFormat="1" ht="21.75" customHeight="1">
      <c r="A137" s="29"/>
      <c r="B137" s="30"/>
      <c r="C137" s="231" t="s">
        <v>183</v>
      </c>
      <c r="D137" s="231" t="s">
        <v>221</v>
      </c>
      <c r="E137" s="232" t="s">
        <v>222</v>
      </c>
      <c r="F137" s="233" t="s">
        <v>223</v>
      </c>
      <c r="G137" s="234" t="s">
        <v>218</v>
      </c>
      <c r="H137" s="235">
        <v>1909.4400000000001</v>
      </c>
      <c r="I137" s="236">
        <v>0.78000000000000003</v>
      </c>
      <c r="J137" s="236">
        <f>ROUND(I137*H137,2)</f>
        <v>1489.3599999999999</v>
      </c>
      <c r="K137" s="237"/>
      <c r="L137" s="238"/>
      <c r="M137" s="239" t="s">
        <v>1</v>
      </c>
      <c r="N137" s="240" t="s">
        <v>39</v>
      </c>
      <c r="O137" s="227">
        <v>0</v>
      </c>
      <c r="P137" s="227">
        <f>O137*H137</f>
        <v>0</v>
      </c>
      <c r="Q137" s="227">
        <v>0.00025000000000000001</v>
      </c>
      <c r="R137" s="227">
        <f>Q137*H137</f>
        <v>0.47736000000000001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210</v>
      </c>
      <c r="AT137" s="229" t="s">
        <v>221</v>
      </c>
      <c r="AU137" s="229" t="s">
        <v>183</v>
      </c>
      <c r="AY137" s="14" t="s">
        <v>181</v>
      </c>
      <c r="BE137" s="230">
        <f>IF(N137="základná",J137,0)</f>
        <v>0</v>
      </c>
      <c r="BF137" s="230">
        <f>IF(N137="znížená",J137,0)</f>
        <v>1489.3599999999999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183</v>
      </c>
      <c r="BK137" s="230">
        <f>ROUND(I137*H137,2)</f>
        <v>1489.3599999999999</v>
      </c>
      <c r="BL137" s="14" t="s">
        <v>188</v>
      </c>
      <c r="BM137" s="229" t="s">
        <v>1069</v>
      </c>
    </row>
    <row r="138" s="2" customFormat="1" ht="37.8" customHeight="1">
      <c r="A138" s="29"/>
      <c r="B138" s="30"/>
      <c r="C138" s="218" t="s">
        <v>190</v>
      </c>
      <c r="D138" s="218" t="s">
        <v>184</v>
      </c>
      <c r="E138" s="219" t="s">
        <v>226</v>
      </c>
      <c r="F138" s="220" t="s">
        <v>227</v>
      </c>
      <c r="G138" s="221" t="s">
        <v>218</v>
      </c>
      <c r="H138" s="222">
        <v>1872</v>
      </c>
      <c r="I138" s="223">
        <v>2.3799999999999999</v>
      </c>
      <c r="J138" s="223">
        <f>ROUND(I138*H138,2)</f>
        <v>4455.3599999999997</v>
      </c>
      <c r="K138" s="224"/>
      <c r="L138" s="35"/>
      <c r="M138" s="225" t="s">
        <v>1</v>
      </c>
      <c r="N138" s="226" t="s">
        <v>39</v>
      </c>
      <c r="O138" s="227">
        <v>0</v>
      </c>
      <c r="P138" s="227">
        <f>O138*H138</f>
        <v>0</v>
      </c>
      <c r="Q138" s="227">
        <v>0.0022300000000000002</v>
      </c>
      <c r="R138" s="227">
        <f>Q138*H138</f>
        <v>4.1745600000000005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188</v>
      </c>
      <c r="AT138" s="229" t="s">
        <v>184</v>
      </c>
      <c r="AU138" s="229" t="s">
        <v>183</v>
      </c>
      <c r="AY138" s="14" t="s">
        <v>181</v>
      </c>
      <c r="BE138" s="230">
        <f>IF(N138="základná",J138,0)</f>
        <v>0</v>
      </c>
      <c r="BF138" s="230">
        <f>IF(N138="znížená",J138,0)</f>
        <v>4455.3599999999997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183</v>
      </c>
      <c r="BK138" s="230">
        <f>ROUND(I138*H138,2)</f>
        <v>4455.3599999999997</v>
      </c>
      <c r="BL138" s="14" t="s">
        <v>188</v>
      </c>
      <c r="BM138" s="229" t="s">
        <v>1070</v>
      </c>
    </row>
    <row r="139" s="12" customFormat="1" ht="22.8" customHeight="1">
      <c r="A139" s="12"/>
      <c r="B139" s="203"/>
      <c r="C139" s="204"/>
      <c r="D139" s="205" t="s">
        <v>72</v>
      </c>
      <c r="E139" s="216" t="s">
        <v>190</v>
      </c>
      <c r="F139" s="216" t="s">
        <v>229</v>
      </c>
      <c r="G139" s="204"/>
      <c r="H139" s="204"/>
      <c r="I139" s="204"/>
      <c r="J139" s="217">
        <f>BK139</f>
        <v>18523.389999999999</v>
      </c>
      <c r="K139" s="204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149.90090849999999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81</v>
      </c>
      <c r="AT139" s="214" t="s">
        <v>72</v>
      </c>
      <c r="AU139" s="214" t="s">
        <v>81</v>
      </c>
      <c r="AY139" s="213" t="s">
        <v>181</v>
      </c>
      <c r="BK139" s="215">
        <f>SUM(BK140:BK141)</f>
        <v>18523.389999999999</v>
      </c>
    </row>
    <row r="140" s="2" customFormat="1" ht="24.15" customHeight="1">
      <c r="A140" s="29"/>
      <c r="B140" s="30"/>
      <c r="C140" s="218" t="s">
        <v>298</v>
      </c>
      <c r="D140" s="218" t="s">
        <v>184</v>
      </c>
      <c r="E140" s="219" t="s">
        <v>857</v>
      </c>
      <c r="F140" s="220" t="s">
        <v>858</v>
      </c>
      <c r="G140" s="221" t="s">
        <v>187</v>
      </c>
      <c r="H140" s="222">
        <v>68.849999999999994</v>
      </c>
      <c r="I140" s="223">
        <v>169.96000000000001</v>
      </c>
      <c r="J140" s="223">
        <f>ROUND(I140*H140,2)</f>
        <v>11701.75</v>
      </c>
      <c r="K140" s="224"/>
      <c r="L140" s="35"/>
      <c r="M140" s="225" t="s">
        <v>1</v>
      </c>
      <c r="N140" s="226" t="s">
        <v>39</v>
      </c>
      <c r="O140" s="227">
        <v>0</v>
      </c>
      <c r="P140" s="227">
        <f>O140*H140</f>
        <v>0</v>
      </c>
      <c r="Q140" s="227">
        <v>2.1170900000000001</v>
      </c>
      <c r="R140" s="227">
        <f>Q140*H140</f>
        <v>145.76164649999998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188</v>
      </c>
      <c r="AT140" s="229" t="s">
        <v>184</v>
      </c>
      <c r="AU140" s="229" t="s">
        <v>183</v>
      </c>
      <c r="AY140" s="14" t="s">
        <v>181</v>
      </c>
      <c r="BE140" s="230">
        <f>IF(N140="základná",J140,0)</f>
        <v>0</v>
      </c>
      <c r="BF140" s="230">
        <f>IF(N140="znížená",J140,0)</f>
        <v>11701.75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183</v>
      </c>
      <c r="BK140" s="230">
        <f>ROUND(I140*H140,2)</f>
        <v>11701.75</v>
      </c>
      <c r="BL140" s="14" t="s">
        <v>188</v>
      </c>
      <c r="BM140" s="229" t="s">
        <v>1071</v>
      </c>
    </row>
    <row r="141" s="2" customFormat="1" ht="24.15" customHeight="1">
      <c r="A141" s="29"/>
      <c r="B141" s="30"/>
      <c r="C141" s="218" t="s">
        <v>303</v>
      </c>
      <c r="D141" s="218" t="s">
        <v>184</v>
      </c>
      <c r="E141" s="219" t="s">
        <v>860</v>
      </c>
      <c r="F141" s="220" t="s">
        <v>861</v>
      </c>
      <c r="G141" s="221" t="s">
        <v>213</v>
      </c>
      <c r="H141" s="222">
        <v>4.1310000000000002</v>
      </c>
      <c r="I141" s="223">
        <v>1651.3299999999999</v>
      </c>
      <c r="J141" s="223">
        <f>ROUND(I141*H141,2)</f>
        <v>6821.6400000000003</v>
      </c>
      <c r="K141" s="224"/>
      <c r="L141" s="35"/>
      <c r="M141" s="225" t="s">
        <v>1</v>
      </c>
      <c r="N141" s="226" t="s">
        <v>39</v>
      </c>
      <c r="O141" s="227">
        <v>0</v>
      </c>
      <c r="P141" s="227">
        <f>O141*H141</f>
        <v>0</v>
      </c>
      <c r="Q141" s="227">
        <v>1.002</v>
      </c>
      <c r="R141" s="227">
        <f>Q141*H141</f>
        <v>4.1392620000000004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188</v>
      </c>
      <c r="AT141" s="229" t="s">
        <v>184</v>
      </c>
      <c r="AU141" s="229" t="s">
        <v>183</v>
      </c>
      <c r="AY141" s="14" t="s">
        <v>181</v>
      </c>
      <c r="BE141" s="230">
        <f>IF(N141="základná",J141,0)</f>
        <v>0</v>
      </c>
      <c r="BF141" s="230">
        <f>IF(N141="znížená",J141,0)</f>
        <v>6821.6400000000003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183</v>
      </c>
      <c r="BK141" s="230">
        <f>ROUND(I141*H141,2)</f>
        <v>6821.6400000000003</v>
      </c>
      <c r="BL141" s="14" t="s">
        <v>188</v>
      </c>
      <c r="BM141" s="229" t="s">
        <v>1072</v>
      </c>
    </row>
    <row r="142" s="12" customFormat="1" ht="22.8" customHeight="1">
      <c r="A142" s="12"/>
      <c r="B142" s="203"/>
      <c r="C142" s="204"/>
      <c r="D142" s="205" t="s">
        <v>72</v>
      </c>
      <c r="E142" s="216" t="s">
        <v>197</v>
      </c>
      <c r="F142" s="216" t="s">
        <v>255</v>
      </c>
      <c r="G142" s="204"/>
      <c r="H142" s="204"/>
      <c r="I142" s="204"/>
      <c r="J142" s="217">
        <f>BK142</f>
        <v>90437.360000000001</v>
      </c>
      <c r="K142" s="204"/>
      <c r="L142" s="208"/>
      <c r="M142" s="209"/>
      <c r="N142" s="210"/>
      <c r="O142" s="210"/>
      <c r="P142" s="211">
        <f>SUM(P143:P149)</f>
        <v>0</v>
      </c>
      <c r="Q142" s="210"/>
      <c r="R142" s="211">
        <f>SUM(R143:R149)</f>
        <v>2599.8356799999997</v>
      </c>
      <c r="S142" s="210"/>
      <c r="T142" s="212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181</v>
      </c>
      <c r="BK142" s="215">
        <f>SUM(BK143:BK149)</f>
        <v>90437.360000000001</v>
      </c>
    </row>
    <row r="143" s="2" customFormat="1" ht="24.15" customHeight="1">
      <c r="A143" s="29"/>
      <c r="B143" s="30"/>
      <c r="C143" s="218" t="s">
        <v>188</v>
      </c>
      <c r="D143" s="218" t="s">
        <v>184</v>
      </c>
      <c r="E143" s="219" t="s">
        <v>257</v>
      </c>
      <c r="F143" s="220" t="s">
        <v>258</v>
      </c>
      <c r="G143" s="221" t="s">
        <v>218</v>
      </c>
      <c r="H143" s="222">
        <v>1872</v>
      </c>
      <c r="I143" s="223">
        <v>11.050000000000001</v>
      </c>
      <c r="J143" s="223">
        <f>ROUND(I143*H143,2)</f>
        <v>20685.599999999999</v>
      </c>
      <c r="K143" s="224"/>
      <c r="L143" s="35"/>
      <c r="M143" s="225" t="s">
        <v>1</v>
      </c>
      <c r="N143" s="226" t="s">
        <v>39</v>
      </c>
      <c r="O143" s="227">
        <v>0</v>
      </c>
      <c r="P143" s="227">
        <f>O143*H143</f>
        <v>0</v>
      </c>
      <c r="Q143" s="227">
        <v>0.71643999999999997</v>
      </c>
      <c r="R143" s="227">
        <f>Q143*H143</f>
        <v>1341.1756799999998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188</v>
      </c>
      <c r="AT143" s="229" t="s">
        <v>184</v>
      </c>
      <c r="AU143" s="229" t="s">
        <v>183</v>
      </c>
      <c r="AY143" s="14" t="s">
        <v>181</v>
      </c>
      <c r="BE143" s="230">
        <f>IF(N143="základná",J143,0)</f>
        <v>0</v>
      </c>
      <c r="BF143" s="230">
        <f>IF(N143="znížená",J143,0)</f>
        <v>20685.599999999999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183</v>
      </c>
      <c r="BK143" s="230">
        <f>ROUND(I143*H143,2)</f>
        <v>20685.599999999999</v>
      </c>
      <c r="BL143" s="14" t="s">
        <v>188</v>
      </c>
      <c r="BM143" s="229" t="s">
        <v>1073</v>
      </c>
    </row>
    <row r="144" s="2" customFormat="1" ht="24.15" customHeight="1">
      <c r="A144" s="29"/>
      <c r="B144" s="30"/>
      <c r="C144" s="218" t="s">
        <v>197</v>
      </c>
      <c r="D144" s="218" t="s">
        <v>184</v>
      </c>
      <c r="E144" s="219" t="s">
        <v>1074</v>
      </c>
      <c r="F144" s="220" t="s">
        <v>1075</v>
      </c>
      <c r="G144" s="221" t="s">
        <v>218</v>
      </c>
      <c r="H144" s="222">
        <v>104</v>
      </c>
      <c r="I144" s="223">
        <v>4.29</v>
      </c>
      <c r="J144" s="223">
        <f>ROUND(I144*H144,2)</f>
        <v>446.16000000000002</v>
      </c>
      <c r="K144" s="224"/>
      <c r="L144" s="35"/>
      <c r="M144" s="225" t="s">
        <v>1</v>
      </c>
      <c r="N144" s="226" t="s">
        <v>39</v>
      </c>
      <c r="O144" s="227">
        <v>0</v>
      </c>
      <c r="P144" s="227">
        <f>O144*H144</f>
        <v>0</v>
      </c>
      <c r="Q144" s="227">
        <v>0.18906999999999999</v>
      </c>
      <c r="R144" s="227">
        <f>Q144*H144</f>
        <v>19.66328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188</v>
      </c>
      <c r="AT144" s="229" t="s">
        <v>184</v>
      </c>
      <c r="AU144" s="229" t="s">
        <v>183</v>
      </c>
      <c r="AY144" s="14" t="s">
        <v>181</v>
      </c>
      <c r="BE144" s="230">
        <f>IF(N144="základná",J144,0)</f>
        <v>0</v>
      </c>
      <c r="BF144" s="230">
        <f>IF(N144="znížená",J144,0)</f>
        <v>446.16000000000002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183</v>
      </c>
      <c r="BK144" s="230">
        <f>ROUND(I144*H144,2)</f>
        <v>446.16000000000002</v>
      </c>
      <c r="BL144" s="14" t="s">
        <v>188</v>
      </c>
      <c r="BM144" s="229" t="s">
        <v>1076</v>
      </c>
    </row>
    <row r="145" s="2" customFormat="1" ht="37.8" customHeight="1">
      <c r="A145" s="29"/>
      <c r="B145" s="30"/>
      <c r="C145" s="218" t="s">
        <v>201</v>
      </c>
      <c r="D145" s="218" t="s">
        <v>184</v>
      </c>
      <c r="E145" s="219" t="s">
        <v>261</v>
      </c>
      <c r="F145" s="220" t="s">
        <v>262</v>
      </c>
      <c r="G145" s="221" t="s">
        <v>218</v>
      </c>
      <c r="H145" s="222">
        <v>1768</v>
      </c>
      <c r="I145" s="223">
        <v>12.42</v>
      </c>
      <c r="J145" s="223">
        <f>ROUND(I145*H145,2)</f>
        <v>21958.560000000001</v>
      </c>
      <c r="K145" s="224"/>
      <c r="L145" s="35"/>
      <c r="M145" s="225" t="s">
        <v>1</v>
      </c>
      <c r="N145" s="226" t="s">
        <v>39</v>
      </c>
      <c r="O145" s="227">
        <v>0</v>
      </c>
      <c r="P145" s="227">
        <f>O145*H145</f>
        <v>0</v>
      </c>
      <c r="Q145" s="227">
        <v>0.38307999999999998</v>
      </c>
      <c r="R145" s="227">
        <f>Q145*H145</f>
        <v>677.28543999999999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188</v>
      </c>
      <c r="AT145" s="229" t="s">
        <v>184</v>
      </c>
      <c r="AU145" s="229" t="s">
        <v>183</v>
      </c>
      <c r="AY145" s="14" t="s">
        <v>181</v>
      </c>
      <c r="BE145" s="230">
        <f>IF(N145="základná",J145,0)</f>
        <v>0</v>
      </c>
      <c r="BF145" s="230">
        <f>IF(N145="znížená",J145,0)</f>
        <v>21958.560000000001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183</v>
      </c>
      <c r="BK145" s="230">
        <f>ROUND(I145*H145,2)</f>
        <v>21958.560000000001</v>
      </c>
      <c r="BL145" s="14" t="s">
        <v>188</v>
      </c>
      <c r="BM145" s="229" t="s">
        <v>1077</v>
      </c>
    </row>
    <row r="146" s="2" customFormat="1" ht="33" customHeight="1">
      <c r="A146" s="29"/>
      <c r="B146" s="30"/>
      <c r="C146" s="218" t="s">
        <v>206</v>
      </c>
      <c r="D146" s="218" t="s">
        <v>184</v>
      </c>
      <c r="E146" s="219" t="s">
        <v>264</v>
      </c>
      <c r="F146" s="220" t="s">
        <v>265</v>
      </c>
      <c r="G146" s="221" t="s">
        <v>218</v>
      </c>
      <c r="H146" s="222">
        <v>1768</v>
      </c>
      <c r="I146" s="223">
        <v>0.75</v>
      </c>
      <c r="J146" s="223">
        <f>ROUND(I146*H146,2)</f>
        <v>1326</v>
      </c>
      <c r="K146" s="224"/>
      <c r="L146" s="35"/>
      <c r="M146" s="225" t="s">
        <v>1</v>
      </c>
      <c r="N146" s="226" t="s">
        <v>39</v>
      </c>
      <c r="O146" s="227">
        <v>0</v>
      </c>
      <c r="P146" s="227">
        <f>O146*H146</f>
        <v>0</v>
      </c>
      <c r="Q146" s="227">
        <v>0.0060099999999999997</v>
      </c>
      <c r="R146" s="227">
        <f>Q146*H146</f>
        <v>10.625679999999999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188</v>
      </c>
      <c r="AT146" s="229" t="s">
        <v>184</v>
      </c>
      <c r="AU146" s="229" t="s">
        <v>183</v>
      </c>
      <c r="AY146" s="14" t="s">
        <v>181</v>
      </c>
      <c r="BE146" s="230">
        <f>IF(N146="základná",J146,0)</f>
        <v>0</v>
      </c>
      <c r="BF146" s="230">
        <f>IF(N146="znížená",J146,0)</f>
        <v>1326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183</v>
      </c>
      <c r="BK146" s="230">
        <f>ROUND(I146*H146,2)</f>
        <v>1326</v>
      </c>
      <c r="BL146" s="14" t="s">
        <v>188</v>
      </c>
      <c r="BM146" s="229" t="s">
        <v>1078</v>
      </c>
    </row>
    <row r="147" s="2" customFormat="1" ht="33" customHeight="1">
      <c r="A147" s="29"/>
      <c r="B147" s="30"/>
      <c r="C147" s="218" t="s">
        <v>210</v>
      </c>
      <c r="D147" s="218" t="s">
        <v>184</v>
      </c>
      <c r="E147" s="219" t="s">
        <v>268</v>
      </c>
      <c r="F147" s="220" t="s">
        <v>269</v>
      </c>
      <c r="G147" s="221" t="s">
        <v>218</v>
      </c>
      <c r="H147" s="222">
        <v>1768</v>
      </c>
      <c r="I147" s="223">
        <v>0.62</v>
      </c>
      <c r="J147" s="223">
        <f>ROUND(I147*H147,2)</f>
        <v>1096.1600000000001</v>
      </c>
      <c r="K147" s="224"/>
      <c r="L147" s="35"/>
      <c r="M147" s="225" t="s">
        <v>1</v>
      </c>
      <c r="N147" s="226" t="s">
        <v>39</v>
      </c>
      <c r="O147" s="227">
        <v>0</v>
      </c>
      <c r="P147" s="227">
        <f>O147*H147</f>
        <v>0</v>
      </c>
      <c r="Q147" s="227">
        <v>0.00051000000000000004</v>
      </c>
      <c r="R147" s="227">
        <f>Q147*H147</f>
        <v>0.90168000000000004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188</v>
      </c>
      <c r="AT147" s="229" t="s">
        <v>184</v>
      </c>
      <c r="AU147" s="229" t="s">
        <v>183</v>
      </c>
      <c r="AY147" s="14" t="s">
        <v>181</v>
      </c>
      <c r="BE147" s="230">
        <f>IF(N147="základná",J147,0)</f>
        <v>0</v>
      </c>
      <c r="BF147" s="230">
        <f>IF(N147="znížená",J147,0)</f>
        <v>1096.1600000000001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183</v>
      </c>
      <c r="BK147" s="230">
        <f>ROUND(I147*H147,2)</f>
        <v>1096.1600000000001</v>
      </c>
      <c r="BL147" s="14" t="s">
        <v>188</v>
      </c>
      <c r="BM147" s="229" t="s">
        <v>1079</v>
      </c>
    </row>
    <row r="148" s="2" customFormat="1" ht="33" customHeight="1">
      <c r="A148" s="29"/>
      <c r="B148" s="30"/>
      <c r="C148" s="218" t="s">
        <v>215</v>
      </c>
      <c r="D148" s="218" t="s">
        <v>184</v>
      </c>
      <c r="E148" s="219" t="s">
        <v>272</v>
      </c>
      <c r="F148" s="220" t="s">
        <v>273</v>
      </c>
      <c r="G148" s="221" t="s">
        <v>218</v>
      </c>
      <c r="H148" s="222">
        <v>1768</v>
      </c>
      <c r="I148" s="223">
        <v>9.9100000000000001</v>
      </c>
      <c r="J148" s="223">
        <f>ROUND(I148*H148,2)</f>
        <v>17520.880000000001</v>
      </c>
      <c r="K148" s="224"/>
      <c r="L148" s="35"/>
      <c r="M148" s="225" t="s">
        <v>1</v>
      </c>
      <c r="N148" s="226" t="s">
        <v>39</v>
      </c>
      <c r="O148" s="227">
        <v>0</v>
      </c>
      <c r="P148" s="227">
        <f>O148*H148</f>
        <v>0</v>
      </c>
      <c r="Q148" s="227">
        <v>0.10373</v>
      </c>
      <c r="R148" s="227">
        <f>Q148*H148</f>
        <v>183.39464000000001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188</v>
      </c>
      <c r="AT148" s="229" t="s">
        <v>184</v>
      </c>
      <c r="AU148" s="229" t="s">
        <v>183</v>
      </c>
      <c r="AY148" s="14" t="s">
        <v>181</v>
      </c>
      <c r="BE148" s="230">
        <f>IF(N148="základná",J148,0)</f>
        <v>0</v>
      </c>
      <c r="BF148" s="230">
        <f>IF(N148="znížená",J148,0)</f>
        <v>17520.880000000001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183</v>
      </c>
      <c r="BK148" s="230">
        <f>ROUND(I148*H148,2)</f>
        <v>17520.880000000001</v>
      </c>
      <c r="BL148" s="14" t="s">
        <v>188</v>
      </c>
      <c r="BM148" s="229" t="s">
        <v>1080</v>
      </c>
    </row>
    <row r="149" s="2" customFormat="1" ht="33" customHeight="1">
      <c r="A149" s="29"/>
      <c r="B149" s="30"/>
      <c r="C149" s="218" t="s">
        <v>220</v>
      </c>
      <c r="D149" s="218" t="s">
        <v>184</v>
      </c>
      <c r="E149" s="219" t="s">
        <v>276</v>
      </c>
      <c r="F149" s="220" t="s">
        <v>277</v>
      </c>
      <c r="G149" s="221" t="s">
        <v>218</v>
      </c>
      <c r="H149" s="222">
        <v>1768</v>
      </c>
      <c r="I149" s="223">
        <v>15.5</v>
      </c>
      <c r="J149" s="223">
        <f>ROUND(I149*H149,2)</f>
        <v>27404</v>
      </c>
      <c r="K149" s="224"/>
      <c r="L149" s="35"/>
      <c r="M149" s="225" t="s">
        <v>1</v>
      </c>
      <c r="N149" s="226" t="s">
        <v>39</v>
      </c>
      <c r="O149" s="227">
        <v>0</v>
      </c>
      <c r="P149" s="227">
        <f>O149*H149</f>
        <v>0</v>
      </c>
      <c r="Q149" s="227">
        <v>0.20746000000000001</v>
      </c>
      <c r="R149" s="227">
        <f>Q149*H149</f>
        <v>366.78928000000002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188</v>
      </c>
      <c r="AT149" s="229" t="s">
        <v>184</v>
      </c>
      <c r="AU149" s="229" t="s">
        <v>183</v>
      </c>
      <c r="AY149" s="14" t="s">
        <v>181</v>
      </c>
      <c r="BE149" s="230">
        <f>IF(N149="základná",J149,0)</f>
        <v>0</v>
      </c>
      <c r="BF149" s="230">
        <f>IF(N149="znížená",J149,0)</f>
        <v>27404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183</v>
      </c>
      <c r="BK149" s="230">
        <f>ROUND(I149*H149,2)</f>
        <v>27404</v>
      </c>
      <c r="BL149" s="14" t="s">
        <v>188</v>
      </c>
      <c r="BM149" s="229" t="s">
        <v>1081</v>
      </c>
    </row>
    <row r="150" s="12" customFormat="1" ht="22.8" customHeight="1">
      <c r="A150" s="12"/>
      <c r="B150" s="203"/>
      <c r="C150" s="204"/>
      <c r="D150" s="205" t="s">
        <v>72</v>
      </c>
      <c r="E150" s="216" t="s">
        <v>215</v>
      </c>
      <c r="F150" s="216" t="s">
        <v>869</v>
      </c>
      <c r="G150" s="204"/>
      <c r="H150" s="204"/>
      <c r="I150" s="204"/>
      <c r="J150" s="217">
        <f>BK150</f>
        <v>13256.450000000001</v>
      </c>
      <c r="K150" s="204"/>
      <c r="L150" s="208"/>
      <c r="M150" s="209"/>
      <c r="N150" s="210"/>
      <c r="O150" s="210"/>
      <c r="P150" s="211">
        <f>SUM(P151:P155)</f>
        <v>0</v>
      </c>
      <c r="Q150" s="210"/>
      <c r="R150" s="211">
        <f>SUM(R151:R155)</f>
        <v>97.595290000000006</v>
      </c>
      <c r="S150" s="210"/>
      <c r="T150" s="212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81</v>
      </c>
      <c r="AT150" s="214" t="s">
        <v>72</v>
      </c>
      <c r="AU150" s="214" t="s">
        <v>81</v>
      </c>
      <c r="AY150" s="213" t="s">
        <v>181</v>
      </c>
      <c r="BK150" s="215">
        <f>SUM(BK151:BK155)</f>
        <v>13256.450000000001</v>
      </c>
    </row>
    <row r="151" s="2" customFormat="1" ht="33" customHeight="1">
      <c r="A151" s="29"/>
      <c r="B151" s="30"/>
      <c r="C151" s="218" t="s">
        <v>225</v>
      </c>
      <c r="D151" s="218" t="s">
        <v>184</v>
      </c>
      <c r="E151" s="219" t="s">
        <v>870</v>
      </c>
      <c r="F151" s="220" t="s">
        <v>871</v>
      </c>
      <c r="G151" s="221" t="s">
        <v>292</v>
      </c>
      <c r="H151" s="222">
        <v>402.80000000000001</v>
      </c>
      <c r="I151" s="223">
        <v>8.9900000000000002</v>
      </c>
      <c r="J151" s="223">
        <f>ROUND(I151*H151,2)</f>
        <v>3621.1700000000001</v>
      </c>
      <c r="K151" s="224"/>
      <c r="L151" s="35"/>
      <c r="M151" s="225" t="s">
        <v>1</v>
      </c>
      <c r="N151" s="226" t="s">
        <v>39</v>
      </c>
      <c r="O151" s="227">
        <v>0</v>
      </c>
      <c r="P151" s="227">
        <f>O151*H151</f>
        <v>0</v>
      </c>
      <c r="Q151" s="227">
        <v>0.12584000000000001</v>
      </c>
      <c r="R151" s="227">
        <f>Q151*H151</f>
        <v>50.688352000000002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188</v>
      </c>
      <c r="AT151" s="229" t="s">
        <v>184</v>
      </c>
      <c r="AU151" s="229" t="s">
        <v>183</v>
      </c>
      <c r="AY151" s="14" t="s">
        <v>181</v>
      </c>
      <c r="BE151" s="230">
        <f>IF(N151="základná",J151,0)</f>
        <v>0</v>
      </c>
      <c r="BF151" s="230">
        <f>IF(N151="znížená",J151,0)</f>
        <v>3621.1700000000001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183</v>
      </c>
      <c r="BK151" s="230">
        <f>ROUND(I151*H151,2)</f>
        <v>3621.1700000000001</v>
      </c>
      <c r="BL151" s="14" t="s">
        <v>188</v>
      </c>
      <c r="BM151" s="229" t="s">
        <v>1082</v>
      </c>
    </row>
    <row r="152" s="2" customFormat="1" ht="21.75" customHeight="1">
      <c r="A152" s="29"/>
      <c r="B152" s="30"/>
      <c r="C152" s="231" t="s">
        <v>230</v>
      </c>
      <c r="D152" s="231" t="s">
        <v>221</v>
      </c>
      <c r="E152" s="232" t="s">
        <v>873</v>
      </c>
      <c r="F152" s="233" t="s">
        <v>874</v>
      </c>
      <c r="G152" s="234" t="s">
        <v>310</v>
      </c>
      <c r="H152" s="235">
        <v>406.82799999999997</v>
      </c>
      <c r="I152" s="236">
        <v>5.8200000000000003</v>
      </c>
      <c r="J152" s="236">
        <f>ROUND(I152*H152,2)</f>
        <v>2367.7399999999998</v>
      </c>
      <c r="K152" s="237"/>
      <c r="L152" s="238"/>
      <c r="M152" s="239" t="s">
        <v>1</v>
      </c>
      <c r="N152" s="240" t="s">
        <v>39</v>
      </c>
      <c r="O152" s="227">
        <v>0</v>
      </c>
      <c r="P152" s="227">
        <f>O152*H152</f>
        <v>0</v>
      </c>
      <c r="Q152" s="227">
        <v>0.081000000000000003</v>
      </c>
      <c r="R152" s="227">
        <f>Q152*H152</f>
        <v>32.953068000000002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210</v>
      </c>
      <c r="AT152" s="229" t="s">
        <v>221</v>
      </c>
      <c r="AU152" s="229" t="s">
        <v>183</v>
      </c>
      <c r="AY152" s="14" t="s">
        <v>181</v>
      </c>
      <c r="BE152" s="230">
        <f>IF(N152="základná",J152,0)</f>
        <v>0</v>
      </c>
      <c r="BF152" s="230">
        <f>IF(N152="znížená",J152,0)</f>
        <v>2367.7399999999998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183</v>
      </c>
      <c r="BK152" s="230">
        <f>ROUND(I152*H152,2)</f>
        <v>2367.7399999999998</v>
      </c>
      <c r="BL152" s="14" t="s">
        <v>188</v>
      </c>
      <c r="BM152" s="229" t="s">
        <v>1083</v>
      </c>
    </row>
    <row r="153" s="2" customFormat="1" ht="44.25" customHeight="1">
      <c r="A153" s="29"/>
      <c r="B153" s="30"/>
      <c r="C153" s="218" t="s">
        <v>234</v>
      </c>
      <c r="D153" s="218" t="s">
        <v>184</v>
      </c>
      <c r="E153" s="219" t="s">
        <v>1084</v>
      </c>
      <c r="F153" s="220" t="s">
        <v>1085</v>
      </c>
      <c r="G153" s="221" t="s">
        <v>292</v>
      </c>
      <c r="H153" s="222">
        <v>23</v>
      </c>
      <c r="I153" s="223">
        <v>28.98</v>
      </c>
      <c r="J153" s="223">
        <f>ROUND(I153*H153,2)</f>
        <v>666.53999999999996</v>
      </c>
      <c r="K153" s="224"/>
      <c r="L153" s="35"/>
      <c r="M153" s="225" t="s">
        <v>1</v>
      </c>
      <c r="N153" s="226" t="s">
        <v>39</v>
      </c>
      <c r="O153" s="227">
        <v>0</v>
      </c>
      <c r="P153" s="227">
        <f>O153*H153</f>
        <v>0</v>
      </c>
      <c r="Q153" s="227">
        <v>0.44189</v>
      </c>
      <c r="R153" s="227">
        <f>Q153*H153</f>
        <v>10.16347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188</v>
      </c>
      <c r="AT153" s="229" t="s">
        <v>184</v>
      </c>
      <c r="AU153" s="229" t="s">
        <v>183</v>
      </c>
      <c r="AY153" s="14" t="s">
        <v>181</v>
      </c>
      <c r="BE153" s="230">
        <f>IF(N153="základná",J153,0)</f>
        <v>0</v>
      </c>
      <c r="BF153" s="230">
        <f>IF(N153="znížená",J153,0)</f>
        <v>666.53999999999996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183</v>
      </c>
      <c r="BK153" s="230">
        <f>ROUND(I153*H153,2)</f>
        <v>666.53999999999996</v>
      </c>
      <c r="BL153" s="14" t="s">
        <v>188</v>
      </c>
      <c r="BM153" s="229" t="s">
        <v>1086</v>
      </c>
    </row>
    <row r="154" s="2" customFormat="1" ht="55.5" customHeight="1">
      <c r="A154" s="29"/>
      <c r="B154" s="30"/>
      <c r="C154" s="231" t="s">
        <v>238</v>
      </c>
      <c r="D154" s="231" t="s">
        <v>221</v>
      </c>
      <c r="E154" s="232" t="s">
        <v>1087</v>
      </c>
      <c r="F154" s="233" t="s">
        <v>1088</v>
      </c>
      <c r="G154" s="234" t="s">
        <v>310</v>
      </c>
      <c r="H154" s="235">
        <v>46</v>
      </c>
      <c r="I154" s="236">
        <v>96</v>
      </c>
      <c r="J154" s="236">
        <f>ROUND(I154*H154,2)</f>
        <v>4416</v>
      </c>
      <c r="K154" s="237"/>
      <c r="L154" s="238"/>
      <c r="M154" s="239" t="s">
        <v>1</v>
      </c>
      <c r="N154" s="240" t="s">
        <v>39</v>
      </c>
      <c r="O154" s="227">
        <v>0</v>
      </c>
      <c r="P154" s="227">
        <f>O154*H154</f>
        <v>0</v>
      </c>
      <c r="Q154" s="227">
        <v>0.020899999999999998</v>
      </c>
      <c r="R154" s="227">
        <f>Q154*H154</f>
        <v>0.96139999999999992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210</v>
      </c>
      <c r="AT154" s="229" t="s">
        <v>221</v>
      </c>
      <c r="AU154" s="229" t="s">
        <v>183</v>
      </c>
      <c r="AY154" s="14" t="s">
        <v>181</v>
      </c>
      <c r="BE154" s="230">
        <f>IF(N154="základná",J154,0)</f>
        <v>0</v>
      </c>
      <c r="BF154" s="230">
        <f>IF(N154="znížená",J154,0)</f>
        <v>4416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183</v>
      </c>
      <c r="BK154" s="230">
        <f>ROUND(I154*H154,2)</f>
        <v>4416</v>
      </c>
      <c r="BL154" s="14" t="s">
        <v>188</v>
      </c>
      <c r="BM154" s="229" t="s">
        <v>1089</v>
      </c>
    </row>
    <row r="155" s="2" customFormat="1" ht="37.8" customHeight="1">
      <c r="A155" s="29"/>
      <c r="B155" s="30"/>
      <c r="C155" s="231" t="s">
        <v>242</v>
      </c>
      <c r="D155" s="231" t="s">
        <v>221</v>
      </c>
      <c r="E155" s="232" t="s">
        <v>1090</v>
      </c>
      <c r="F155" s="233" t="s">
        <v>1091</v>
      </c>
      <c r="G155" s="234" t="s">
        <v>310</v>
      </c>
      <c r="H155" s="235">
        <v>23</v>
      </c>
      <c r="I155" s="236">
        <v>95</v>
      </c>
      <c r="J155" s="236">
        <f>ROUND(I155*H155,2)</f>
        <v>2185</v>
      </c>
      <c r="K155" s="237"/>
      <c r="L155" s="238"/>
      <c r="M155" s="239" t="s">
        <v>1</v>
      </c>
      <c r="N155" s="240" t="s">
        <v>39</v>
      </c>
      <c r="O155" s="227">
        <v>0</v>
      </c>
      <c r="P155" s="227">
        <f>O155*H155</f>
        <v>0</v>
      </c>
      <c r="Q155" s="227">
        <v>0.123</v>
      </c>
      <c r="R155" s="227">
        <f>Q155*H155</f>
        <v>2.8289999999999997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210</v>
      </c>
      <c r="AT155" s="229" t="s">
        <v>221</v>
      </c>
      <c r="AU155" s="229" t="s">
        <v>183</v>
      </c>
      <c r="AY155" s="14" t="s">
        <v>181</v>
      </c>
      <c r="BE155" s="230">
        <f>IF(N155="základná",J155,0)</f>
        <v>0</v>
      </c>
      <c r="BF155" s="230">
        <f>IF(N155="znížená",J155,0)</f>
        <v>2185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183</v>
      </c>
      <c r="BK155" s="230">
        <f>ROUND(I155*H155,2)</f>
        <v>2185</v>
      </c>
      <c r="BL155" s="14" t="s">
        <v>188</v>
      </c>
      <c r="BM155" s="229" t="s">
        <v>1092</v>
      </c>
    </row>
    <row r="156" s="12" customFormat="1" ht="22.8" customHeight="1">
      <c r="A156" s="12"/>
      <c r="B156" s="203"/>
      <c r="C156" s="204"/>
      <c r="D156" s="205" t="s">
        <v>72</v>
      </c>
      <c r="E156" s="216" t="s">
        <v>279</v>
      </c>
      <c r="F156" s="216" t="s">
        <v>280</v>
      </c>
      <c r="G156" s="204"/>
      <c r="H156" s="204"/>
      <c r="I156" s="204"/>
      <c r="J156" s="217">
        <f>BK156</f>
        <v>18887.950000000001</v>
      </c>
      <c r="K156" s="204"/>
      <c r="L156" s="208"/>
      <c r="M156" s="209"/>
      <c r="N156" s="210"/>
      <c r="O156" s="210"/>
      <c r="P156" s="211">
        <f>P157</f>
        <v>0</v>
      </c>
      <c r="Q156" s="210"/>
      <c r="R156" s="211">
        <f>R157</f>
        <v>0</v>
      </c>
      <c r="S156" s="210"/>
      <c r="T156" s="212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81</v>
      </c>
      <c r="AT156" s="214" t="s">
        <v>72</v>
      </c>
      <c r="AU156" s="214" t="s">
        <v>81</v>
      </c>
      <c r="AY156" s="213" t="s">
        <v>181</v>
      </c>
      <c r="BK156" s="215">
        <f>BK157</f>
        <v>18887.950000000001</v>
      </c>
    </row>
    <row r="157" s="2" customFormat="1" ht="33" customHeight="1">
      <c r="A157" s="29"/>
      <c r="B157" s="30"/>
      <c r="C157" s="218" t="s">
        <v>246</v>
      </c>
      <c r="D157" s="218" t="s">
        <v>184</v>
      </c>
      <c r="E157" s="219" t="s">
        <v>876</v>
      </c>
      <c r="F157" s="220" t="s">
        <v>877</v>
      </c>
      <c r="G157" s="221" t="s">
        <v>213</v>
      </c>
      <c r="H157" s="222">
        <v>2960.4929999999999</v>
      </c>
      <c r="I157" s="223">
        <v>6.3799999999999999</v>
      </c>
      <c r="J157" s="223">
        <f>ROUND(I157*H157,2)</f>
        <v>18887.950000000001</v>
      </c>
      <c r="K157" s="224"/>
      <c r="L157" s="35"/>
      <c r="M157" s="225" t="s">
        <v>1</v>
      </c>
      <c r="N157" s="226" t="s">
        <v>39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188</v>
      </c>
      <c r="AT157" s="229" t="s">
        <v>184</v>
      </c>
      <c r="AU157" s="229" t="s">
        <v>183</v>
      </c>
      <c r="AY157" s="14" t="s">
        <v>181</v>
      </c>
      <c r="BE157" s="230">
        <f>IF(N157="základná",J157,0)</f>
        <v>0</v>
      </c>
      <c r="BF157" s="230">
        <f>IF(N157="znížená",J157,0)</f>
        <v>18887.950000000001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183</v>
      </c>
      <c r="BK157" s="230">
        <f>ROUND(I157*H157,2)</f>
        <v>18887.950000000001</v>
      </c>
      <c r="BL157" s="14" t="s">
        <v>188</v>
      </c>
      <c r="BM157" s="229" t="s">
        <v>1093</v>
      </c>
    </row>
    <row r="158" s="12" customFormat="1" ht="25.92" customHeight="1">
      <c r="A158" s="12"/>
      <c r="B158" s="203"/>
      <c r="C158" s="204"/>
      <c r="D158" s="205" t="s">
        <v>72</v>
      </c>
      <c r="E158" s="206" t="s">
        <v>500</v>
      </c>
      <c r="F158" s="206" t="s">
        <v>501</v>
      </c>
      <c r="G158" s="204"/>
      <c r="H158" s="204"/>
      <c r="I158" s="204"/>
      <c r="J158" s="207">
        <f>BK158</f>
        <v>1011.7799999999999</v>
      </c>
      <c r="K158" s="204"/>
      <c r="L158" s="208"/>
      <c r="M158" s="209"/>
      <c r="N158" s="210"/>
      <c r="O158" s="210"/>
      <c r="P158" s="211">
        <f>SUM(P159:P167)</f>
        <v>0</v>
      </c>
      <c r="Q158" s="210"/>
      <c r="R158" s="211">
        <f>SUM(R159:R167)</f>
        <v>0</v>
      </c>
      <c r="S158" s="210"/>
      <c r="T158" s="212">
        <f>SUM(T159:T167)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197</v>
      </c>
      <c r="AT158" s="214" t="s">
        <v>72</v>
      </c>
      <c r="AU158" s="214" t="s">
        <v>73</v>
      </c>
      <c r="AY158" s="213" t="s">
        <v>181</v>
      </c>
      <c r="BK158" s="215">
        <f>SUM(BK159:BK167)</f>
        <v>1011.7799999999999</v>
      </c>
    </row>
    <row r="159" s="2" customFormat="1" ht="33" customHeight="1">
      <c r="A159" s="29"/>
      <c r="B159" s="30"/>
      <c r="C159" s="218" t="s">
        <v>251</v>
      </c>
      <c r="D159" s="218" t="s">
        <v>184</v>
      </c>
      <c r="E159" s="219" t="s">
        <v>503</v>
      </c>
      <c r="F159" s="220" t="s">
        <v>504</v>
      </c>
      <c r="G159" s="221" t="s">
        <v>505</v>
      </c>
      <c r="H159" s="222">
        <v>1</v>
      </c>
      <c r="I159" s="223">
        <v>112.42</v>
      </c>
      <c r="J159" s="223">
        <f>ROUND(I159*H159,2)</f>
        <v>112.42</v>
      </c>
      <c r="K159" s="224"/>
      <c r="L159" s="35"/>
      <c r="M159" s="225" t="s">
        <v>1</v>
      </c>
      <c r="N159" s="226" t="s">
        <v>39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506</v>
      </c>
      <c r="AT159" s="229" t="s">
        <v>184</v>
      </c>
      <c r="AU159" s="229" t="s">
        <v>81</v>
      </c>
      <c r="AY159" s="14" t="s">
        <v>181</v>
      </c>
      <c r="BE159" s="230">
        <f>IF(N159="základná",J159,0)</f>
        <v>0</v>
      </c>
      <c r="BF159" s="230">
        <f>IF(N159="znížená",J159,0)</f>
        <v>112.42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183</v>
      </c>
      <c r="BK159" s="230">
        <f>ROUND(I159*H159,2)</f>
        <v>112.42</v>
      </c>
      <c r="BL159" s="14" t="s">
        <v>506</v>
      </c>
      <c r="BM159" s="229" t="s">
        <v>1094</v>
      </c>
    </row>
    <row r="160" s="2" customFormat="1" ht="24.15" customHeight="1">
      <c r="A160" s="29"/>
      <c r="B160" s="30"/>
      <c r="C160" s="218" t="s">
        <v>256</v>
      </c>
      <c r="D160" s="218" t="s">
        <v>184</v>
      </c>
      <c r="E160" s="219" t="s">
        <v>509</v>
      </c>
      <c r="F160" s="220" t="s">
        <v>510</v>
      </c>
      <c r="G160" s="221" t="s">
        <v>505</v>
      </c>
      <c r="H160" s="222">
        <v>1</v>
      </c>
      <c r="I160" s="223">
        <v>112.42</v>
      </c>
      <c r="J160" s="223">
        <f>ROUND(I160*H160,2)</f>
        <v>112.42</v>
      </c>
      <c r="K160" s="224"/>
      <c r="L160" s="35"/>
      <c r="M160" s="225" t="s">
        <v>1</v>
      </c>
      <c r="N160" s="226" t="s">
        <v>39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506</v>
      </c>
      <c r="AT160" s="229" t="s">
        <v>184</v>
      </c>
      <c r="AU160" s="229" t="s">
        <v>81</v>
      </c>
      <c r="AY160" s="14" t="s">
        <v>181</v>
      </c>
      <c r="BE160" s="230">
        <f>IF(N160="základná",J160,0)</f>
        <v>0</v>
      </c>
      <c r="BF160" s="230">
        <f>IF(N160="znížená",J160,0)</f>
        <v>112.42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183</v>
      </c>
      <c r="BK160" s="230">
        <f>ROUND(I160*H160,2)</f>
        <v>112.42</v>
      </c>
      <c r="BL160" s="14" t="s">
        <v>506</v>
      </c>
      <c r="BM160" s="229" t="s">
        <v>1095</v>
      </c>
    </row>
    <row r="161" s="2" customFormat="1" ht="24.15" customHeight="1">
      <c r="A161" s="29"/>
      <c r="B161" s="30"/>
      <c r="C161" s="218" t="s">
        <v>260</v>
      </c>
      <c r="D161" s="218" t="s">
        <v>184</v>
      </c>
      <c r="E161" s="219" t="s">
        <v>513</v>
      </c>
      <c r="F161" s="220" t="s">
        <v>514</v>
      </c>
      <c r="G161" s="221" t="s">
        <v>505</v>
      </c>
      <c r="H161" s="222">
        <v>1</v>
      </c>
      <c r="I161" s="223">
        <v>112.42</v>
      </c>
      <c r="J161" s="223">
        <f>ROUND(I161*H161,2)</f>
        <v>112.42</v>
      </c>
      <c r="K161" s="224"/>
      <c r="L161" s="35"/>
      <c r="M161" s="225" t="s">
        <v>1</v>
      </c>
      <c r="N161" s="226" t="s">
        <v>39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506</v>
      </c>
      <c r="AT161" s="229" t="s">
        <v>184</v>
      </c>
      <c r="AU161" s="229" t="s">
        <v>81</v>
      </c>
      <c r="AY161" s="14" t="s">
        <v>181</v>
      </c>
      <c r="BE161" s="230">
        <f>IF(N161="základná",J161,0)</f>
        <v>0</v>
      </c>
      <c r="BF161" s="230">
        <f>IF(N161="znížená",J161,0)</f>
        <v>112.42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183</v>
      </c>
      <c r="BK161" s="230">
        <f>ROUND(I161*H161,2)</f>
        <v>112.42</v>
      </c>
      <c r="BL161" s="14" t="s">
        <v>506</v>
      </c>
      <c r="BM161" s="229" t="s">
        <v>1096</v>
      </c>
    </row>
    <row r="162" s="2" customFormat="1" ht="16.5" customHeight="1">
      <c r="A162" s="29"/>
      <c r="B162" s="30"/>
      <c r="C162" s="218" t="s">
        <v>7</v>
      </c>
      <c r="D162" s="218" t="s">
        <v>184</v>
      </c>
      <c r="E162" s="219" t="s">
        <v>517</v>
      </c>
      <c r="F162" s="220" t="s">
        <v>518</v>
      </c>
      <c r="G162" s="221" t="s">
        <v>505</v>
      </c>
      <c r="H162" s="222">
        <v>1</v>
      </c>
      <c r="I162" s="223">
        <v>112.42</v>
      </c>
      <c r="J162" s="223">
        <f>ROUND(I162*H162,2)</f>
        <v>112.42</v>
      </c>
      <c r="K162" s="224"/>
      <c r="L162" s="35"/>
      <c r="M162" s="225" t="s">
        <v>1</v>
      </c>
      <c r="N162" s="226" t="s">
        <v>39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506</v>
      </c>
      <c r="AT162" s="229" t="s">
        <v>184</v>
      </c>
      <c r="AU162" s="229" t="s">
        <v>81</v>
      </c>
      <c r="AY162" s="14" t="s">
        <v>181</v>
      </c>
      <c r="BE162" s="230">
        <f>IF(N162="základná",J162,0)</f>
        <v>0</v>
      </c>
      <c r="BF162" s="230">
        <f>IF(N162="znížená",J162,0)</f>
        <v>112.42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183</v>
      </c>
      <c r="BK162" s="230">
        <f>ROUND(I162*H162,2)</f>
        <v>112.42</v>
      </c>
      <c r="BL162" s="14" t="s">
        <v>506</v>
      </c>
      <c r="BM162" s="229" t="s">
        <v>1097</v>
      </c>
    </row>
    <row r="163" s="2" customFormat="1" ht="24.15" customHeight="1">
      <c r="A163" s="29"/>
      <c r="B163" s="30"/>
      <c r="C163" s="218" t="s">
        <v>267</v>
      </c>
      <c r="D163" s="218" t="s">
        <v>184</v>
      </c>
      <c r="E163" s="219" t="s">
        <v>521</v>
      </c>
      <c r="F163" s="220" t="s">
        <v>522</v>
      </c>
      <c r="G163" s="221" t="s">
        <v>505</v>
      </c>
      <c r="H163" s="222">
        <v>1</v>
      </c>
      <c r="I163" s="223">
        <v>112.42</v>
      </c>
      <c r="J163" s="223">
        <f>ROUND(I163*H163,2)</f>
        <v>112.42</v>
      </c>
      <c r="K163" s="224"/>
      <c r="L163" s="35"/>
      <c r="M163" s="225" t="s">
        <v>1</v>
      </c>
      <c r="N163" s="226" t="s">
        <v>39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506</v>
      </c>
      <c r="AT163" s="229" t="s">
        <v>184</v>
      </c>
      <c r="AU163" s="229" t="s">
        <v>81</v>
      </c>
      <c r="AY163" s="14" t="s">
        <v>181</v>
      </c>
      <c r="BE163" s="230">
        <f>IF(N163="základná",J163,0)</f>
        <v>0</v>
      </c>
      <c r="BF163" s="230">
        <f>IF(N163="znížená",J163,0)</f>
        <v>112.42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183</v>
      </c>
      <c r="BK163" s="230">
        <f>ROUND(I163*H163,2)</f>
        <v>112.42</v>
      </c>
      <c r="BL163" s="14" t="s">
        <v>506</v>
      </c>
      <c r="BM163" s="229" t="s">
        <v>1098</v>
      </c>
    </row>
    <row r="164" s="2" customFormat="1" ht="21.75" customHeight="1">
      <c r="A164" s="29"/>
      <c r="B164" s="30"/>
      <c r="C164" s="218" t="s">
        <v>271</v>
      </c>
      <c r="D164" s="218" t="s">
        <v>184</v>
      </c>
      <c r="E164" s="219" t="s">
        <v>525</v>
      </c>
      <c r="F164" s="220" t="s">
        <v>526</v>
      </c>
      <c r="G164" s="221" t="s">
        <v>505</v>
      </c>
      <c r="H164" s="222">
        <v>1</v>
      </c>
      <c r="I164" s="223">
        <v>112.42</v>
      </c>
      <c r="J164" s="223">
        <f>ROUND(I164*H164,2)</f>
        <v>112.42</v>
      </c>
      <c r="K164" s="224"/>
      <c r="L164" s="35"/>
      <c r="M164" s="225" t="s">
        <v>1</v>
      </c>
      <c r="N164" s="226" t="s">
        <v>39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506</v>
      </c>
      <c r="AT164" s="229" t="s">
        <v>184</v>
      </c>
      <c r="AU164" s="229" t="s">
        <v>81</v>
      </c>
      <c r="AY164" s="14" t="s">
        <v>181</v>
      </c>
      <c r="BE164" s="230">
        <f>IF(N164="základná",J164,0)</f>
        <v>0</v>
      </c>
      <c r="BF164" s="230">
        <f>IF(N164="znížená",J164,0)</f>
        <v>112.42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183</v>
      </c>
      <c r="BK164" s="230">
        <f>ROUND(I164*H164,2)</f>
        <v>112.42</v>
      </c>
      <c r="BL164" s="14" t="s">
        <v>506</v>
      </c>
      <c r="BM164" s="229" t="s">
        <v>1099</v>
      </c>
    </row>
    <row r="165" s="2" customFormat="1" ht="21.75" customHeight="1">
      <c r="A165" s="29"/>
      <c r="B165" s="30"/>
      <c r="C165" s="218" t="s">
        <v>275</v>
      </c>
      <c r="D165" s="218" t="s">
        <v>184</v>
      </c>
      <c r="E165" s="219" t="s">
        <v>529</v>
      </c>
      <c r="F165" s="220" t="s">
        <v>530</v>
      </c>
      <c r="G165" s="221" t="s">
        <v>505</v>
      </c>
      <c r="H165" s="222">
        <v>1</v>
      </c>
      <c r="I165" s="223">
        <v>112.42</v>
      </c>
      <c r="J165" s="223">
        <f>ROUND(I165*H165,2)</f>
        <v>112.42</v>
      </c>
      <c r="K165" s="224"/>
      <c r="L165" s="35"/>
      <c r="M165" s="225" t="s">
        <v>1</v>
      </c>
      <c r="N165" s="226" t="s">
        <v>39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506</v>
      </c>
      <c r="AT165" s="229" t="s">
        <v>184</v>
      </c>
      <c r="AU165" s="229" t="s">
        <v>81</v>
      </c>
      <c r="AY165" s="14" t="s">
        <v>181</v>
      </c>
      <c r="BE165" s="230">
        <f>IF(N165="základná",J165,0)</f>
        <v>0</v>
      </c>
      <c r="BF165" s="230">
        <f>IF(N165="znížená",J165,0)</f>
        <v>112.42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183</v>
      </c>
      <c r="BK165" s="230">
        <f>ROUND(I165*H165,2)</f>
        <v>112.42</v>
      </c>
      <c r="BL165" s="14" t="s">
        <v>506</v>
      </c>
      <c r="BM165" s="229" t="s">
        <v>1100</v>
      </c>
    </row>
    <row r="166" s="2" customFormat="1" ht="24.15" customHeight="1">
      <c r="A166" s="29"/>
      <c r="B166" s="30"/>
      <c r="C166" s="218" t="s">
        <v>281</v>
      </c>
      <c r="D166" s="218" t="s">
        <v>184</v>
      </c>
      <c r="E166" s="219" t="s">
        <v>533</v>
      </c>
      <c r="F166" s="220" t="s">
        <v>534</v>
      </c>
      <c r="G166" s="221" t="s">
        <v>505</v>
      </c>
      <c r="H166" s="222">
        <v>1</v>
      </c>
      <c r="I166" s="223">
        <v>112.42</v>
      </c>
      <c r="J166" s="223">
        <f>ROUND(I166*H166,2)</f>
        <v>112.42</v>
      </c>
      <c r="K166" s="224"/>
      <c r="L166" s="35"/>
      <c r="M166" s="225" t="s">
        <v>1</v>
      </c>
      <c r="N166" s="226" t="s">
        <v>39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506</v>
      </c>
      <c r="AT166" s="229" t="s">
        <v>184</v>
      </c>
      <c r="AU166" s="229" t="s">
        <v>81</v>
      </c>
      <c r="AY166" s="14" t="s">
        <v>181</v>
      </c>
      <c r="BE166" s="230">
        <f>IF(N166="základná",J166,0)</f>
        <v>0</v>
      </c>
      <c r="BF166" s="230">
        <f>IF(N166="znížená",J166,0)</f>
        <v>112.42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183</v>
      </c>
      <c r="BK166" s="230">
        <f>ROUND(I166*H166,2)</f>
        <v>112.42</v>
      </c>
      <c r="BL166" s="14" t="s">
        <v>506</v>
      </c>
      <c r="BM166" s="229" t="s">
        <v>1101</v>
      </c>
    </row>
    <row r="167" s="2" customFormat="1" ht="21.75" customHeight="1">
      <c r="A167" s="29"/>
      <c r="B167" s="30"/>
      <c r="C167" s="218" t="s">
        <v>289</v>
      </c>
      <c r="D167" s="218" t="s">
        <v>184</v>
      </c>
      <c r="E167" s="219" t="s">
        <v>537</v>
      </c>
      <c r="F167" s="220" t="s">
        <v>538</v>
      </c>
      <c r="G167" s="221" t="s">
        <v>505</v>
      </c>
      <c r="H167" s="222">
        <v>1</v>
      </c>
      <c r="I167" s="223">
        <v>112.42</v>
      </c>
      <c r="J167" s="223">
        <f>ROUND(I167*H167,2)</f>
        <v>112.42</v>
      </c>
      <c r="K167" s="224"/>
      <c r="L167" s="35"/>
      <c r="M167" s="241" t="s">
        <v>1</v>
      </c>
      <c r="N167" s="242" t="s">
        <v>39</v>
      </c>
      <c r="O167" s="243">
        <v>0</v>
      </c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506</v>
      </c>
      <c r="AT167" s="229" t="s">
        <v>184</v>
      </c>
      <c r="AU167" s="229" t="s">
        <v>81</v>
      </c>
      <c r="AY167" s="14" t="s">
        <v>181</v>
      </c>
      <c r="BE167" s="230">
        <f>IF(N167="základná",J167,0)</f>
        <v>0</v>
      </c>
      <c r="BF167" s="230">
        <f>IF(N167="znížená",J167,0)</f>
        <v>112.42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183</v>
      </c>
      <c r="BK167" s="230">
        <f>ROUND(I167*H167,2)</f>
        <v>112.42</v>
      </c>
      <c r="BL167" s="14" t="s">
        <v>506</v>
      </c>
      <c r="BM167" s="229" t="s">
        <v>1102</v>
      </c>
    </row>
    <row r="168" s="2" customFormat="1" ht="6.96" customHeight="1">
      <c r="A168" s="29"/>
      <c r="B168" s="62"/>
      <c r="C168" s="63"/>
      <c r="D168" s="63"/>
      <c r="E168" s="63"/>
      <c r="F168" s="63"/>
      <c r="G168" s="63"/>
      <c r="H168" s="63"/>
      <c r="I168" s="63"/>
      <c r="J168" s="63"/>
      <c r="K168" s="63"/>
      <c r="L168" s="35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</sheetData>
  <sheetProtection sheet="1" autoFilter="0" formatColumns="0" formatRows="0" objects="1" scenarios="1" spinCount="100000" saltValue="WAUDI30pHhdBh/oqOsr0N4ebIwFzt2aocYTN9LDAThCKlV6CbGW/0eYydS05jdonQpzP3dHzHt8B6oU1+xHMYQ==" hashValue="+OG8gycpXHM6ly0TAawiVC/50g7v+F8xzqQ1XyRdn3xZbMI0TYNOiYfCED6rd+EH+2T6OBqZjXXcKEYZFPoTFQ==" algorithmName="SHA-512" password="CC35"/>
  <autoFilter ref="C123:K167"/>
  <mergeCells count="8">
    <mergeCell ref="E7:H7"/>
    <mergeCell ref="E9:H9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Igor Fabry</dc:creator>
  <cp:lastModifiedBy>Igor Fabry</cp:lastModifiedBy>
  <dcterms:created xsi:type="dcterms:W3CDTF">2023-10-11T07:03:01Z</dcterms:created>
  <dcterms:modified xsi:type="dcterms:W3CDTF">2023-10-11T07:03:22Z</dcterms:modified>
</cp:coreProperties>
</file>