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heckCompatibility="1"/>
  <mc:AlternateContent xmlns:mc="http://schemas.openxmlformats.org/markup-compatibility/2006">
    <mc:Choice Requires="x15">
      <x15ac:absPath xmlns:x15ac="http://schemas.microsoft.com/office/spreadsheetml/2010/11/ac" url="/Users/zuzanamaturkanicova/Desktop/Kostolná/2026/Envirofond/MoF/"/>
    </mc:Choice>
  </mc:AlternateContent>
  <xr:revisionPtr revIDLastSave="0" documentId="13_ncr:1_{880C675F-B11A-4948-A5D7-BBA0907FB523}" xr6:coauthVersionLast="36" xr6:coauthVersionMax="36" xr10:uidLastSave="{00000000-0000-0000-0000-000000000000}"/>
  <bookViews>
    <workbookView xWindow="0" yWindow="500" windowWidth="28800" windowHeight="16260" tabRatio="912" xr2:uid="{00000000-000D-0000-FFFF-FFFF00000000}"/>
  </bookViews>
  <sheets>
    <sheet name="Rekapitulácia stavby" sheetId="1" r:id="rId1"/>
    <sheet name="1 - Zateplenie, výmena a ..." sheetId="2" r:id="rId2"/>
    <sheet name="2 - Modernizácia, výmena ..." sheetId="3" r:id="rId3"/>
    <sheet name="3 - Inovatívne technológi..." sheetId="4" r:id="rId4"/>
    <sheet name="4 - Modernizácia, výmena ..." sheetId="5" r:id="rId5"/>
    <sheet name="5 - Obnoviteľné zdorje en..." sheetId="6" r:id="rId6"/>
    <sheet name="6 - Zelené a ekologické o..." sheetId="7" r:id="rId7"/>
    <sheet name="7.3. - Slaboprúd (Neopráv..." sheetId="8" r:id="rId8"/>
  </sheets>
  <definedNames>
    <definedName name="_xlnm._FilterDatabase" localSheetId="1" hidden="1">'1 - Zateplenie, výmena a ...'!$C$135:$K$316</definedName>
    <definedName name="_xlnm._FilterDatabase" localSheetId="2" hidden="1">'2 - Modernizácia, výmena ...'!$C$132:$K$368</definedName>
    <definedName name="_xlnm._FilterDatabase" localSheetId="3" hidden="1">'3 - Inovatívne technológi...'!$C$129:$K$261</definedName>
    <definedName name="_xlnm._FilterDatabase" localSheetId="4" hidden="1">'4 - Modernizácia, výmena ...'!$C$136:$K$528</definedName>
    <definedName name="_xlnm._FilterDatabase" localSheetId="5" hidden="1">'5 - Obnoviteľné zdorje en...'!$C$125:$K$231</definedName>
    <definedName name="_xlnm._FilterDatabase" localSheetId="6" hidden="1">'6 - Zelené a ekologické o...'!$C$138:$K$274</definedName>
    <definedName name="_xlnm._FilterDatabase" localSheetId="7" hidden="1">'7.3. - Slaboprúd (Neopráv...'!$C$117:$K$118</definedName>
    <definedName name="_xlnm.Print_Titles" localSheetId="1">'1 - Zateplenie, výmena a ...'!$135:$135</definedName>
    <definedName name="_xlnm.Print_Titles" localSheetId="2">'2 - Modernizácia, výmena ...'!$132:$132</definedName>
    <definedName name="_xlnm.Print_Titles" localSheetId="3">'3 - Inovatívne technológi...'!$129:$129</definedName>
    <definedName name="_xlnm.Print_Titles" localSheetId="4">'4 - Modernizácia, výmena ...'!$136:$136</definedName>
    <definedName name="_xlnm.Print_Titles" localSheetId="5">'5 - Obnoviteľné zdorje en...'!$125:$125</definedName>
    <definedName name="_xlnm.Print_Titles" localSheetId="6">'6 - Zelené a ekologické o...'!$138:$138</definedName>
    <definedName name="_xlnm.Print_Titles" localSheetId="7">'7.3. - Slaboprúd (Neopráv...'!$117:$117</definedName>
    <definedName name="_xlnm.Print_Titles" localSheetId="0">'Rekapitulácia stavby'!$92:$92</definedName>
    <definedName name="_xlnm.Print_Area" localSheetId="1">'1 - Zateplenie, výmena a ...'!$C$121:$J$316</definedName>
    <definedName name="_xlnm.Print_Area" localSheetId="2">'2 - Modernizácia, výmena ...'!$C$118:$J$368</definedName>
    <definedName name="_xlnm.Print_Area" localSheetId="3">'3 - Inovatívne technológi...'!$C$115:$J$261</definedName>
    <definedName name="_xlnm.Print_Area" localSheetId="4">'4 - Modernizácia, výmena ...'!$C$122:$J$528</definedName>
    <definedName name="_xlnm.Print_Area" localSheetId="5">'5 - Obnoviteľné zdorje en...'!$C$111:$J$231</definedName>
    <definedName name="_xlnm.Print_Area" localSheetId="6">'6 - Zelené a ekologické o...'!$C$124:$J$274</definedName>
    <definedName name="_xlnm.Print_Area" localSheetId="7">'7.3. - Slaboprúd (Neopráv...'!$C$105:$J$118</definedName>
    <definedName name="_xlnm.Print_Area" localSheetId="0">'Rekapitulácia stavby'!$D$4:$AO$76,'Rekapitulácia stavby'!$C$82:$AQ$104</definedName>
  </definedNames>
  <calcPr calcId="181029"/>
</workbook>
</file>

<file path=xl/calcChain.xml><?xml version="1.0" encoding="utf-8"?>
<calcChain xmlns="http://schemas.openxmlformats.org/spreadsheetml/2006/main">
  <c r="J210" i="3" l="1"/>
  <c r="H151" i="8" l="1"/>
  <c r="H152" i="8" s="1"/>
  <c r="BK142" i="4" l="1"/>
  <c r="BI142" i="4"/>
  <c r="BH142" i="4"/>
  <c r="BG142" i="4"/>
  <c r="BE142" i="4"/>
  <c r="J142" i="4"/>
  <c r="BF142" i="4" s="1"/>
  <c r="BK141" i="4"/>
  <c r="BI141" i="4"/>
  <c r="BH141" i="4"/>
  <c r="BG141" i="4"/>
  <c r="BE141" i="4"/>
  <c r="J141" i="4"/>
  <c r="BF141" i="4" s="1"/>
  <c r="BK477" i="5" l="1"/>
  <c r="BI477" i="5"/>
  <c r="BH477" i="5"/>
  <c r="BG477" i="5"/>
  <c r="BE477" i="5"/>
  <c r="J477" i="5"/>
  <c r="BF477" i="5" s="1"/>
  <c r="BK476" i="5"/>
  <c r="BI476" i="5"/>
  <c r="BH476" i="5"/>
  <c r="BG476" i="5"/>
  <c r="BE476" i="5"/>
  <c r="J476" i="5"/>
  <c r="BF476" i="5" s="1"/>
  <c r="BK523" i="5"/>
  <c r="BI523" i="5"/>
  <c r="BH523" i="5"/>
  <c r="BG523" i="5"/>
  <c r="BE523" i="5"/>
  <c r="J523" i="5"/>
  <c r="BF523" i="5" s="1"/>
  <c r="BK524" i="5"/>
  <c r="BI524" i="5"/>
  <c r="BH524" i="5"/>
  <c r="BG524" i="5"/>
  <c r="BE524" i="5"/>
  <c r="J524" i="5"/>
  <c r="BF524" i="5" s="1"/>
  <c r="BI424" i="5" l="1"/>
  <c r="BH424" i="5"/>
  <c r="BG424" i="5"/>
  <c r="BE424" i="5"/>
  <c r="BK423" i="5"/>
  <c r="BI423" i="5"/>
  <c r="BH423" i="5"/>
  <c r="BG423" i="5"/>
  <c r="BE423" i="5"/>
  <c r="J423" i="5"/>
  <c r="BF423" i="5" s="1"/>
  <c r="BI422" i="5"/>
  <c r="BH422" i="5"/>
  <c r="BG422" i="5"/>
  <c r="BE422" i="5"/>
  <c r="BK421" i="5"/>
  <c r="BI421" i="5"/>
  <c r="BH421" i="5"/>
  <c r="BG421" i="5"/>
  <c r="BE421" i="5"/>
  <c r="J421" i="5"/>
  <c r="BF421" i="5" s="1"/>
  <c r="H418" i="5"/>
  <c r="H420" i="5"/>
  <c r="H426" i="5"/>
  <c r="H414" i="5"/>
  <c r="H411" i="5"/>
  <c r="H412" i="5" s="1"/>
  <c r="BK142" i="5"/>
  <c r="BI142" i="5"/>
  <c r="BH142" i="5"/>
  <c r="BG142" i="5"/>
  <c r="BE142" i="5"/>
  <c r="J142" i="5"/>
  <c r="BF142" i="5" s="1"/>
  <c r="BK141" i="5"/>
  <c r="BI141" i="5"/>
  <c r="BH141" i="5"/>
  <c r="BG141" i="5"/>
  <c r="BE141" i="5"/>
  <c r="J141" i="5"/>
  <c r="BF141" i="5" s="1"/>
  <c r="J424" i="5" l="1"/>
  <c r="BF424" i="5" s="1"/>
  <c r="BK424" i="5"/>
  <c r="J422" i="5"/>
  <c r="BF422" i="5" s="1"/>
  <c r="BK422" i="5"/>
  <c r="BK157" i="6"/>
  <c r="BI157" i="6"/>
  <c r="BH157" i="6"/>
  <c r="BG157" i="6"/>
  <c r="BE157" i="6"/>
  <c r="T157" i="6"/>
  <c r="R157" i="6"/>
  <c r="P157" i="6"/>
  <c r="J157" i="6"/>
  <c r="BF157" i="6" s="1"/>
  <c r="BK147" i="8"/>
  <c r="BI147" i="8"/>
  <c r="BH147" i="8"/>
  <c r="BG147" i="8"/>
  <c r="BE147" i="8"/>
  <c r="J147" i="8"/>
  <c r="BF147" i="8" s="1"/>
  <c r="BK146" i="8"/>
  <c r="BI146" i="8"/>
  <c r="BH146" i="8"/>
  <c r="BG146" i="8"/>
  <c r="BE146" i="8"/>
  <c r="J146" i="8"/>
  <c r="BF146" i="8" s="1"/>
  <c r="BK145" i="8"/>
  <c r="BI145" i="8"/>
  <c r="BH145" i="8"/>
  <c r="BG145" i="8"/>
  <c r="BE145" i="8"/>
  <c r="J145" i="8"/>
  <c r="BF145" i="8" s="1"/>
  <c r="BK144" i="8"/>
  <c r="BI144" i="8"/>
  <c r="BH144" i="8"/>
  <c r="BG144" i="8"/>
  <c r="BE144" i="8"/>
  <c r="J144" i="8"/>
  <c r="BF144" i="8" s="1"/>
  <c r="BK148" i="8"/>
  <c r="BI148" i="8"/>
  <c r="BH148" i="8"/>
  <c r="BG148" i="8"/>
  <c r="BE148" i="8"/>
  <c r="J148" i="8"/>
  <c r="BF148" i="8" s="1"/>
  <c r="BI130" i="8"/>
  <c r="BH130" i="8"/>
  <c r="BG130" i="8"/>
  <c r="BE130" i="8"/>
  <c r="J130" i="8"/>
  <c r="BF130" i="8" s="1"/>
  <c r="BK130" i="8"/>
  <c r="BK129" i="8"/>
  <c r="BI129" i="8"/>
  <c r="BH129" i="8"/>
  <c r="BG129" i="8"/>
  <c r="BE129" i="8"/>
  <c r="J129" i="8"/>
  <c r="BF129" i="8" s="1"/>
  <c r="BK143" i="8"/>
  <c r="BI143" i="8"/>
  <c r="BH143" i="8"/>
  <c r="BG143" i="8"/>
  <c r="BE143" i="8"/>
  <c r="J143" i="8"/>
  <c r="BF143" i="8" s="1"/>
  <c r="BK142" i="8"/>
  <c r="BI142" i="8"/>
  <c r="BH142" i="8"/>
  <c r="BG142" i="8"/>
  <c r="BE142" i="8"/>
  <c r="J142" i="8"/>
  <c r="BF142" i="8" s="1"/>
  <c r="BK140" i="8"/>
  <c r="BI140" i="8"/>
  <c r="BH140" i="8"/>
  <c r="BG140" i="8"/>
  <c r="BE140" i="8"/>
  <c r="J140" i="8"/>
  <c r="BF140" i="8" s="1"/>
  <c r="BK139" i="8"/>
  <c r="BI139" i="8"/>
  <c r="BH139" i="8"/>
  <c r="BG139" i="8"/>
  <c r="BE139" i="8"/>
  <c r="J139" i="8"/>
  <c r="BF139" i="8" s="1"/>
  <c r="BK135" i="8"/>
  <c r="BI135" i="8"/>
  <c r="BH135" i="8"/>
  <c r="BG135" i="8"/>
  <c r="BE135" i="8"/>
  <c r="J135" i="8"/>
  <c r="BF135" i="8" s="1"/>
  <c r="BI134" i="8"/>
  <c r="BH134" i="8"/>
  <c r="BG134" i="8"/>
  <c r="BE134" i="8"/>
  <c r="J134" i="8"/>
  <c r="BF134" i="8" s="1"/>
  <c r="BK134" i="8"/>
  <c r="BK133" i="8"/>
  <c r="BI133" i="8"/>
  <c r="BH133" i="8"/>
  <c r="BG133" i="8"/>
  <c r="BE133" i="8"/>
  <c r="J133" i="8"/>
  <c r="BF133" i="8" s="1"/>
  <c r="BK132" i="8"/>
  <c r="BI132" i="8"/>
  <c r="BH132" i="8"/>
  <c r="BG132" i="8"/>
  <c r="BE132" i="8"/>
  <c r="BK131" i="8"/>
  <c r="BI131" i="8"/>
  <c r="BH131" i="8"/>
  <c r="BG131" i="8"/>
  <c r="BE131" i="8"/>
  <c r="J131" i="8"/>
  <c r="BF131" i="8" s="1"/>
  <c r="BK152" i="8"/>
  <c r="BI152" i="8"/>
  <c r="BH152" i="8"/>
  <c r="BG152" i="8"/>
  <c r="BE152" i="8"/>
  <c r="J152" i="8"/>
  <c r="BF152" i="8" s="1"/>
  <c r="BK151" i="8"/>
  <c r="BI151" i="8"/>
  <c r="BH151" i="8"/>
  <c r="BG151" i="8"/>
  <c r="BE151" i="8"/>
  <c r="J151" i="8"/>
  <c r="BF151" i="8" s="1"/>
  <c r="J127" i="8"/>
  <c r="BF127" i="8" s="1"/>
  <c r="BE127" i="8"/>
  <c r="BG127" i="8"/>
  <c r="BH127" i="8"/>
  <c r="BI127" i="8"/>
  <c r="BK127" i="8"/>
  <c r="J128" i="8"/>
  <c r="BF128" i="8" s="1"/>
  <c r="BE128" i="8"/>
  <c r="BG128" i="8"/>
  <c r="BH128" i="8"/>
  <c r="BI128" i="8"/>
  <c r="BK128" i="8"/>
  <c r="J132" i="8" l="1"/>
  <c r="BF132" i="8" s="1"/>
  <c r="BK499" i="5" l="1"/>
  <c r="BI499" i="5"/>
  <c r="BH499" i="5"/>
  <c r="BG499" i="5"/>
  <c r="BE499" i="5"/>
  <c r="J499" i="5"/>
  <c r="BF499" i="5" s="1"/>
  <c r="BK498" i="5"/>
  <c r="BI498" i="5"/>
  <c r="BH498" i="5"/>
  <c r="BG498" i="5"/>
  <c r="BE498" i="5"/>
  <c r="J498" i="5"/>
  <c r="BF498" i="5" s="1"/>
  <c r="H490" i="5"/>
  <c r="H491" i="5" s="1"/>
  <c r="BI491" i="5"/>
  <c r="BH491" i="5"/>
  <c r="BG491" i="5"/>
  <c r="BE491" i="5"/>
  <c r="BI490" i="5"/>
  <c r="BH490" i="5"/>
  <c r="BG490" i="5"/>
  <c r="BE490" i="5"/>
  <c r="BK497" i="5"/>
  <c r="BI497" i="5"/>
  <c r="BH497" i="5"/>
  <c r="BG497" i="5"/>
  <c r="BE497" i="5"/>
  <c r="J497" i="5"/>
  <c r="BF497" i="5" s="1"/>
  <c r="BK496" i="5"/>
  <c r="BI496" i="5"/>
  <c r="BH496" i="5"/>
  <c r="BG496" i="5"/>
  <c r="BE496" i="5"/>
  <c r="J496" i="5"/>
  <c r="BF496" i="5" s="1"/>
  <c r="H500" i="5"/>
  <c r="H501" i="5" s="1"/>
  <c r="BK503" i="5"/>
  <c r="BI503" i="5"/>
  <c r="BH503" i="5"/>
  <c r="BG503" i="5"/>
  <c r="BE503" i="5"/>
  <c r="J503" i="5"/>
  <c r="BF503" i="5" s="1"/>
  <c r="BK502" i="5"/>
  <c r="BI502" i="5"/>
  <c r="BH502" i="5"/>
  <c r="BG502" i="5"/>
  <c r="BE502" i="5"/>
  <c r="J502" i="5"/>
  <c r="BF502" i="5" s="1"/>
  <c r="H520" i="5"/>
  <c r="H521" i="5"/>
  <c r="BK434" i="5"/>
  <c r="BI434" i="5"/>
  <c r="BH434" i="5"/>
  <c r="BG434" i="5"/>
  <c r="BE434" i="5"/>
  <c r="J434" i="5"/>
  <c r="BF434" i="5" s="1"/>
  <c r="BK433" i="5"/>
  <c r="BI433" i="5"/>
  <c r="BH433" i="5"/>
  <c r="BG433" i="5"/>
  <c r="BE433" i="5"/>
  <c r="J433" i="5"/>
  <c r="BF433" i="5" s="1"/>
  <c r="J490" i="5" l="1"/>
  <c r="BF490" i="5" s="1"/>
  <c r="BK490" i="5"/>
  <c r="BK491" i="5"/>
  <c r="J491" i="5"/>
  <c r="BF491" i="5" s="1"/>
  <c r="BK521" i="5" l="1"/>
  <c r="BI521" i="5"/>
  <c r="BH521" i="5"/>
  <c r="BG521" i="5"/>
  <c r="BE521" i="5"/>
  <c r="J521" i="5"/>
  <c r="BF521" i="5" s="1"/>
  <c r="BK520" i="5"/>
  <c r="BI520" i="5"/>
  <c r="BH520" i="5"/>
  <c r="BG520" i="5"/>
  <c r="BE520" i="5"/>
  <c r="J520" i="5"/>
  <c r="BF520" i="5" s="1"/>
  <c r="BK519" i="5"/>
  <c r="BI519" i="5"/>
  <c r="BH519" i="5"/>
  <c r="BG519" i="5"/>
  <c r="BE519" i="5"/>
  <c r="J519" i="5"/>
  <c r="BF519" i="5" s="1"/>
  <c r="BK518" i="5"/>
  <c r="BI518" i="5"/>
  <c r="BH518" i="5"/>
  <c r="BG518" i="5"/>
  <c r="BE518" i="5"/>
  <c r="J518" i="5"/>
  <c r="BF518" i="5" s="1"/>
  <c r="BK517" i="5"/>
  <c r="BI517" i="5"/>
  <c r="BH517" i="5"/>
  <c r="BG517" i="5"/>
  <c r="BE517" i="5"/>
  <c r="J517" i="5"/>
  <c r="BF517" i="5" s="1"/>
  <c r="BK515" i="5"/>
  <c r="BI515" i="5"/>
  <c r="BH515" i="5"/>
  <c r="BG515" i="5"/>
  <c r="BE515" i="5"/>
  <c r="J515" i="5"/>
  <c r="BF515" i="5" s="1"/>
  <c r="BK514" i="5"/>
  <c r="BI514" i="5"/>
  <c r="BH514" i="5"/>
  <c r="BG514" i="5"/>
  <c r="BE514" i="5"/>
  <c r="J514" i="5"/>
  <c r="BF514" i="5" s="1"/>
  <c r="BK513" i="5"/>
  <c r="BI513" i="5"/>
  <c r="BH513" i="5"/>
  <c r="BG513" i="5"/>
  <c r="BE513" i="5"/>
  <c r="J513" i="5"/>
  <c r="BF513" i="5" s="1"/>
  <c r="BK512" i="5"/>
  <c r="BI512" i="5"/>
  <c r="BH512" i="5"/>
  <c r="BG512" i="5"/>
  <c r="BE512" i="5"/>
  <c r="J512" i="5"/>
  <c r="BF512" i="5" s="1"/>
  <c r="BK511" i="5"/>
  <c r="BI511" i="5"/>
  <c r="BH511" i="5"/>
  <c r="BG511" i="5"/>
  <c r="BE511" i="5"/>
  <c r="J511" i="5"/>
  <c r="BF511" i="5" s="1"/>
  <c r="BK510" i="5"/>
  <c r="BI510" i="5"/>
  <c r="BH510" i="5"/>
  <c r="BG510" i="5"/>
  <c r="BE510" i="5"/>
  <c r="J510" i="5"/>
  <c r="BF510" i="5" s="1"/>
  <c r="BK509" i="5"/>
  <c r="BI509" i="5"/>
  <c r="BH509" i="5"/>
  <c r="BG509" i="5"/>
  <c r="BE509" i="5"/>
  <c r="J509" i="5"/>
  <c r="BF509" i="5" s="1"/>
  <c r="BK508" i="5"/>
  <c r="BI508" i="5"/>
  <c r="BH508" i="5"/>
  <c r="BG508" i="5"/>
  <c r="BE508" i="5"/>
  <c r="J508" i="5"/>
  <c r="BF508" i="5" s="1"/>
  <c r="BK507" i="5"/>
  <c r="BI507" i="5"/>
  <c r="BH507" i="5"/>
  <c r="BG507" i="5"/>
  <c r="BE507" i="5"/>
  <c r="J507" i="5"/>
  <c r="BF507" i="5" s="1"/>
  <c r="BK506" i="5"/>
  <c r="BI506" i="5"/>
  <c r="BH506" i="5"/>
  <c r="BG506" i="5"/>
  <c r="BE506" i="5"/>
  <c r="J506" i="5"/>
  <c r="BF506" i="5" s="1"/>
  <c r="BK505" i="5"/>
  <c r="BI505" i="5"/>
  <c r="BH505" i="5"/>
  <c r="BG505" i="5"/>
  <c r="BE505" i="5"/>
  <c r="J505" i="5"/>
  <c r="BF505" i="5" s="1"/>
  <c r="BK504" i="5"/>
  <c r="BI504" i="5"/>
  <c r="BH504" i="5"/>
  <c r="BG504" i="5"/>
  <c r="BE504" i="5"/>
  <c r="J504" i="5"/>
  <c r="BF504" i="5" s="1"/>
  <c r="BK501" i="5"/>
  <c r="BI501" i="5"/>
  <c r="BH501" i="5"/>
  <c r="BG501" i="5"/>
  <c r="BE501" i="5"/>
  <c r="J501" i="5"/>
  <c r="BF501" i="5" s="1"/>
  <c r="BK500" i="5"/>
  <c r="BI500" i="5"/>
  <c r="BH500" i="5"/>
  <c r="BG500" i="5"/>
  <c r="BE500" i="5"/>
  <c r="J500" i="5"/>
  <c r="BF500" i="5" s="1"/>
  <c r="BK495" i="5"/>
  <c r="BI495" i="5"/>
  <c r="BH495" i="5"/>
  <c r="BG495" i="5"/>
  <c r="BE495" i="5"/>
  <c r="J495" i="5"/>
  <c r="BF495" i="5" s="1"/>
  <c r="BK494" i="5"/>
  <c r="BI494" i="5"/>
  <c r="BH494" i="5"/>
  <c r="BG494" i="5"/>
  <c r="BE494" i="5"/>
  <c r="J494" i="5"/>
  <c r="BF494" i="5" s="1"/>
  <c r="BK493" i="5"/>
  <c r="BI493" i="5"/>
  <c r="BH493" i="5"/>
  <c r="BG493" i="5"/>
  <c r="BE493" i="5"/>
  <c r="J493" i="5"/>
  <c r="BF493" i="5" s="1"/>
  <c r="BK492" i="5"/>
  <c r="BI492" i="5"/>
  <c r="BH492" i="5"/>
  <c r="BG492" i="5"/>
  <c r="BE492" i="5"/>
  <c r="J492" i="5"/>
  <c r="BF492" i="5" s="1"/>
  <c r="BK489" i="5"/>
  <c r="BI489" i="5"/>
  <c r="BH489" i="5"/>
  <c r="BG489" i="5"/>
  <c r="BE489" i="5"/>
  <c r="J489" i="5"/>
  <c r="BF489" i="5" s="1"/>
  <c r="BK488" i="5"/>
  <c r="BI488" i="5"/>
  <c r="BH488" i="5"/>
  <c r="BG488" i="5"/>
  <c r="BE488" i="5"/>
  <c r="J488" i="5"/>
  <c r="BF488" i="5" s="1"/>
  <c r="BK487" i="5"/>
  <c r="BI487" i="5"/>
  <c r="BH487" i="5"/>
  <c r="BG487" i="5"/>
  <c r="BE487" i="5"/>
  <c r="J487" i="5"/>
  <c r="BF487" i="5" s="1"/>
  <c r="BK486" i="5"/>
  <c r="BI486" i="5"/>
  <c r="BH486" i="5"/>
  <c r="BG486" i="5"/>
  <c r="BE486" i="5"/>
  <c r="J486" i="5"/>
  <c r="BF486" i="5" s="1"/>
  <c r="BK485" i="5"/>
  <c r="BI485" i="5"/>
  <c r="BH485" i="5"/>
  <c r="BG485" i="5"/>
  <c r="BE485" i="5"/>
  <c r="J485" i="5"/>
  <c r="BF485" i="5" s="1"/>
  <c r="BK484" i="5"/>
  <c r="BI484" i="5"/>
  <c r="BH484" i="5"/>
  <c r="BG484" i="5"/>
  <c r="BE484" i="5"/>
  <c r="J484" i="5"/>
  <c r="BF484" i="5" s="1"/>
  <c r="BK483" i="5"/>
  <c r="BI483" i="5"/>
  <c r="BH483" i="5"/>
  <c r="BG483" i="5"/>
  <c r="BE483" i="5"/>
  <c r="J483" i="5"/>
  <c r="BF483" i="5" s="1"/>
  <c r="BK482" i="5"/>
  <c r="BI482" i="5"/>
  <c r="BH482" i="5"/>
  <c r="BG482" i="5"/>
  <c r="BE482" i="5"/>
  <c r="J482" i="5"/>
  <c r="BF482" i="5" s="1"/>
  <c r="BK481" i="5"/>
  <c r="BI481" i="5"/>
  <c r="BH481" i="5"/>
  <c r="BG481" i="5"/>
  <c r="BE481" i="5"/>
  <c r="J481" i="5"/>
  <c r="BF481" i="5" s="1"/>
  <c r="BK480" i="5"/>
  <c r="BI480" i="5"/>
  <c r="BH480" i="5"/>
  <c r="BG480" i="5"/>
  <c r="BE480" i="5"/>
  <c r="J480" i="5"/>
  <c r="BF480" i="5" s="1"/>
  <c r="BK479" i="5"/>
  <c r="BI479" i="5"/>
  <c r="BH479" i="5"/>
  <c r="BG479" i="5"/>
  <c r="BE479" i="5"/>
  <c r="J479" i="5"/>
  <c r="BF479" i="5" s="1"/>
  <c r="BK478" i="5"/>
  <c r="BI478" i="5"/>
  <c r="BH478" i="5"/>
  <c r="BG478" i="5"/>
  <c r="BE478" i="5"/>
  <c r="J478" i="5"/>
  <c r="BF478" i="5" s="1"/>
  <c r="BK475" i="5"/>
  <c r="BI475" i="5"/>
  <c r="BH475" i="5"/>
  <c r="BG475" i="5"/>
  <c r="BE475" i="5"/>
  <c r="J475" i="5"/>
  <c r="BF475" i="5" s="1"/>
  <c r="BK474" i="5"/>
  <c r="BI474" i="5"/>
  <c r="BH474" i="5"/>
  <c r="BG474" i="5"/>
  <c r="BE474" i="5"/>
  <c r="J474" i="5"/>
  <c r="BF474" i="5" s="1"/>
  <c r="BK473" i="5"/>
  <c r="BI473" i="5"/>
  <c r="BH473" i="5"/>
  <c r="BG473" i="5"/>
  <c r="BE473" i="5"/>
  <c r="J473" i="5"/>
  <c r="BF473" i="5" s="1"/>
  <c r="BK472" i="5"/>
  <c r="BI472" i="5"/>
  <c r="BH472" i="5"/>
  <c r="BG472" i="5"/>
  <c r="BE472" i="5"/>
  <c r="J472" i="5"/>
  <c r="BF472" i="5" s="1"/>
  <c r="BK471" i="5"/>
  <c r="BI471" i="5"/>
  <c r="BH471" i="5"/>
  <c r="BG471" i="5"/>
  <c r="BE471" i="5"/>
  <c r="J471" i="5"/>
  <c r="BF471" i="5" s="1"/>
  <c r="BK470" i="5"/>
  <c r="BI470" i="5"/>
  <c r="BH470" i="5"/>
  <c r="BG470" i="5"/>
  <c r="BE470" i="5"/>
  <c r="J470" i="5"/>
  <c r="BF470" i="5" s="1"/>
  <c r="BK469" i="5"/>
  <c r="BI469" i="5"/>
  <c r="BH469" i="5"/>
  <c r="BG469" i="5"/>
  <c r="BE469" i="5"/>
  <c r="J469" i="5"/>
  <c r="BF469" i="5" s="1"/>
  <c r="BK468" i="5"/>
  <c r="BI468" i="5"/>
  <c r="BH468" i="5"/>
  <c r="BG468" i="5"/>
  <c r="BE468" i="5"/>
  <c r="J468" i="5"/>
  <c r="BF468" i="5" s="1"/>
  <c r="BK467" i="5"/>
  <c r="BI467" i="5"/>
  <c r="BH467" i="5"/>
  <c r="BG467" i="5"/>
  <c r="BE467" i="5"/>
  <c r="J467" i="5"/>
  <c r="BF467" i="5" s="1"/>
  <c r="BK466" i="5"/>
  <c r="BI466" i="5"/>
  <c r="BH466" i="5"/>
  <c r="BG466" i="5"/>
  <c r="BE466" i="5"/>
  <c r="J466" i="5"/>
  <c r="BF466" i="5" s="1"/>
  <c r="BK465" i="5"/>
  <c r="BI465" i="5"/>
  <c r="BH465" i="5"/>
  <c r="BG465" i="5"/>
  <c r="BE465" i="5"/>
  <c r="J465" i="5"/>
  <c r="BF465" i="5" s="1"/>
  <c r="BK464" i="5"/>
  <c r="BI464" i="5"/>
  <c r="BH464" i="5"/>
  <c r="BG464" i="5"/>
  <c r="BE464" i="5"/>
  <c r="J464" i="5"/>
  <c r="BF464" i="5" s="1"/>
  <c r="BK463" i="5"/>
  <c r="BI463" i="5"/>
  <c r="BH463" i="5"/>
  <c r="BG463" i="5"/>
  <c r="BE463" i="5"/>
  <c r="J463" i="5"/>
  <c r="BF463" i="5" s="1"/>
  <c r="BK462" i="5"/>
  <c r="BI462" i="5"/>
  <c r="BH462" i="5"/>
  <c r="BG462" i="5"/>
  <c r="BE462" i="5"/>
  <c r="J462" i="5"/>
  <c r="BF462" i="5" s="1"/>
  <c r="BK461" i="5"/>
  <c r="BI461" i="5"/>
  <c r="BH461" i="5"/>
  <c r="BG461" i="5"/>
  <c r="BE461" i="5"/>
  <c r="J461" i="5"/>
  <c r="BF461" i="5" s="1"/>
  <c r="BK460" i="5"/>
  <c r="BI460" i="5"/>
  <c r="BH460" i="5"/>
  <c r="BG460" i="5"/>
  <c r="BE460" i="5"/>
  <c r="J460" i="5"/>
  <c r="BF460" i="5" s="1"/>
  <c r="BK459" i="5"/>
  <c r="BI459" i="5"/>
  <c r="BH459" i="5"/>
  <c r="BG459" i="5"/>
  <c r="BE459" i="5"/>
  <c r="J459" i="5"/>
  <c r="BF459" i="5" s="1"/>
  <c r="BK458" i="5"/>
  <c r="BI458" i="5"/>
  <c r="BH458" i="5"/>
  <c r="BG458" i="5"/>
  <c r="BE458" i="5"/>
  <c r="J458" i="5"/>
  <c r="BF458" i="5" s="1"/>
  <c r="BK457" i="5"/>
  <c r="BI457" i="5"/>
  <c r="BH457" i="5"/>
  <c r="BG457" i="5"/>
  <c r="BE457" i="5"/>
  <c r="J457" i="5"/>
  <c r="BF457" i="5" s="1"/>
  <c r="BK456" i="5"/>
  <c r="BI456" i="5"/>
  <c r="BH456" i="5"/>
  <c r="BG456" i="5"/>
  <c r="BE456" i="5"/>
  <c r="J456" i="5"/>
  <c r="BF456" i="5" s="1"/>
  <c r="BK455" i="5"/>
  <c r="BI455" i="5"/>
  <c r="BH455" i="5"/>
  <c r="BG455" i="5"/>
  <c r="BE455" i="5"/>
  <c r="J455" i="5"/>
  <c r="BF455" i="5" s="1"/>
  <c r="BK454" i="5"/>
  <c r="BI454" i="5"/>
  <c r="BH454" i="5"/>
  <c r="BG454" i="5"/>
  <c r="BE454" i="5"/>
  <c r="J454" i="5"/>
  <c r="BF454" i="5" s="1"/>
  <c r="BK453" i="5"/>
  <c r="BI453" i="5"/>
  <c r="BH453" i="5"/>
  <c r="BG453" i="5"/>
  <c r="BE453" i="5"/>
  <c r="J453" i="5"/>
  <c r="BF453" i="5" s="1"/>
  <c r="BK452" i="5"/>
  <c r="BI452" i="5"/>
  <c r="BH452" i="5"/>
  <c r="BG452" i="5"/>
  <c r="BE452" i="5"/>
  <c r="J452" i="5"/>
  <c r="BF452" i="5" s="1"/>
  <c r="BK451" i="5"/>
  <c r="BI451" i="5"/>
  <c r="BH451" i="5"/>
  <c r="BG451" i="5"/>
  <c r="BE451" i="5"/>
  <c r="J451" i="5"/>
  <c r="BF451" i="5" s="1"/>
  <c r="BK450" i="5"/>
  <c r="BI450" i="5"/>
  <c r="BH450" i="5"/>
  <c r="BG450" i="5"/>
  <c r="BE450" i="5"/>
  <c r="J450" i="5"/>
  <c r="BF450" i="5" s="1"/>
  <c r="BK449" i="5"/>
  <c r="BI449" i="5"/>
  <c r="BH449" i="5"/>
  <c r="BG449" i="5"/>
  <c r="BE449" i="5"/>
  <c r="J449" i="5"/>
  <c r="BF449" i="5" s="1"/>
  <c r="BK448" i="5"/>
  <c r="BI448" i="5"/>
  <c r="BH448" i="5"/>
  <c r="BG448" i="5"/>
  <c r="BE448" i="5"/>
  <c r="J448" i="5"/>
  <c r="BF448" i="5" s="1"/>
  <c r="BK447" i="5"/>
  <c r="BI447" i="5"/>
  <c r="BH447" i="5"/>
  <c r="BG447" i="5"/>
  <c r="BE447" i="5"/>
  <c r="J447" i="5"/>
  <c r="BF447" i="5" s="1"/>
  <c r="BK446" i="5"/>
  <c r="BI446" i="5"/>
  <c r="BH446" i="5"/>
  <c r="BG446" i="5"/>
  <c r="BE446" i="5"/>
  <c r="J446" i="5"/>
  <c r="BF446" i="5" s="1"/>
  <c r="BK445" i="5"/>
  <c r="BI445" i="5"/>
  <c r="BH445" i="5"/>
  <c r="BG445" i="5"/>
  <c r="BE445" i="5"/>
  <c r="J445" i="5"/>
  <c r="BF445" i="5" s="1"/>
  <c r="BK444" i="5"/>
  <c r="BI444" i="5"/>
  <c r="BH444" i="5"/>
  <c r="BG444" i="5"/>
  <c r="BE444" i="5"/>
  <c r="J444" i="5"/>
  <c r="BF444" i="5" s="1"/>
  <c r="BK443" i="5"/>
  <c r="BI443" i="5"/>
  <c r="BH443" i="5"/>
  <c r="BG443" i="5"/>
  <c r="BE443" i="5"/>
  <c r="J443" i="5"/>
  <c r="BF443" i="5" s="1"/>
  <c r="BK442" i="5"/>
  <c r="BI442" i="5"/>
  <c r="BH442" i="5"/>
  <c r="BG442" i="5"/>
  <c r="BE442" i="5"/>
  <c r="J442" i="5"/>
  <c r="BF442" i="5" s="1"/>
  <c r="BK441" i="5"/>
  <c r="BI441" i="5"/>
  <c r="BH441" i="5"/>
  <c r="BG441" i="5"/>
  <c r="BE441" i="5"/>
  <c r="J441" i="5"/>
  <c r="BF441" i="5" s="1"/>
  <c r="BK440" i="5"/>
  <c r="BI440" i="5"/>
  <c r="BH440" i="5"/>
  <c r="BG440" i="5"/>
  <c r="BE440" i="5"/>
  <c r="J440" i="5"/>
  <c r="BF440" i="5" s="1"/>
  <c r="BK439" i="5"/>
  <c r="BI439" i="5"/>
  <c r="BH439" i="5"/>
  <c r="BG439" i="5"/>
  <c r="BE439" i="5"/>
  <c r="J439" i="5"/>
  <c r="BF439" i="5" s="1"/>
  <c r="BK438" i="5"/>
  <c r="BI438" i="5"/>
  <c r="BH438" i="5"/>
  <c r="BG438" i="5"/>
  <c r="BE438" i="5"/>
  <c r="J438" i="5"/>
  <c r="BF438" i="5" s="1"/>
  <c r="BK437" i="5"/>
  <c r="BI437" i="5"/>
  <c r="BH437" i="5"/>
  <c r="BG437" i="5"/>
  <c r="BE437" i="5"/>
  <c r="J437" i="5"/>
  <c r="BF437" i="5" s="1"/>
  <c r="BK436" i="5"/>
  <c r="BI436" i="5"/>
  <c r="BH436" i="5"/>
  <c r="BG436" i="5"/>
  <c r="BE436" i="5"/>
  <c r="J436" i="5"/>
  <c r="BF436" i="5" s="1"/>
  <c r="BK435" i="5"/>
  <c r="BI435" i="5"/>
  <c r="BH435" i="5"/>
  <c r="BG435" i="5"/>
  <c r="BE435" i="5"/>
  <c r="J435" i="5"/>
  <c r="BF435" i="5" s="1"/>
  <c r="BK432" i="5"/>
  <c r="BI432" i="5"/>
  <c r="BH432" i="5"/>
  <c r="BG432" i="5"/>
  <c r="BE432" i="5"/>
  <c r="J432" i="5"/>
  <c r="BF432" i="5" s="1"/>
  <c r="BK431" i="5"/>
  <c r="BI431" i="5"/>
  <c r="BH431" i="5"/>
  <c r="BG431" i="5"/>
  <c r="BE431" i="5"/>
  <c r="J431" i="5"/>
  <c r="BF431" i="5" s="1"/>
  <c r="BK430" i="5"/>
  <c r="BI430" i="5"/>
  <c r="BH430" i="5"/>
  <c r="BG430" i="5"/>
  <c r="BE430" i="5"/>
  <c r="J430" i="5"/>
  <c r="BF430" i="5" s="1"/>
  <c r="BK429" i="5"/>
  <c r="BI429" i="5"/>
  <c r="BH429" i="5"/>
  <c r="BG429" i="5"/>
  <c r="BE429" i="5"/>
  <c r="J429" i="5"/>
  <c r="BF429" i="5" s="1"/>
  <c r="BK428" i="5"/>
  <c r="BI428" i="5"/>
  <c r="BH428" i="5"/>
  <c r="BG428" i="5"/>
  <c r="BE428" i="5"/>
  <c r="J428" i="5"/>
  <c r="BF428" i="5" s="1"/>
  <c r="BK427" i="5"/>
  <c r="BI427" i="5"/>
  <c r="BH427" i="5"/>
  <c r="BG427" i="5"/>
  <c r="BE427" i="5"/>
  <c r="J427" i="5"/>
  <c r="BF427" i="5" s="1"/>
  <c r="BK426" i="5"/>
  <c r="BI426" i="5"/>
  <c r="BH426" i="5"/>
  <c r="BG426" i="5"/>
  <c r="BE426" i="5"/>
  <c r="J426" i="5"/>
  <c r="BF426" i="5" s="1"/>
  <c r="BK425" i="5"/>
  <c r="BI425" i="5"/>
  <c r="BH425" i="5"/>
  <c r="BG425" i="5"/>
  <c r="BE425" i="5"/>
  <c r="J425" i="5"/>
  <c r="BF425" i="5" s="1"/>
  <c r="BK420" i="5"/>
  <c r="BI420" i="5"/>
  <c r="BH420" i="5"/>
  <c r="BG420" i="5"/>
  <c r="BE420" i="5"/>
  <c r="J420" i="5"/>
  <c r="BF420" i="5" s="1"/>
  <c r="BK419" i="5"/>
  <c r="BI419" i="5"/>
  <c r="BH419" i="5"/>
  <c r="BG419" i="5"/>
  <c r="BE419" i="5"/>
  <c r="J419" i="5"/>
  <c r="BF419" i="5" s="1"/>
  <c r="BK418" i="5"/>
  <c r="BI418" i="5"/>
  <c r="BH418" i="5"/>
  <c r="BG418" i="5"/>
  <c r="BE418" i="5"/>
  <c r="J418" i="5"/>
  <c r="BF418" i="5" s="1"/>
  <c r="BK417" i="5"/>
  <c r="BI417" i="5"/>
  <c r="BH417" i="5"/>
  <c r="BG417" i="5"/>
  <c r="BE417" i="5"/>
  <c r="J417" i="5"/>
  <c r="BF417" i="5" s="1"/>
  <c r="BK416" i="5"/>
  <c r="BI416" i="5"/>
  <c r="BH416" i="5"/>
  <c r="BG416" i="5"/>
  <c r="BE416" i="5"/>
  <c r="J416" i="5"/>
  <c r="BF416" i="5" s="1"/>
  <c r="BK415" i="5"/>
  <c r="BI415" i="5"/>
  <c r="BH415" i="5"/>
  <c r="BG415" i="5"/>
  <c r="BE415" i="5"/>
  <c r="J415" i="5"/>
  <c r="BF415" i="5" s="1"/>
  <c r="BK414" i="5"/>
  <c r="BI414" i="5"/>
  <c r="BH414" i="5"/>
  <c r="BG414" i="5"/>
  <c r="BE414" i="5"/>
  <c r="J414" i="5"/>
  <c r="BF414" i="5" s="1"/>
  <c r="BK413" i="5"/>
  <c r="BI413" i="5"/>
  <c r="BH413" i="5"/>
  <c r="BG413" i="5"/>
  <c r="BE413" i="5"/>
  <c r="J413" i="5"/>
  <c r="BF413" i="5" s="1"/>
  <c r="BK412" i="5"/>
  <c r="BI412" i="5"/>
  <c r="BH412" i="5"/>
  <c r="BG412" i="5"/>
  <c r="BE412" i="5"/>
  <c r="J412" i="5"/>
  <c r="BF412" i="5" s="1"/>
  <c r="BK411" i="5"/>
  <c r="BI411" i="5"/>
  <c r="BH411" i="5"/>
  <c r="BG411" i="5"/>
  <c r="BE411" i="5"/>
  <c r="J411" i="5"/>
  <c r="BF411" i="5" s="1"/>
  <c r="BK167" i="8"/>
  <c r="BI167" i="8"/>
  <c r="BH167" i="8"/>
  <c r="BG167" i="8"/>
  <c r="BE167" i="8"/>
  <c r="J167" i="8"/>
  <c r="BF167" i="8" s="1"/>
  <c r="BK166" i="8"/>
  <c r="BI166" i="8"/>
  <c r="BH166" i="8"/>
  <c r="BG166" i="8"/>
  <c r="BE166" i="8"/>
  <c r="J166" i="8"/>
  <c r="BF166" i="8" s="1"/>
  <c r="BK164" i="8"/>
  <c r="BI164" i="8"/>
  <c r="BH164" i="8"/>
  <c r="BG164" i="8"/>
  <c r="BE164" i="8"/>
  <c r="J164" i="8"/>
  <c r="BF164" i="8" s="1"/>
  <c r="BK163" i="8"/>
  <c r="BI163" i="8"/>
  <c r="BH163" i="8"/>
  <c r="BG163" i="8"/>
  <c r="BE163" i="8"/>
  <c r="J163" i="8"/>
  <c r="BF163" i="8" s="1"/>
  <c r="BK162" i="8"/>
  <c r="BI162" i="8"/>
  <c r="BH162" i="8"/>
  <c r="BG162" i="8"/>
  <c r="BE162" i="8"/>
  <c r="J162" i="8"/>
  <c r="BF162" i="8" s="1"/>
  <c r="BK161" i="8"/>
  <c r="BI161" i="8"/>
  <c r="BH161" i="8"/>
  <c r="BG161" i="8"/>
  <c r="BE161" i="8"/>
  <c r="J161" i="8"/>
  <c r="BF161" i="8" s="1"/>
  <c r="BK160" i="8"/>
  <c r="BI160" i="8"/>
  <c r="BH160" i="8"/>
  <c r="BG160" i="8"/>
  <c r="BE160" i="8"/>
  <c r="J160" i="8"/>
  <c r="BF160" i="8" s="1"/>
  <c r="BK159" i="8"/>
  <c r="BI159" i="8"/>
  <c r="BH159" i="8"/>
  <c r="BG159" i="8"/>
  <c r="BE159" i="8"/>
  <c r="J159" i="8"/>
  <c r="BF159" i="8" s="1"/>
  <c r="BK158" i="8"/>
  <c r="BI158" i="8"/>
  <c r="BH158" i="8"/>
  <c r="BG158" i="8"/>
  <c r="BE158" i="8"/>
  <c r="J158" i="8"/>
  <c r="BF158" i="8" s="1"/>
  <c r="BK156" i="8"/>
  <c r="BI156" i="8"/>
  <c r="BH156" i="8"/>
  <c r="BG156" i="8"/>
  <c r="BE156" i="8"/>
  <c r="J156" i="8"/>
  <c r="BF156" i="8" s="1"/>
  <c r="BK155" i="8"/>
  <c r="BI155" i="8"/>
  <c r="BH155" i="8"/>
  <c r="BG155" i="8"/>
  <c r="BE155" i="8"/>
  <c r="J155" i="8"/>
  <c r="BF155" i="8" s="1"/>
  <c r="BK154" i="8"/>
  <c r="BI154" i="8"/>
  <c r="BH154" i="8"/>
  <c r="BG154" i="8"/>
  <c r="BE154" i="8"/>
  <c r="J154" i="8"/>
  <c r="BF154" i="8" s="1"/>
  <c r="BK153" i="8"/>
  <c r="BI153" i="8"/>
  <c r="BH153" i="8"/>
  <c r="BG153" i="8"/>
  <c r="BE153" i="8"/>
  <c r="J153" i="8"/>
  <c r="BF153" i="8" s="1"/>
  <c r="BK150" i="8"/>
  <c r="BI150" i="8"/>
  <c r="BH150" i="8"/>
  <c r="BG150" i="8"/>
  <c r="BE150" i="8"/>
  <c r="J150" i="8"/>
  <c r="BF150" i="8" s="1"/>
  <c r="BK149" i="8"/>
  <c r="BI149" i="8"/>
  <c r="BH149" i="8"/>
  <c r="BG149" i="8"/>
  <c r="BE149" i="8"/>
  <c r="J149" i="8"/>
  <c r="BF149" i="8" s="1"/>
  <c r="BK136" i="8"/>
  <c r="BI136" i="8"/>
  <c r="BH136" i="8"/>
  <c r="BG136" i="8"/>
  <c r="BE136" i="8"/>
  <c r="J136" i="8"/>
  <c r="BF136" i="8" s="1"/>
  <c r="BK141" i="8"/>
  <c r="BI141" i="8"/>
  <c r="BH141" i="8"/>
  <c r="BG141" i="8"/>
  <c r="BE141" i="8"/>
  <c r="J141" i="8"/>
  <c r="BF141" i="8" s="1"/>
  <c r="BK138" i="8"/>
  <c r="BI138" i="8"/>
  <c r="BH138" i="8"/>
  <c r="BG138" i="8"/>
  <c r="BE138" i="8"/>
  <c r="J138" i="8"/>
  <c r="BF138" i="8" s="1"/>
  <c r="BK137" i="8"/>
  <c r="BI137" i="8"/>
  <c r="BH137" i="8"/>
  <c r="BG137" i="8"/>
  <c r="BE137" i="8"/>
  <c r="J137" i="8"/>
  <c r="BF137" i="8" s="1"/>
  <c r="BK126" i="8"/>
  <c r="BI126" i="8"/>
  <c r="BH126" i="8"/>
  <c r="BG126" i="8"/>
  <c r="BE126" i="8"/>
  <c r="J126" i="8"/>
  <c r="BF126" i="8" s="1"/>
  <c r="BK125" i="8"/>
  <c r="BI125" i="8"/>
  <c r="BH125" i="8"/>
  <c r="BG125" i="8"/>
  <c r="BE125" i="8"/>
  <c r="J125" i="8"/>
  <c r="BF125" i="8" s="1"/>
  <c r="BK124" i="8"/>
  <c r="BI124" i="8"/>
  <c r="BH124" i="8"/>
  <c r="BG124" i="8"/>
  <c r="BE124" i="8"/>
  <c r="J124" i="8"/>
  <c r="BF124" i="8" s="1"/>
  <c r="BK123" i="8"/>
  <c r="BI123" i="8"/>
  <c r="BH123" i="8"/>
  <c r="BG123" i="8"/>
  <c r="BE123" i="8"/>
  <c r="J123" i="8"/>
  <c r="BF123" i="8" s="1"/>
  <c r="BK122" i="8"/>
  <c r="BI122" i="8"/>
  <c r="BH122" i="8"/>
  <c r="BG122" i="8"/>
  <c r="BE122" i="8"/>
  <c r="J122" i="8"/>
  <c r="BF122" i="8" s="1"/>
  <c r="BK121" i="8"/>
  <c r="BI121" i="8"/>
  <c r="BH121" i="8"/>
  <c r="BG121" i="8"/>
  <c r="BE121" i="8"/>
  <c r="J121" i="8"/>
  <c r="BF121" i="8" s="1"/>
  <c r="BK156" i="6"/>
  <c r="BI156" i="6"/>
  <c r="BH156" i="6"/>
  <c r="BG156" i="6"/>
  <c r="BE156" i="6"/>
  <c r="T156" i="6"/>
  <c r="R156" i="6"/>
  <c r="P156" i="6"/>
  <c r="J156" i="6"/>
  <c r="BF156" i="6" s="1"/>
  <c r="BK410" i="5" l="1"/>
  <c r="J410" i="5" s="1"/>
  <c r="BK157" i="8"/>
  <c r="J157" i="8" s="1"/>
  <c r="BK165" i="8"/>
  <c r="J165" i="8" s="1"/>
  <c r="BK120" i="8"/>
  <c r="BK119" i="8" s="1"/>
  <c r="BK118" i="8" s="1"/>
  <c r="J118" i="8" s="1"/>
  <c r="BK516" i="5"/>
  <c r="J37" i="8"/>
  <c r="J36" i="8"/>
  <c r="AY103" i="1" s="1"/>
  <c r="J35" i="8"/>
  <c r="AX103" i="1" s="1"/>
  <c r="F37" i="8"/>
  <c r="F36" i="8"/>
  <c r="F35" i="8"/>
  <c r="BB103" i="1" s="1"/>
  <c r="J33" i="8"/>
  <c r="AV103" i="1" s="1"/>
  <c r="T118" i="8"/>
  <c r="R118" i="8"/>
  <c r="P118" i="8"/>
  <c r="AU103" i="1" s="1"/>
  <c r="F115" i="8"/>
  <c r="J114" i="8"/>
  <c r="F114" i="8"/>
  <c r="F112" i="8"/>
  <c r="E110" i="8"/>
  <c r="F92" i="8"/>
  <c r="J91" i="8"/>
  <c r="F91" i="8"/>
  <c r="F89" i="8"/>
  <c r="E87" i="8"/>
  <c r="J24" i="8"/>
  <c r="E24" i="8"/>
  <c r="J115" i="8" s="1"/>
  <c r="J23" i="8"/>
  <c r="J12" i="8"/>
  <c r="J112" i="8" s="1"/>
  <c r="E7" i="8"/>
  <c r="E108" i="8" s="1"/>
  <c r="J39" i="7"/>
  <c r="J38" i="7"/>
  <c r="AY102" i="1"/>
  <c r="J37" i="7"/>
  <c r="AX102" i="1" s="1"/>
  <c r="BI274" i="7"/>
  <c r="BH274" i="7"/>
  <c r="BG274" i="7"/>
  <c r="BE274" i="7"/>
  <c r="BI273" i="7"/>
  <c r="BH273" i="7"/>
  <c r="BG273" i="7"/>
  <c r="BE273" i="7"/>
  <c r="BI272" i="7"/>
  <c r="BH272" i="7"/>
  <c r="BG272" i="7"/>
  <c r="BE272" i="7"/>
  <c r="BI270" i="7"/>
  <c r="BH270" i="7"/>
  <c r="BG270" i="7"/>
  <c r="BE270" i="7"/>
  <c r="BI269" i="7"/>
  <c r="BH269" i="7"/>
  <c r="BG269" i="7"/>
  <c r="BE269" i="7"/>
  <c r="BI268" i="7"/>
  <c r="BH268" i="7"/>
  <c r="BG268" i="7"/>
  <c r="BE268" i="7"/>
  <c r="BI266" i="7"/>
  <c r="BH266" i="7"/>
  <c r="BG266" i="7"/>
  <c r="BE266" i="7"/>
  <c r="BI265" i="7"/>
  <c r="BH265" i="7"/>
  <c r="BG265" i="7"/>
  <c r="BE265" i="7"/>
  <c r="BI264" i="7"/>
  <c r="BH264" i="7"/>
  <c r="BG264" i="7"/>
  <c r="BE264" i="7"/>
  <c r="BI263" i="7"/>
  <c r="BH263" i="7"/>
  <c r="BG263" i="7"/>
  <c r="BE263" i="7"/>
  <c r="BI262" i="7"/>
  <c r="BH262" i="7"/>
  <c r="BG262" i="7"/>
  <c r="BE262" i="7"/>
  <c r="BI261" i="7"/>
  <c r="BH261" i="7"/>
  <c r="BG261" i="7"/>
  <c r="BE261" i="7"/>
  <c r="BI260" i="7"/>
  <c r="BH260" i="7"/>
  <c r="BG260" i="7"/>
  <c r="BE260" i="7"/>
  <c r="BI259" i="7"/>
  <c r="BH259" i="7"/>
  <c r="BG259" i="7"/>
  <c r="BE259" i="7"/>
  <c r="BI258" i="7"/>
  <c r="BH258" i="7"/>
  <c r="BG258" i="7"/>
  <c r="BE258" i="7"/>
  <c r="BI257" i="7"/>
  <c r="BH257" i="7"/>
  <c r="BG257" i="7"/>
  <c r="BE257" i="7"/>
  <c r="BI255" i="7"/>
  <c r="BH255" i="7"/>
  <c r="BG255" i="7"/>
  <c r="BE255" i="7"/>
  <c r="BI254" i="7"/>
  <c r="BH254" i="7"/>
  <c r="BG254" i="7"/>
  <c r="BE254" i="7"/>
  <c r="BI253" i="7"/>
  <c r="BH253" i="7"/>
  <c r="BG253" i="7"/>
  <c r="BE253" i="7"/>
  <c r="BI252" i="7"/>
  <c r="BH252" i="7"/>
  <c r="BG252" i="7"/>
  <c r="BE252" i="7"/>
  <c r="BI250" i="7"/>
  <c r="BH250" i="7"/>
  <c r="BG250" i="7"/>
  <c r="BE250" i="7"/>
  <c r="BI249" i="7"/>
  <c r="BH249" i="7"/>
  <c r="BG249" i="7"/>
  <c r="BE249" i="7"/>
  <c r="BI248" i="7"/>
  <c r="BH248" i="7"/>
  <c r="BG248" i="7"/>
  <c r="BE248" i="7"/>
  <c r="BI247" i="7"/>
  <c r="BH247" i="7"/>
  <c r="BG247" i="7"/>
  <c r="BE247" i="7"/>
  <c r="BI246" i="7"/>
  <c r="BH246" i="7"/>
  <c r="BG246" i="7"/>
  <c r="BE246" i="7"/>
  <c r="BI244" i="7"/>
  <c r="BH244" i="7"/>
  <c r="BG244" i="7"/>
  <c r="BE244" i="7"/>
  <c r="BI243" i="7"/>
  <c r="BH243" i="7"/>
  <c r="BG243" i="7"/>
  <c r="BE243" i="7"/>
  <c r="BI242" i="7"/>
  <c r="BH242" i="7"/>
  <c r="BG242" i="7"/>
  <c r="BE242" i="7"/>
  <c r="BI241" i="7"/>
  <c r="BH241" i="7"/>
  <c r="BG241" i="7"/>
  <c r="BE241" i="7"/>
  <c r="BI240" i="7"/>
  <c r="BH240" i="7"/>
  <c r="BG240" i="7"/>
  <c r="BE240" i="7"/>
  <c r="BI238" i="7"/>
  <c r="BH238" i="7"/>
  <c r="BG238" i="7"/>
  <c r="BE238" i="7"/>
  <c r="BI237" i="7"/>
  <c r="BH237" i="7"/>
  <c r="BG237" i="7"/>
  <c r="BE237" i="7"/>
  <c r="BI236" i="7"/>
  <c r="BH236" i="7"/>
  <c r="BG236" i="7"/>
  <c r="BE236" i="7"/>
  <c r="BI235" i="7"/>
  <c r="BH235" i="7"/>
  <c r="BG235" i="7"/>
  <c r="BE235" i="7"/>
  <c r="BI233" i="7"/>
  <c r="BH233" i="7"/>
  <c r="BG233" i="7"/>
  <c r="BE233" i="7"/>
  <c r="BI232" i="7"/>
  <c r="BH232" i="7"/>
  <c r="BG232" i="7"/>
  <c r="BE232" i="7"/>
  <c r="BI231" i="7"/>
  <c r="BH231" i="7"/>
  <c r="BG231" i="7"/>
  <c r="BE231" i="7"/>
  <c r="BI230" i="7"/>
  <c r="BH230" i="7"/>
  <c r="BG230" i="7"/>
  <c r="BE230" i="7"/>
  <c r="BI229" i="7"/>
  <c r="BH229" i="7"/>
  <c r="BG229" i="7"/>
  <c r="BE229" i="7"/>
  <c r="BI228" i="7"/>
  <c r="BH228" i="7"/>
  <c r="BG228" i="7"/>
  <c r="BE228" i="7"/>
  <c r="BI227" i="7"/>
  <c r="BH227" i="7"/>
  <c r="BG227" i="7"/>
  <c r="BE227" i="7"/>
  <c r="BI226" i="7"/>
  <c r="BH226" i="7"/>
  <c r="BG226" i="7"/>
  <c r="BE226" i="7"/>
  <c r="BI224" i="7"/>
  <c r="BH224" i="7"/>
  <c r="BG224" i="7"/>
  <c r="BE224" i="7"/>
  <c r="BI222" i="7"/>
  <c r="BH222" i="7"/>
  <c r="BG222" i="7"/>
  <c r="BE222" i="7"/>
  <c r="BI221" i="7"/>
  <c r="BH221" i="7"/>
  <c r="BG221" i="7"/>
  <c r="BE221" i="7"/>
  <c r="BI220" i="7"/>
  <c r="BH220" i="7"/>
  <c r="BG220" i="7"/>
  <c r="BE220" i="7"/>
  <c r="BI219" i="7"/>
  <c r="BH219" i="7"/>
  <c r="BG219" i="7"/>
  <c r="BE219" i="7"/>
  <c r="BI218" i="7"/>
  <c r="BH218" i="7"/>
  <c r="BG218" i="7"/>
  <c r="BE218" i="7"/>
  <c r="BI217" i="7"/>
  <c r="BH217" i="7"/>
  <c r="BG217" i="7"/>
  <c r="BE217" i="7"/>
  <c r="BI216" i="7"/>
  <c r="BH216" i="7"/>
  <c r="BG216" i="7"/>
  <c r="BE216" i="7"/>
  <c r="BI215" i="7"/>
  <c r="BH215" i="7"/>
  <c r="BG215" i="7"/>
  <c r="BE215" i="7"/>
  <c r="BI214" i="7"/>
  <c r="BH214" i="7"/>
  <c r="BG214" i="7"/>
  <c r="BE214" i="7"/>
  <c r="BI212" i="7"/>
  <c r="BH212" i="7"/>
  <c r="BG212" i="7"/>
  <c r="BE212" i="7"/>
  <c r="BI211" i="7"/>
  <c r="BH211" i="7"/>
  <c r="BG211" i="7"/>
  <c r="BE211" i="7"/>
  <c r="BI210" i="7"/>
  <c r="BH210" i="7"/>
  <c r="BG210" i="7"/>
  <c r="BE210" i="7"/>
  <c r="BI209" i="7"/>
  <c r="BH209" i="7"/>
  <c r="BG209" i="7"/>
  <c r="BE209" i="7"/>
  <c r="BI208" i="7"/>
  <c r="BH208" i="7"/>
  <c r="BG208" i="7"/>
  <c r="BE208" i="7"/>
  <c r="BI207" i="7"/>
  <c r="BH207" i="7"/>
  <c r="BG207" i="7"/>
  <c r="BE207" i="7"/>
  <c r="BI206" i="7"/>
  <c r="BH206" i="7"/>
  <c r="BG206" i="7"/>
  <c r="BE206" i="7"/>
  <c r="BI205" i="7"/>
  <c r="BH205" i="7"/>
  <c r="BG205" i="7"/>
  <c r="BE205" i="7"/>
  <c r="BI204" i="7"/>
  <c r="BH204" i="7"/>
  <c r="BG204" i="7"/>
  <c r="BE204" i="7"/>
  <c r="BI203" i="7"/>
  <c r="BH203" i="7"/>
  <c r="BG203" i="7"/>
  <c r="BE203" i="7"/>
  <c r="BI202" i="7"/>
  <c r="BH202" i="7"/>
  <c r="BG202" i="7"/>
  <c r="BE202" i="7"/>
  <c r="BI201" i="7"/>
  <c r="BH201" i="7"/>
  <c r="BG201" i="7"/>
  <c r="BE201" i="7"/>
  <c r="BI200" i="7"/>
  <c r="BH200" i="7"/>
  <c r="BG200" i="7"/>
  <c r="BE200" i="7"/>
  <c r="BI199" i="7"/>
  <c r="BH199" i="7"/>
  <c r="BG199" i="7"/>
  <c r="BE199" i="7"/>
  <c r="BI198" i="7"/>
  <c r="BH198" i="7"/>
  <c r="BG198" i="7"/>
  <c r="BE198" i="7"/>
  <c r="BI197" i="7"/>
  <c r="BH197" i="7"/>
  <c r="BG197" i="7"/>
  <c r="BE197" i="7"/>
  <c r="BI196" i="7"/>
  <c r="BH196" i="7"/>
  <c r="BG196" i="7"/>
  <c r="BE196" i="7"/>
  <c r="BI195" i="7"/>
  <c r="BH195" i="7"/>
  <c r="BG195" i="7"/>
  <c r="BE195" i="7"/>
  <c r="BI194" i="7"/>
  <c r="BH194" i="7"/>
  <c r="BG194" i="7"/>
  <c r="BE194" i="7"/>
  <c r="BI193" i="7"/>
  <c r="BH193" i="7"/>
  <c r="BG193" i="7"/>
  <c r="BE193" i="7"/>
  <c r="BI192" i="7"/>
  <c r="BH192" i="7"/>
  <c r="BG192" i="7"/>
  <c r="BE192" i="7"/>
  <c r="BI191" i="7"/>
  <c r="BH191" i="7"/>
  <c r="BG191" i="7"/>
  <c r="BE191" i="7"/>
  <c r="BI190" i="7"/>
  <c r="BH190" i="7"/>
  <c r="BG190" i="7"/>
  <c r="BE190" i="7"/>
  <c r="BI189" i="7"/>
  <c r="BH189" i="7"/>
  <c r="BG189" i="7"/>
  <c r="BE189" i="7"/>
  <c r="BI188" i="7"/>
  <c r="BH188" i="7"/>
  <c r="BG188" i="7"/>
  <c r="BE188" i="7"/>
  <c r="BI186" i="7"/>
  <c r="BH186" i="7"/>
  <c r="BG186" i="7"/>
  <c r="BE186" i="7"/>
  <c r="BI185" i="7"/>
  <c r="BH185" i="7"/>
  <c r="BG185" i="7"/>
  <c r="BE185" i="7"/>
  <c r="BI184" i="7"/>
  <c r="BH184" i="7"/>
  <c r="BG184" i="7"/>
  <c r="BE184" i="7"/>
  <c r="BI183" i="7"/>
  <c r="BH183" i="7"/>
  <c r="BG183" i="7"/>
  <c r="BE183" i="7"/>
  <c r="BI182" i="7"/>
  <c r="BH182" i="7"/>
  <c r="BG182" i="7"/>
  <c r="BE182" i="7"/>
  <c r="BI181" i="7"/>
  <c r="BH181" i="7"/>
  <c r="BG181" i="7"/>
  <c r="BE181" i="7"/>
  <c r="BI180" i="7"/>
  <c r="BH180" i="7"/>
  <c r="BG180" i="7"/>
  <c r="BE180" i="7"/>
  <c r="BI179" i="7"/>
  <c r="BH179" i="7"/>
  <c r="BG179" i="7"/>
  <c r="BE179" i="7"/>
  <c r="BI178" i="7"/>
  <c r="BH178" i="7"/>
  <c r="BG178" i="7"/>
  <c r="BE178" i="7"/>
  <c r="BI177" i="7"/>
  <c r="BH177" i="7"/>
  <c r="BG177" i="7"/>
  <c r="BE177" i="7"/>
  <c r="BI174" i="7"/>
  <c r="BH174" i="7"/>
  <c r="BG174" i="7"/>
  <c r="BE174" i="7"/>
  <c r="BI173" i="7"/>
  <c r="BH173" i="7"/>
  <c r="BG173" i="7"/>
  <c r="BE173" i="7"/>
  <c r="BI172" i="7"/>
  <c r="BH172" i="7"/>
  <c r="BG172" i="7"/>
  <c r="BE172" i="7"/>
  <c r="BI171" i="7"/>
  <c r="BH171" i="7"/>
  <c r="BG171" i="7"/>
  <c r="BE171" i="7"/>
  <c r="BI170" i="7"/>
  <c r="BH170" i="7"/>
  <c r="BG170" i="7"/>
  <c r="BE170" i="7"/>
  <c r="BI169" i="7"/>
  <c r="BH169" i="7"/>
  <c r="BG169" i="7"/>
  <c r="BE169" i="7"/>
  <c r="BI167" i="7"/>
  <c r="BH167" i="7"/>
  <c r="BG167" i="7"/>
  <c r="BE167" i="7"/>
  <c r="BI166" i="7"/>
  <c r="BH166" i="7"/>
  <c r="BG166" i="7"/>
  <c r="BE166" i="7"/>
  <c r="BI165" i="7"/>
  <c r="BH165" i="7"/>
  <c r="BG165" i="7"/>
  <c r="BE165" i="7"/>
  <c r="BI164" i="7"/>
  <c r="BH164" i="7"/>
  <c r="BG164" i="7"/>
  <c r="BE164" i="7"/>
  <c r="BI162" i="7"/>
  <c r="BH162" i="7"/>
  <c r="BG162" i="7"/>
  <c r="BE162" i="7"/>
  <c r="BI161" i="7"/>
  <c r="BH161" i="7"/>
  <c r="BG161" i="7"/>
  <c r="BE161" i="7"/>
  <c r="BI159" i="7"/>
  <c r="BH159" i="7"/>
  <c r="BG159" i="7"/>
  <c r="BE159" i="7"/>
  <c r="BI158" i="7"/>
  <c r="BH158" i="7"/>
  <c r="BG158" i="7"/>
  <c r="BE158" i="7"/>
  <c r="BI157" i="7"/>
  <c r="BH157" i="7"/>
  <c r="BG157" i="7"/>
  <c r="BE157" i="7"/>
  <c r="BI156" i="7"/>
  <c r="BH156" i="7"/>
  <c r="BG156" i="7"/>
  <c r="BE156" i="7"/>
  <c r="BI155" i="7"/>
  <c r="BH155" i="7"/>
  <c r="BG155" i="7"/>
  <c r="BE155" i="7"/>
  <c r="BI154" i="7"/>
  <c r="BH154" i="7"/>
  <c r="BG154" i="7"/>
  <c r="BE154" i="7"/>
  <c r="BI153" i="7"/>
  <c r="BH153" i="7"/>
  <c r="BG153" i="7"/>
  <c r="BE153" i="7"/>
  <c r="BI152" i="7"/>
  <c r="BH152" i="7"/>
  <c r="BG152" i="7"/>
  <c r="BE152" i="7"/>
  <c r="BI151" i="7"/>
  <c r="BH151" i="7"/>
  <c r="BG151" i="7"/>
  <c r="BE151" i="7"/>
  <c r="BI150" i="7"/>
  <c r="BH150" i="7"/>
  <c r="BG150" i="7"/>
  <c r="BE150" i="7"/>
  <c r="BI148" i="7"/>
  <c r="BH148" i="7"/>
  <c r="BG148" i="7"/>
  <c r="BE148" i="7"/>
  <c r="BI147" i="7"/>
  <c r="BH147" i="7"/>
  <c r="BG147" i="7"/>
  <c r="BE147" i="7"/>
  <c r="BI146" i="7"/>
  <c r="BH146" i="7"/>
  <c r="BG146" i="7"/>
  <c r="BE146" i="7"/>
  <c r="BI145" i="7"/>
  <c r="BH145" i="7"/>
  <c r="BG145" i="7"/>
  <c r="BE145" i="7"/>
  <c r="BI144" i="7"/>
  <c r="BH144" i="7"/>
  <c r="BG144" i="7"/>
  <c r="BE144" i="7"/>
  <c r="BI143" i="7"/>
  <c r="BH143" i="7"/>
  <c r="BG143" i="7"/>
  <c r="BE143" i="7"/>
  <c r="BI142" i="7"/>
  <c r="BH142" i="7"/>
  <c r="BG142" i="7"/>
  <c r="BE142" i="7"/>
  <c r="F136" i="7"/>
  <c r="J135" i="7"/>
  <c r="F135" i="7"/>
  <c r="F133" i="7"/>
  <c r="E131" i="7"/>
  <c r="F94" i="7"/>
  <c r="J93" i="7"/>
  <c r="F93" i="7"/>
  <c r="F91" i="7"/>
  <c r="E89" i="7"/>
  <c r="J26" i="7"/>
  <c r="E26" i="7"/>
  <c r="J136" i="7" s="1"/>
  <c r="J25" i="7"/>
  <c r="J14" i="7"/>
  <c r="J91" i="7" s="1"/>
  <c r="E7" i="7"/>
  <c r="E127" i="7" s="1"/>
  <c r="J39" i="6"/>
  <c r="J38" i="6"/>
  <c r="AY101" i="1" s="1"/>
  <c r="J37" i="6"/>
  <c r="AX101" i="1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J122" i="6"/>
  <c r="F122" i="6"/>
  <c r="F120" i="6"/>
  <c r="E118" i="6"/>
  <c r="J93" i="6"/>
  <c r="F93" i="6"/>
  <c r="F91" i="6"/>
  <c r="E89" i="6"/>
  <c r="J26" i="6"/>
  <c r="E26" i="6"/>
  <c r="J123" i="6" s="1"/>
  <c r="J25" i="6"/>
  <c r="J20" i="6"/>
  <c r="E20" i="6"/>
  <c r="F94" i="6" s="1"/>
  <c r="J19" i="6"/>
  <c r="J14" i="6"/>
  <c r="J91" i="6" s="1"/>
  <c r="E7" i="6"/>
  <c r="E114" i="6" s="1"/>
  <c r="J39" i="5"/>
  <c r="J38" i="5"/>
  <c r="AY99" i="1" s="1"/>
  <c r="J37" i="5"/>
  <c r="AX99" i="1" s="1"/>
  <c r="BI528" i="5"/>
  <c r="BH528" i="5"/>
  <c r="BG528" i="5"/>
  <c r="BE528" i="5"/>
  <c r="BI527" i="5"/>
  <c r="BH527" i="5"/>
  <c r="BG527" i="5"/>
  <c r="BE527" i="5"/>
  <c r="BI525" i="5"/>
  <c r="BH525" i="5"/>
  <c r="BG525" i="5"/>
  <c r="BE525" i="5"/>
  <c r="BI408" i="5"/>
  <c r="BH408" i="5"/>
  <c r="BG408" i="5"/>
  <c r="BE408" i="5"/>
  <c r="BI407" i="5"/>
  <c r="BH407" i="5"/>
  <c r="BG407" i="5"/>
  <c r="BE407" i="5"/>
  <c r="BI406" i="5"/>
  <c r="BH406" i="5"/>
  <c r="BG406" i="5"/>
  <c r="BE406" i="5"/>
  <c r="BI405" i="5"/>
  <c r="BH405" i="5"/>
  <c r="BG405" i="5"/>
  <c r="BE405" i="5"/>
  <c r="BI404" i="5"/>
  <c r="BH404" i="5"/>
  <c r="BG404" i="5"/>
  <c r="BE404" i="5"/>
  <c r="BI402" i="5"/>
  <c r="BH402" i="5"/>
  <c r="BG402" i="5"/>
  <c r="BE402" i="5"/>
  <c r="BI401" i="5"/>
  <c r="BH401" i="5"/>
  <c r="BG401" i="5"/>
  <c r="BE401" i="5"/>
  <c r="BI400" i="5"/>
  <c r="BH400" i="5"/>
  <c r="BG400" i="5"/>
  <c r="BE400" i="5"/>
  <c r="BI398" i="5"/>
  <c r="BH398" i="5"/>
  <c r="BG398" i="5"/>
  <c r="BE398" i="5"/>
  <c r="BI397" i="5"/>
  <c r="BH397" i="5"/>
  <c r="BG397" i="5"/>
  <c r="BE397" i="5"/>
  <c r="BI395" i="5"/>
  <c r="BH395" i="5"/>
  <c r="BG395" i="5"/>
  <c r="BE395" i="5"/>
  <c r="BI394" i="5"/>
  <c r="BH394" i="5"/>
  <c r="BG394" i="5"/>
  <c r="BE394" i="5"/>
  <c r="BI393" i="5"/>
  <c r="BH393" i="5"/>
  <c r="BG393" i="5"/>
  <c r="BE393" i="5"/>
  <c r="BI392" i="5"/>
  <c r="BH392" i="5"/>
  <c r="BG392" i="5"/>
  <c r="BE392" i="5"/>
  <c r="BI391" i="5"/>
  <c r="BH391" i="5"/>
  <c r="BG391" i="5"/>
  <c r="BE391" i="5"/>
  <c r="BI389" i="5"/>
  <c r="BH389" i="5"/>
  <c r="BG389" i="5"/>
  <c r="BE389" i="5"/>
  <c r="BI388" i="5"/>
  <c r="BH388" i="5"/>
  <c r="BG388" i="5"/>
  <c r="BE388" i="5"/>
  <c r="BI387" i="5"/>
  <c r="BH387" i="5"/>
  <c r="BG387" i="5"/>
  <c r="BE387" i="5"/>
  <c r="BI386" i="5"/>
  <c r="BH386" i="5"/>
  <c r="BG386" i="5"/>
  <c r="BE386" i="5"/>
  <c r="BI385" i="5"/>
  <c r="BH385" i="5"/>
  <c r="BG385" i="5"/>
  <c r="BE385" i="5"/>
  <c r="BI384" i="5"/>
  <c r="BH384" i="5"/>
  <c r="BG384" i="5"/>
  <c r="BE384" i="5"/>
  <c r="BI383" i="5"/>
  <c r="BH383" i="5"/>
  <c r="BG383" i="5"/>
  <c r="BE383" i="5"/>
  <c r="BI382" i="5"/>
  <c r="BH382" i="5"/>
  <c r="BG382" i="5"/>
  <c r="BE382" i="5"/>
  <c r="BI381" i="5"/>
  <c r="BH381" i="5"/>
  <c r="BG381" i="5"/>
  <c r="BE381" i="5"/>
  <c r="BI380" i="5"/>
  <c r="BH380" i="5"/>
  <c r="BG380" i="5"/>
  <c r="BE380" i="5"/>
  <c r="BI379" i="5"/>
  <c r="BH379" i="5"/>
  <c r="BG379" i="5"/>
  <c r="BE379" i="5"/>
  <c r="BI378" i="5"/>
  <c r="BH378" i="5"/>
  <c r="BG378" i="5"/>
  <c r="BE378" i="5"/>
  <c r="BI377" i="5"/>
  <c r="BH377" i="5"/>
  <c r="BG377" i="5"/>
  <c r="BE377" i="5"/>
  <c r="BI376" i="5"/>
  <c r="BH376" i="5"/>
  <c r="BG376" i="5"/>
  <c r="BE376" i="5"/>
  <c r="BI375" i="5"/>
  <c r="BH375" i="5"/>
  <c r="BG375" i="5"/>
  <c r="BE375" i="5"/>
  <c r="BI374" i="5"/>
  <c r="BH374" i="5"/>
  <c r="BG374" i="5"/>
  <c r="BE374" i="5"/>
  <c r="BI373" i="5"/>
  <c r="BH373" i="5"/>
  <c r="BG373" i="5"/>
  <c r="BE373" i="5"/>
  <c r="BI372" i="5"/>
  <c r="BH372" i="5"/>
  <c r="BG372" i="5"/>
  <c r="BE372" i="5"/>
  <c r="BI371" i="5"/>
  <c r="BH371" i="5"/>
  <c r="BG371" i="5"/>
  <c r="BE371" i="5"/>
  <c r="BI370" i="5"/>
  <c r="BH370" i="5"/>
  <c r="BG370" i="5"/>
  <c r="BE370" i="5"/>
  <c r="BI369" i="5"/>
  <c r="BH369" i="5"/>
  <c r="BG369" i="5"/>
  <c r="BE369" i="5"/>
  <c r="BI368" i="5"/>
  <c r="BH368" i="5"/>
  <c r="BG368" i="5"/>
  <c r="BE368" i="5"/>
  <c r="BI367" i="5"/>
  <c r="BH367" i="5"/>
  <c r="BG367" i="5"/>
  <c r="BE367" i="5"/>
  <c r="BI365" i="5"/>
  <c r="BH365" i="5"/>
  <c r="BG365" i="5"/>
  <c r="BE365" i="5"/>
  <c r="BI364" i="5"/>
  <c r="BH364" i="5"/>
  <c r="BG364" i="5"/>
  <c r="BE364" i="5"/>
  <c r="BI363" i="5"/>
  <c r="BH363" i="5"/>
  <c r="BG363" i="5"/>
  <c r="BE363" i="5"/>
  <c r="BI362" i="5"/>
  <c r="BH362" i="5"/>
  <c r="BG362" i="5"/>
  <c r="BE362" i="5"/>
  <c r="BI361" i="5"/>
  <c r="BH361" i="5"/>
  <c r="BG361" i="5"/>
  <c r="BE361" i="5"/>
  <c r="BI360" i="5"/>
  <c r="BH360" i="5"/>
  <c r="BG360" i="5"/>
  <c r="BE360" i="5"/>
  <c r="BI359" i="5"/>
  <c r="BH359" i="5"/>
  <c r="BG359" i="5"/>
  <c r="BE359" i="5"/>
  <c r="BI358" i="5"/>
  <c r="BH358" i="5"/>
  <c r="BG358" i="5"/>
  <c r="BE358" i="5"/>
  <c r="BI357" i="5"/>
  <c r="BH357" i="5"/>
  <c r="BG357" i="5"/>
  <c r="BE357" i="5"/>
  <c r="BI356" i="5"/>
  <c r="BH356" i="5"/>
  <c r="BG356" i="5"/>
  <c r="BE356" i="5"/>
  <c r="BI355" i="5"/>
  <c r="BH355" i="5"/>
  <c r="BG355" i="5"/>
  <c r="BE355" i="5"/>
  <c r="BI354" i="5"/>
  <c r="BH354" i="5"/>
  <c r="BG354" i="5"/>
  <c r="BE354" i="5"/>
  <c r="BI353" i="5"/>
  <c r="BH353" i="5"/>
  <c r="BG353" i="5"/>
  <c r="BE353" i="5"/>
  <c r="BI352" i="5"/>
  <c r="BH352" i="5"/>
  <c r="BG352" i="5"/>
  <c r="BE352" i="5"/>
  <c r="BI351" i="5"/>
  <c r="BH351" i="5"/>
  <c r="BG351" i="5"/>
  <c r="BE351" i="5"/>
  <c r="BI350" i="5"/>
  <c r="BH350" i="5"/>
  <c r="BG350" i="5"/>
  <c r="BE350" i="5"/>
  <c r="BI349" i="5"/>
  <c r="BH349" i="5"/>
  <c r="BG349" i="5"/>
  <c r="BE349" i="5"/>
  <c r="BI348" i="5"/>
  <c r="BH348" i="5"/>
  <c r="BG348" i="5"/>
  <c r="BE348" i="5"/>
  <c r="BI347" i="5"/>
  <c r="BH347" i="5"/>
  <c r="BG347" i="5"/>
  <c r="BE347" i="5"/>
  <c r="BI346" i="5"/>
  <c r="BH346" i="5"/>
  <c r="BG346" i="5"/>
  <c r="BE346" i="5"/>
  <c r="BI345" i="5"/>
  <c r="BH345" i="5"/>
  <c r="BG345" i="5"/>
  <c r="BE345" i="5"/>
  <c r="BI344" i="5"/>
  <c r="BH344" i="5"/>
  <c r="BG344" i="5"/>
  <c r="BE344" i="5"/>
  <c r="BI343" i="5"/>
  <c r="BH343" i="5"/>
  <c r="BG343" i="5"/>
  <c r="BE343" i="5"/>
  <c r="BI342" i="5"/>
  <c r="BH342" i="5"/>
  <c r="BG342" i="5"/>
  <c r="BE342" i="5"/>
  <c r="BI341" i="5"/>
  <c r="BH341" i="5"/>
  <c r="BG341" i="5"/>
  <c r="BE341" i="5"/>
  <c r="BI340" i="5"/>
  <c r="BH340" i="5"/>
  <c r="BG340" i="5"/>
  <c r="BE340" i="5"/>
  <c r="BI339" i="5"/>
  <c r="BH339" i="5"/>
  <c r="BG339" i="5"/>
  <c r="BE339" i="5"/>
  <c r="BI338" i="5"/>
  <c r="BH338" i="5"/>
  <c r="BG338" i="5"/>
  <c r="BE338" i="5"/>
  <c r="BI337" i="5"/>
  <c r="BH337" i="5"/>
  <c r="BG337" i="5"/>
  <c r="BE337" i="5"/>
  <c r="BI336" i="5"/>
  <c r="BH336" i="5"/>
  <c r="BG336" i="5"/>
  <c r="BE336" i="5"/>
  <c r="BI335" i="5"/>
  <c r="BH335" i="5"/>
  <c r="BG335" i="5"/>
  <c r="BE335" i="5"/>
  <c r="BI334" i="5"/>
  <c r="BH334" i="5"/>
  <c r="BG334" i="5"/>
  <c r="BE334" i="5"/>
  <c r="BI333" i="5"/>
  <c r="BH333" i="5"/>
  <c r="BG333" i="5"/>
  <c r="BE333" i="5"/>
  <c r="BI332" i="5"/>
  <c r="BH332" i="5"/>
  <c r="BG332" i="5"/>
  <c r="BE332" i="5"/>
  <c r="BI331" i="5"/>
  <c r="BH331" i="5"/>
  <c r="BG331" i="5"/>
  <c r="BE331" i="5"/>
  <c r="BI330" i="5"/>
  <c r="BH330" i="5"/>
  <c r="BG330" i="5"/>
  <c r="BE330" i="5"/>
  <c r="BI329" i="5"/>
  <c r="BH329" i="5"/>
  <c r="BG329" i="5"/>
  <c r="BE329" i="5"/>
  <c r="BI328" i="5"/>
  <c r="BH328" i="5"/>
  <c r="BG328" i="5"/>
  <c r="BE328" i="5"/>
  <c r="BI327" i="5"/>
  <c r="BH327" i="5"/>
  <c r="BG327" i="5"/>
  <c r="BE327" i="5"/>
  <c r="BI326" i="5"/>
  <c r="BH326" i="5"/>
  <c r="BG326" i="5"/>
  <c r="BE326" i="5"/>
  <c r="BI325" i="5"/>
  <c r="BH325" i="5"/>
  <c r="BG325" i="5"/>
  <c r="BE325" i="5"/>
  <c r="BI324" i="5"/>
  <c r="BH324" i="5"/>
  <c r="BG324" i="5"/>
  <c r="BE324" i="5"/>
  <c r="BI323" i="5"/>
  <c r="BH323" i="5"/>
  <c r="BG323" i="5"/>
  <c r="BE323" i="5"/>
  <c r="BI322" i="5"/>
  <c r="BH322" i="5"/>
  <c r="BG322" i="5"/>
  <c r="BE322" i="5"/>
  <c r="BI321" i="5"/>
  <c r="BH321" i="5"/>
  <c r="BG321" i="5"/>
  <c r="BE321" i="5"/>
  <c r="BI320" i="5"/>
  <c r="BH320" i="5"/>
  <c r="BG320" i="5"/>
  <c r="BE320" i="5"/>
  <c r="BI319" i="5"/>
  <c r="BH319" i="5"/>
  <c r="BG319" i="5"/>
  <c r="BE319" i="5"/>
  <c r="BI318" i="5"/>
  <c r="BH318" i="5"/>
  <c r="BG318" i="5"/>
  <c r="BE318" i="5"/>
  <c r="BI317" i="5"/>
  <c r="BH317" i="5"/>
  <c r="BG317" i="5"/>
  <c r="BE317" i="5"/>
  <c r="BI316" i="5"/>
  <c r="BH316" i="5"/>
  <c r="BG316" i="5"/>
  <c r="BE316" i="5"/>
  <c r="BI315" i="5"/>
  <c r="BH315" i="5"/>
  <c r="BG315" i="5"/>
  <c r="BE315" i="5"/>
  <c r="BI314" i="5"/>
  <c r="BH314" i="5"/>
  <c r="BG314" i="5"/>
  <c r="BE314" i="5"/>
  <c r="BI313" i="5"/>
  <c r="BH313" i="5"/>
  <c r="BG313" i="5"/>
  <c r="BE313" i="5"/>
  <c r="BI312" i="5"/>
  <c r="BH312" i="5"/>
  <c r="BG312" i="5"/>
  <c r="BE312" i="5"/>
  <c r="BI311" i="5"/>
  <c r="BH311" i="5"/>
  <c r="BG311" i="5"/>
  <c r="BE311" i="5"/>
  <c r="BI310" i="5"/>
  <c r="BH310" i="5"/>
  <c r="BG310" i="5"/>
  <c r="BE310" i="5"/>
  <c r="BI309" i="5"/>
  <c r="BH309" i="5"/>
  <c r="BG309" i="5"/>
  <c r="BE309" i="5"/>
  <c r="BI308" i="5"/>
  <c r="BH308" i="5"/>
  <c r="BG308" i="5"/>
  <c r="BE308" i="5"/>
  <c r="BI307" i="5"/>
  <c r="BH307" i="5"/>
  <c r="BG307" i="5"/>
  <c r="BE307" i="5"/>
  <c r="BI306" i="5"/>
  <c r="BH306" i="5"/>
  <c r="BG306" i="5"/>
  <c r="BE306" i="5"/>
  <c r="BI305" i="5"/>
  <c r="BH305" i="5"/>
  <c r="BG305" i="5"/>
  <c r="BE305" i="5"/>
  <c r="BI304" i="5"/>
  <c r="BH304" i="5"/>
  <c r="BG304" i="5"/>
  <c r="BE304" i="5"/>
  <c r="BI303" i="5"/>
  <c r="BH303" i="5"/>
  <c r="BG303" i="5"/>
  <c r="BE303" i="5"/>
  <c r="BI302" i="5"/>
  <c r="BH302" i="5"/>
  <c r="BG302" i="5"/>
  <c r="BE302" i="5"/>
  <c r="BI300" i="5"/>
  <c r="BH300" i="5"/>
  <c r="BG300" i="5"/>
  <c r="BE300" i="5"/>
  <c r="BI299" i="5"/>
  <c r="BH299" i="5"/>
  <c r="BG299" i="5"/>
  <c r="BE299" i="5"/>
  <c r="BI298" i="5"/>
  <c r="BH298" i="5"/>
  <c r="BG298" i="5"/>
  <c r="BE298" i="5"/>
  <c r="BI297" i="5"/>
  <c r="BH297" i="5"/>
  <c r="BG297" i="5"/>
  <c r="BE297" i="5"/>
  <c r="BI296" i="5"/>
  <c r="BH296" i="5"/>
  <c r="BG296" i="5"/>
  <c r="BE296" i="5"/>
  <c r="BI295" i="5"/>
  <c r="BH295" i="5"/>
  <c r="BG295" i="5"/>
  <c r="BE295" i="5"/>
  <c r="BI294" i="5"/>
  <c r="BH294" i="5"/>
  <c r="BG294" i="5"/>
  <c r="BE294" i="5"/>
  <c r="BI293" i="5"/>
  <c r="BH293" i="5"/>
  <c r="BG293" i="5"/>
  <c r="BE293" i="5"/>
  <c r="BI292" i="5"/>
  <c r="BH292" i="5"/>
  <c r="BG292" i="5"/>
  <c r="BE292" i="5"/>
  <c r="BI291" i="5"/>
  <c r="BH291" i="5"/>
  <c r="BG291" i="5"/>
  <c r="BE291" i="5"/>
  <c r="BI290" i="5"/>
  <c r="BH290" i="5"/>
  <c r="BG290" i="5"/>
  <c r="BE290" i="5"/>
  <c r="BI289" i="5"/>
  <c r="BH289" i="5"/>
  <c r="BG289" i="5"/>
  <c r="BE289" i="5"/>
  <c r="BI288" i="5"/>
  <c r="BH288" i="5"/>
  <c r="BG288" i="5"/>
  <c r="BE288" i="5"/>
  <c r="BI287" i="5"/>
  <c r="BH287" i="5"/>
  <c r="BG287" i="5"/>
  <c r="BE287" i="5"/>
  <c r="BI286" i="5"/>
  <c r="BH286" i="5"/>
  <c r="BG286" i="5"/>
  <c r="BE286" i="5"/>
  <c r="BI285" i="5"/>
  <c r="BH285" i="5"/>
  <c r="BG285" i="5"/>
  <c r="BE285" i="5"/>
  <c r="BI284" i="5"/>
  <c r="BH284" i="5"/>
  <c r="BG284" i="5"/>
  <c r="BE284" i="5"/>
  <c r="BI283" i="5"/>
  <c r="BH283" i="5"/>
  <c r="BG283" i="5"/>
  <c r="BE283" i="5"/>
  <c r="BI282" i="5"/>
  <c r="BH282" i="5"/>
  <c r="BG282" i="5"/>
  <c r="BE282" i="5"/>
  <c r="BI281" i="5"/>
  <c r="BH281" i="5"/>
  <c r="BG281" i="5"/>
  <c r="BE281" i="5"/>
  <c r="BI280" i="5"/>
  <c r="BH280" i="5"/>
  <c r="BG280" i="5"/>
  <c r="BE280" i="5"/>
  <c r="BI279" i="5"/>
  <c r="BH279" i="5"/>
  <c r="BG279" i="5"/>
  <c r="BE279" i="5"/>
  <c r="BI278" i="5"/>
  <c r="BH278" i="5"/>
  <c r="BG278" i="5"/>
  <c r="BE278" i="5"/>
  <c r="BI277" i="5"/>
  <c r="BH277" i="5"/>
  <c r="BG277" i="5"/>
  <c r="BE277" i="5"/>
  <c r="BI276" i="5"/>
  <c r="BH276" i="5"/>
  <c r="BG276" i="5"/>
  <c r="BE276" i="5"/>
  <c r="BI275" i="5"/>
  <c r="BH275" i="5"/>
  <c r="BG275" i="5"/>
  <c r="BE275" i="5"/>
  <c r="BI274" i="5"/>
  <c r="BH274" i="5"/>
  <c r="BG274" i="5"/>
  <c r="BE274" i="5"/>
  <c r="BI273" i="5"/>
  <c r="BH273" i="5"/>
  <c r="BG273" i="5"/>
  <c r="BE273" i="5"/>
  <c r="BI272" i="5"/>
  <c r="BH272" i="5"/>
  <c r="BG272" i="5"/>
  <c r="BE272" i="5"/>
  <c r="BI271" i="5"/>
  <c r="BH271" i="5"/>
  <c r="BG271" i="5"/>
  <c r="BE271" i="5"/>
  <c r="BI270" i="5"/>
  <c r="BH270" i="5"/>
  <c r="BG270" i="5"/>
  <c r="BE270" i="5"/>
  <c r="BI269" i="5"/>
  <c r="BH269" i="5"/>
  <c r="BG269" i="5"/>
  <c r="BE269" i="5"/>
  <c r="BI268" i="5"/>
  <c r="BH268" i="5"/>
  <c r="BG268" i="5"/>
  <c r="BE268" i="5"/>
  <c r="BI265" i="5"/>
  <c r="BH265" i="5"/>
  <c r="BG265" i="5"/>
  <c r="BE265" i="5"/>
  <c r="BI264" i="5"/>
  <c r="BH264" i="5"/>
  <c r="BG264" i="5"/>
  <c r="BE264" i="5"/>
  <c r="BI263" i="5"/>
  <c r="BH263" i="5"/>
  <c r="BG263" i="5"/>
  <c r="BE263" i="5"/>
  <c r="BI262" i="5"/>
  <c r="BH262" i="5"/>
  <c r="BG262" i="5"/>
  <c r="BE262" i="5"/>
  <c r="BI261" i="5"/>
  <c r="BH261" i="5"/>
  <c r="BG261" i="5"/>
  <c r="BE261" i="5"/>
  <c r="BI260" i="5"/>
  <c r="BH260" i="5"/>
  <c r="BG260" i="5"/>
  <c r="BE260" i="5"/>
  <c r="BI259" i="5"/>
  <c r="BH259" i="5"/>
  <c r="BG259" i="5"/>
  <c r="BE259" i="5"/>
  <c r="BI258" i="5"/>
  <c r="BH258" i="5"/>
  <c r="BG258" i="5"/>
  <c r="BE258" i="5"/>
  <c r="BI257" i="5"/>
  <c r="BH257" i="5"/>
  <c r="BG257" i="5"/>
  <c r="BE257" i="5"/>
  <c r="BI256" i="5"/>
  <c r="BH256" i="5"/>
  <c r="BG256" i="5"/>
  <c r="BE256" i="5"/>
  <c r="BI255" i="5"/>
  <c r="BH255" i="5"/>
  <c r="BG255" i="5"/>
  <c r="BE255" i="5"/>
  <c r="BI254" i="5"/>
  <c r="BH254" i="5"/>
  <c r="BG254" i="5"/>
  <c r="BE254" i="5"/>
  <c r="BI253" i="5"/>
  <c r="BH253" i="5"/>
  <c r="BG253" i="5"/>
  <c r="BE253" i="5"/>
  <c r="BI252" i="5"/>
  <c r="BH252" i="5"/>
  <c r="BG252" i="5"/>
  <c r="BE252" i="5"/>
  <c r="BI251" i="5"/>
  <c r="BH251" i="5"/>
  <c r="BG251" i="5"/>
  <c r="BE251" i="5"/>
  <c r="BI250" i="5"/>
  <c r="BH250" i="5"/>
  <c r="BG250" i="5"/>
  <c r="BE250" i="5"/>
  <c r="BI249" i="5"/>
  <c r="BH249" i="5"/>
  <c r="BG249" i="5"/>
  <c r="BE249" i="5"/>
  <c r="BI248" i="5"/>
  <c r="BH248" i="5"/>
  <c r="BG248" i="5"/>
  <c r="BE248" i="5"/>
  <c r="BI247" i="5"/>
  <c r="BH247" i="5"/>
  <c r="BG247" i="5"/>
  <c r="BE247" i="5"/>
  <c r="BI246" i="5"/>
  <c r="BH246" i="5"/>
  <c r="BG246" i="5"/>
  <c r="BE246" i="5"/>
  <c r="BI245" i="5"/>
  <c r="BH245" i="5"/>
  <c r="BG245" i="5"/>
  <c r="BE245" i="5"/>
  <c r="BI244" i="5"/>
  <c r="BH244" i="5"/>
  <c r="BG244" i="5"/>
  <c r="BE244" i="5"/>
  <c r="BI242" i="5"/>
  <c r="BH242" i="5"/>
  <c r="BG242" i="5"/>
  <c r="BE242" i="5"/>
  <c r="BI241" i="5"/>
  <c r="BH241" i="5"/>
  <c r="BG241" i="5"/>
  <c r="BE241" i="5"/>
  <c r="BI240" i="5"/>
  <c r="BH240" i="5"/>
  <c r="BG240" i="5"/>
  <c r="BE240" i="5"/>
  <c r="BI239" i="5"/>
  <c r="BH239" i="5"/>
  <c r="BG239" i="5"/>
  <c r="BE239" i="5"/>
  <c r="BI238" i="5"/>
  <c r="BH238" i="5"/>
  <c r="BG238" i="5"/>
  <c r="BE238" i="5"/>
  <c r="BI237" i="5"/>
  <c r="BH237" i="5"/>
  <c r="BG237" i="5"/>
  <c r="BE237" i="5"/>
  <c r="BI236" i="5"/>
  <c r="BH236" i="5"/>
  <c r="BG236" i="5"/>
  <c r="BE236" i="5"/>
  <c r="BI235" i="5"/>
  <c r="BH235" i="5"/>
  <c r="BG235" i="5"/>
  <c r="BE235" i="5"/>
  <c r="BI234" i="5"/>
  <c r="BH234" i="5"/>
  <c r="BG234" i="5"/>
  <c r="BE234" i="5"/>
  <c r="BI233" i="5"/>
  <c r="BH233" i="5"/>
  <c r="BG233" i="5"/>
  <c r="BE233" i="5"/>
  <c r="BI232" i="5"/>
  <c r="BH232" i="5"/>
  <c r="BG232" i="5"/>
  <c r="BE232" i="5"/>
  <c r="BI231" i="5"/>
  <c r="BH231" i="5"/>
  <c r="BG231" i="5"/>
  <c r="BE231" i="5"/>
  <c r="BI230" i="5"/>
  <c r="BH230" i="5"/>
  <c r="BG230" i="5"/>
  <c r="BE230" i="5"/>
  <c r="BI229" i="5"/>
  <c r="BH229" i="5"/>
  <c r="BG229" i="5"/>
  <c r="BE229" i="5"/>
  <c r="BI228" i="5"/>
  <c r="BH228" i="5"/>
  <c r="BG228" i="5"/>
  <c r="BE228" i="5"/>
  <c r="BI227" i="5"/>
  <c r="BH227" i="5"/>
  <c r="BG227" i="5"/>
  <c r="BE227" i="5"/>
  <c r="BI226" i="5"/>
  <c r="BH226" i="5"/>
  <c r="BG226" i="5"/>
  <c r="BE226" i="5"/>
  <c r="BI225" i="5"/>
  <c r="BH225" i="5"/>
  <c r="BG225" i="5"/>
  <c r="BE225" i="5"/>
  <c r="BI224" i="5"/>
  <c r="BH224" i="5"/>
  <c r="BG224" i="5"/>
  <c r="BE224" i="5"/>
  <c r="BI223" i="5"/>
  <c r="BH223" i="5"/>
  <c r="BG223" i="5"/>
  <c r="BE223" i="5"/>
  <c r="BI222" i="5"/>
  <c r="BH222" i="5"/>
  <c r="BG222" i="5"/>
  <c r="BE222" i="5"/>
  <c r="BI221" i="5"/>
  <c r="BH221" i="5"/>
  <c r="BG221" i="5"/>
  <c r="BE221" i="5"/>
  <c r="BI219" i="5"/>
  <c r="BH219" i="5"/>
  <c r="BG219" i="5"/>
  <c r="BE219" i="5"/>
  <c r="BI218" i="5"/>
  <c r="BH218" i="5"/>
  <c r="BG218" i="5"/>
  <c r="BE218" i="5"/>
  <c r="BI217" i="5"/>
  <c r="BH217" i="5"/>
  <c r="BG217" i="5"/>
  <c r="BE217" i="5"/>
  <c r="BI216" i="5"/>
  <c r="BH216" i="5"/>
  <c r="BG216" i="5"/>
  <c r="BE216" i="5"/>
  <c r="BI215" i="5"/>
  <c r="BH215" i="5"/>
  <c r="BG215" i="5"/>
  <c r="BE215" i="5"/>
  <c r="BI214" i="5"/>
  <c r="BH214" i="5"/>
  <c r="BG214" i="5"/>
  <c r="BE214" i="5"/>
  <c r="BI213" i="5"/>
  <c r="BH213" i="5"/>
  <c r="BG213" i="5"/>
  <c r="BE213" i="5"/>
  <c r="BI212" i="5"/>
  <c r="BH212" i="5"/>
  <c r="BG212" i="5"/>
  <c r="BE212" i="5"/>
  <c r="BI211" i="5"/>
  <c r="BH211" i="5"/>
  <c r="BG211" i="5"/>
  <c r="BE211" i="5"/>
  <c r="BI210" i="5"/>
  <c r="BH210" i="5"/>
  <c r="BG210" i="5"/>
  <c r="BE210" i="5"/>
  <c r="BI209" i="5"/>
  <c r="BH209" i="5"/>
  <c r="BG209" i="5"/>
  <c r="BE209" i="5"/>
  <c r="BI208" i="5"/>
  <c r="BH208" i="5"/>
  <c r="BG208" i="5"/>
  <c r="BE208" i="5"/>
  <c r="BI207" i="5"/>
  <c r="BH207" i="5"/>
  <c r="BG207" i="5"/>
  <c r="BE207" i="5"/>
  <c r="BI206" i="5"/>
  <c r="BH206" i="5"/>
  <c r="BG206" i="5"/>
  <c r="BE206" i="5"/>
  <c r="BI205" i="5"/>
  <c r="BH205" i="5"/>
  <c r="BG205" i="5"/>
  <c r="BE205" i="5"/>
  <c r="BI204" i="5"/>
  <c r="BH204" i="5"/>
  <c r="BG204" i="5"/>
  <c r="BE204" i="5"/>
  <c r="BI203" i="5"/>
  <c r="BH203" i="5"/>
  <c r="BG203" i="5"/>
  <c r="BE203" i="5"/>
  <c r="BI202" i="5"/>
  <c r="BH202" i="5"/>
  <c r="BG202" i="5"/>
  <c r="BE202" i="5"/>
  <c r="BI201" i="5"/>
  <c r="BH201" i="5"/>
  <c r="BG201" i="5"/>
  <c r="BE201" i="5"/>
  <c r="BI200" i="5"/>
  <c r="BH200" i="5"/>
  <c r="BG200" i="5"/>
  <c r="BE200" i="5"/>
  <c r="BI199" i="5"/>
  <c r="BH199" i="5"/>
  <c r="BG199" i="5"/>
  <c r="BE199" i="5"/>
  <c r="BI198" i="5"/>
  <c r="BH198" i="5"/>
  <c r="BG198" i="5"/>
  <c r="BE198" i="5"/>
  <c r="BI197" i="5"/>
  <c r="BH197" i="5"/>
  <c r="BG197" i="5"/>
  <c r="BE197" i="5"/>
  <c r="BI196" i="5"/>
  <c r="BH196" i="5"/>
  <c r="BG196" i="5"/>
  <c r="BE196" i="5"/>
  <c r="BI195" i="5"/>
  <c r="BH195" i="5"/>
  <c r="BG195" i="5"/>
  <c r="BE195" i="5"/>
  <c r="BI194" i="5"/>
  <c r="BH194" i="5"/>
  <c r="BG194" i="5"/>
  <c r="BE194" i="5"/>
  <c r="BI193" i="5"/>
  <c r="BH193" i="5"/>
  <c r="BG193" i="5"/>
  <c r="BE193" i="5"/>
  <c r="BI192" i="5"/>
  <c r="BH192" i="5"/>
  <c r="BG192" i="5"/>
  <c r="BE192" i="5"/>
  <c r="BI191" i="5"/>
  <c r="BH191" i="5"/>
  <c r="BG191" i="5"/>
  <c r="BE191" i="5"/>
  <c r="BI190" i="5"/>
  <c r="BH190" i="5"/>
  <c r="BG190" i="5"/>
  <c r="BE190" i="5"/>
  <c r="BI189" i="5"/>
  <c r="BH189" i="5"/>
  <c r="BG189" i="5"/>
  <c r="BE189" i="5"/>
  <c r="BI188" i="5"/>
  <c r="BH188" i="5"/>
  <c r="BG188" i="5"/>
  <c r="BE188" i="5"/>
  <c r="BI187" i="5"/>
  <c r="BH187" i="5"/>
  <c r="BG187" i="5"/>
  <c r="BE187" i="5"/>
  <c r="BI186" i="5"/>
  <c r="BH186" i="5"/>
  <c r="BG186" i="5"/>
  <c r="BE186" i="5"/>
  <c r="BI185" i="5"/>
  <c r="BH185" i="5"/>
  <c r="BG185" i="5"/>
  <c r="BE185" i="5"/>
  <c r="BI184" i="5"/>
  <c r="BH184" i="5"/>
  <c r="BG184" i="5"/>
  <c r="BE184" i="5"/>
  <c r="BI183" i="5"/>
  <c r="BH183" i="5"/>
  <c r="BG183" i="5"/>
  <c r="BE183" i="5"/>
  <c r="BI182" i="5"/>
  <c r="BH182" i="5"/>
  <c r="BG182" i="5"/>
  <c r="BE182" i="5"/>
  <c r="BI181" i="5"/>
  <c r="BH181" i="5"/>
  <c r="BG181" i="5"/>
  <c r="BE181" i="5"/>
  <c r="BI180" i="5"/>
  <c r="BH180" i="5"/>
  <c r="BG180" i="5"/>
  <c r="BE180" i="5"/>
  <c r="BI178" i="5"/>
  <c r="BH178" i="5"/>
  <c r="BG178" i="5"/>
  <c r="BE178" i="5"/>
  <c r="BI177" i="5"/>
  <c r="BH177" i="5"/>
  <c r="BG177" i="5"/>
  <c r="BE177" i="5"/>
  <c r="BI176" i="5"/>
  <c r="BH176" i="5"/>
  <c r="BG176" i="5"/>
  <c r="BE176" i="5"/>
  <c r="BI175" i="5"/>
  <c r="BH175" i="5"/>
  <c r="BG175" i="5"/>
  <c r="BE175" i="5"/>
  <c r="BI174" i="5"/>
  <c r="BH174" i="5"/>
  <c r="BG174" i="5"/>
  <c r="BE174" i="5"/>
  <c r="BI173" i="5"/>
  <c r="BH173" i="5"/>
  <c r="BG173" i="5"/>
  <c r="BE173" i="5"/>
  <c r="BI172" i="5"/>
  <c r="BH172" i="5"/>
  <c r="BG172" i="5"/>
  <c r="BE172" i="5"/>
  <c r="BI171" i="5"/>
  <c r="BH171" i="5"/>
  <c r="BG171" i="5"/>
  <c r="BE171" i="5"/>
  <c r="BI170" i="5"/>
  <c r="BH170" i="5"/>
  <c r="BG170" i="5"/>
  <c r="BE170" i="5"/>
  <c r="BI169" i="5"/>
  <c r="BH169" i="5"/>
  <c r="BG169" i="5"/>
  <c r="BE169" i="5"/>
  <c r="BI168" i="5"/>
  <c r="BH168" i="5"/>
  <c r="BG168" i="5"/>
  <c r="BE168" i="5"/>
  <c r="BI167" i="5"/>
  <c r="BH167" i="5"/>
  <c r="BG167" i="5"/>
  <c r="BE167" i="5"/>
  <c r="BI166" i="5"/>
  <c r="BH166" i="5"/>
  <c r="BG166" i="5"/>
  <c r="BE166" i="5"/>
  <c r="BI165" i="5"/>
  <c r="BH165" i="5"/>
  <c r="BG165" i="5"/>
  <c r="BE165" i="5"/>
  <c r="BI164" i="5"/>
  <c r="BH164" i="5"/>
  <c r="BG164" i="5"/>
  <c r="BE164" i="5"/>
  <c r="BI163" i="5"/>
  <c r="BH163" i="5"/>
  <c r="BG163" i="5"/>
  <c r="BE163" i="5"/>
  <c r="BI162" i="5"/>
  <c r="BH162" i="5"/>
  <c r="BG162" i="5"/>
  <c r="BE162" i="5"/>
  <c r="BI161" i="5"/>
  <c r="BH161" i="5"/>
  <c r="BG161" i="5"/>
  <c r="BE161" i="5"/>
  <c r="BI160" i="5"/>
  <c r="BH160" i="5"/>
  <c r="BG160" i="5"/>
  <c r="BE160" i="5"/>
  <c r="BI159" i="5"/>
  <c r="BH159" i="5"/>
  <c r="BG159" i="5"/>
  <c r="BE159" i="5"/>
  <c r="BI158" i="5"/>
  <c r="BH158" i="5"/>
  <c r="BG158" i="5"/>
  <c r="BE158" i="5"/>
  <c r="BI157" i="5"/>
  <c r="BH157" i="5"/>
  <c r="BG157" i="5"/>
  <c r="BE157" i="5"/>
  <c r="BI156" i="5"/>
  <c r="BH156" i="5"/>
  <c r="BG156" i="5"/>
  <c r="BE156" i="5"/>
  <c r="BI155" i="5"/>
  <c r="BH155" i="5"/>
  <c r="BG155" i="5"/>
  <c r="BE155" i="5"/>
  <c r="BI154" i="5"/>
  <c r="BH154" i="5"/>
  <c r="BG154" i="5"/>
  <c r="BE154" i="5"/>
  <c r="BI153" i="5"/>
  <c r="BH153" i="5"/>
  <c r="BG153" i="5"/>
  <c r="BE153" i="5"/>
  <c r="BI152" i="5"/>
  <c r="BH152" i="5"/>
  <c r="BG152" i="5"/>
  <c r="BE152" i="5"/>
  <c r="BI151" i="5"/>
  <c r="BH151" i="5"/>
  <c r="BG151" i="5"/>
  <c r="BE151" i="5"/>
  <c r="BI150" i="5"/>
  <c r="BH150" i="5"/>
  <c r="BG150" i="5"/>
  <c r="BE150" i="5"/>
  <c r="BI149" i="5"/>
  <c r="BH149" i="5"/>
  <c r="BG149" i="5"/>
  <c r="BE149" i="5"/>
  <c r="BI148" i="5"/>
  <c r="BH148" i="5"/>
  <c r="BG148" i="5"/>
  <c r="BE148" i="5"/>
  <c r="BI147" i="5"/>
  <c r="BH147" i="5"/>
  <c r="BG147" i="5"/>
  <c r="BE147" i="5"/>
  <c r="BI146" i="5"/>
  <c r="BH146" i="5"/>
  <c r="BG146" i="5"/>
  <c r="BE146" i="5"/>
  <c r="BI145" i="5"/>
  <c r="BH145" i="5"/>
  <c r="BG145" i="5"/>
  <c r="BE145" i="5"/>
  <c r="BI144" i="5"/>
  <c r="BH144" i="5"/>
  <c r="BG144" i="5"/>
  <c r="BE144" i="5"/>
  <c r="BI143" i="5"/>
  <c r="BH143" i="5"/>
  <c r="BG143" i="5"/>
  <c r="BE143" i="5"/>
  <c r="BI140" i="5"/>
  <c r="BH140" i="5"/>
  <c r="BG140" i="5"/>
  <c r="BE140" i="5"/>
  <c r="BI139" i="5"/>
  <c r="BH139" i="5"/>
  <c r="BG139" i="5"/>
  <c r="BE139" i="5"/>
  <c r="F134" i="5"/>
  <c r="J133" i="5"/>
  <c r="F133" i="5"/>
  <c r="F131" i="5"/>
  <c r="E129" i="5"/>
  <c r="F94" i="5"/>
  <c r="J93" i="5"/>
  <c r="F93" i="5"/>
  <c r="F91" i="5"/>
  <c r="E89" i="5"/>
  <c r="J26" i="5"/>
  <c r="E26" i="5"/>
  <c r="J94" i="5" s="1"/>
  <c r="J25" i="5"/>
  <c r="J14" i="5"/>
  <c r="J91" i="5" s="1"/>
  <c r="E7" i="5"/>
  <c r="E125" i="5" s="1"/>
  <c r="J39" i="4"/>
  <c r="J38" i="4"/>
  <c r="AY98" i="1" s="1"/>
  <c r="J37" i="4"/>
  <c r="AX98" i="1" s="1"/>
  <c r="BI261" i="4"/>
  <c r="BH261" i="4"/>
  <c r="BG261" i="4"/>
  <c r="BE261" i="4"/>
  <c r="BI260" i="4"/>
  <c r="BH260" i="4"/>
  <c r="BG260" i="4"/>
  <c r="BE260" i="4"/>
  <c r="BI259" i="4"/>
  <c r="BH259" i="4"/>
  <c r="BG259" i="4"/>
  <c r="BE259" i="4"/>
  <c r="BI258" i="4"/>
  <c r="BH258" i="4"/>
  <c r="BG258" i="4"/>
  <c r="BE258" i="4"/>
  <c r="BI257" i="4"/>
  <c r="BH257" i="4"/>
  <c r="BG257" i="4"/>
  <c r="BE257" i="4"/>
  <c r="BI256" i="4"/>
  <c r="BH256" i="4"/>
  <c r="BG256" i="4"/>
  <c r="BE256" i="4"/>
  <c r="BI255" i="4"/>
  <c r="BH255" i="4"/>
  <c r="BG255" i="4"/>
  <c r="BE255" i="4"/>
  <c r="BI253" i="4"/>
  <c r="BH253" i="4"/>
  <c r="BG253" i="4"/>
  <c r="BE253" i="4"/>
  <c r="BI252" i="4"/>
  <c r="BH252" i="4"/>
  <c r="BG252" i="4"/>
  <c r="BE252" i="4"/>
  <c r="BI251" i="4"/>
  <c r="BH251" i="4"/>
  <c r="BG251" i="4"/>
  <c r="BE251" i="4"/>
  <c r="BI250" i="4"/>
  <c r="BH250" i="4"/>
  <c r="BG250" i="4"/>
  <c r="BE250" i="4"/>
  <c r="BI249" i="4"/>
  <c r="BH249" i="4"/>
  <c r="BG249" i="4"/>
  <c r="BE249" i="4"/>
  <c r="BI248" i="4"/>
  <c r="BH248" i="4"/>
  <c r="BG248" i="4"/>
  <c r="BE248" i="4"/>
  <c r="BI247" i="4"/>
  <c r="BH247" i="4"/>
  <c r="BG247" i="4"/>
  <c r="BE247" i="4"/>
  <c r="BI245" i="4"/>
  <c r="BH245" i="4"/>
  <c r="BG245" i="4"/>
  <c r="BE245" i="4"/>
  <c r="BI244" i="4"/>
  <c r="BH244" i="4"/>
  <c r="BG244" i="4"/>
  <c r="BE244" i="4"/>
  <c r="BI243" i="4"/>
  <c r="BH243" i="4"/>
  <c r="BG243" i="4"/>
  <c r="BE243" i="4"/>
  <c r="BI242" i="4"/>
  <c r="BH242" i="4"/>
  <c r="BG242" i="4"/>
  <c r="BE242" i="4"/>
  <c r="BI241" i="4"/>
  <c r="BH241" i="4"/>
  <c r="BG241" i="4"/>
  <c r="BE241" i="4"/>
  <c r="BI240" i="4"/>
  <c r="BH240" i="4"/>
  <c r="BG240" i="4"/>
  <c r="BE240" i="4"/>
  <c r="BI239" i="4"/>
  <c r="BH239" i="4"/>
  <c r="BG239" i="4"/>
  <c r="BE239" i="4"/>
  <c r="BI238" i="4"/>
  <c r="BH238" i="4"/>
  <c r="BG238" i="4"/>
  <c r="BE238" i="4"/>
  <c r="BI237" i="4"/>
  <c r="BH237" i="4"/>
  <c r="BG237" i="4"/>
  <c r="BE237" i="4"/>
  <c r="BI235" i="4"/>
  <c r="BH235" i="4"/>
  <c r="BG235" i="4"/>
  <c r="BE235" i="4"/>
  <c r="BI234" i="4"/>
  <c r="BH234" i="4"/>
  <c r="BG234" i="4"/>
  <c r="BE234" i="4"/>
  <c r="BI233" i="4"/>
  <c r="BH233" i="4"/>
  <c r="BG233" i="4"/>
  <c r="BE233" i="4"/>
  <c r="BI232" i="4"/>
  <c r="BH232" i="4"/>
  <c r="BG232" i="4"/>
  <c r="BE232" i="4"/>
  <c r="BI231" i="4"/>
  <c r="BH231" i="4"/>
  <c r="BG231" i="4"/>
  <c r="BE231" i="4"/>
  <c r="BI230" i="4"/>
  <c r="BH230" i="4"/>
  <c r="BG230" i="4"/>
  <c r="BE230" i="4"/>
  <c r="BI228" i="4"/>
  <c r="BH228" i="4"/>
  <c r="BG228" i="4"/>
  <c r="BE228" i="4"/>
  <c r="BI227" i="4"/>
  <c r="BH227" i="4"/>
  <c r="BG227" i="4"/>
  <c r="BE227" i="4"/>
  <c r="BI226" i="4"/>
  <c r="BH226" i="4"/>
  <c r="BG226" i="4"/>
  <c r="BE226" i="4"/>
  <c r="BI225" i="4"/>
  <c r="BH225" i="4"/>
  <c r="BG225" i="4"/>
  <c r="BE225" i="4"/>
  <c r="BI224" i="4"/>
  <c r="BH224" i="4"/>
  <c r="BG224" i="4"/>
  <c r="BE224" i="4"/>
  <c r="BI223" i="4"/>
  <c r="BH223" i="4"/>
  <c r="BG223" i="4"/>
  <c r="BE223" i="4"/>
  <c r="BI222" i="4"/>
  <c r="BH222" i="4"/>
  <c r="BG222" i="4"/>
  <c r="BE222" i="4"/>
  <c r="BI221" i="4"/>
  <c r="BH221" i="4"/>
  <c r="BG221" i="4"/>
  <c r="BE221" i="4"/>
  <c r="BI220" i="4"/>
  <c r="BH220" i="4"/>
  <c r="BG220" i="4"/>
  <c r="BE220" i="4"/>
  <c r="BI219" i="4"/>
  <c r="BH219" i="4"/>
  <c r="BG219" i="4"/>
  <c r="BE219" i="4"/>
  <c r="BI218" i="4"/>
  <c r="BH218" i="4"/>
  <c r="BG218" i="4"/>
  <c r="BE218" i="4"/>
  <c r="BI216" i="4"/>
  <c r="BH216" i="4"/>
  <c r="BG216" i="4"/>
  <c r="BE216" i="4"/>
  <c r="BI215" i="4"/>
  <c r="BH215" i="4"/>
  <c r="BG215" i="4"/>
  <c r="BE215" i="4"/>
  <c r="BI214" i="4"/>
  <c r="BH214" i="4"/>
  <c r="BG214" i="4"/>
  <c r="BE214" i="4"/>
  <c r="BI213" i="4"/>
  <c r="BH213" i="4"/>
  <c r="BG213" i="4"/>
  <c r="BE213" i="4"/>
  <c r="BI212" i="4"/>
  <c r="BH212" i="4"/>
  <c r="BG212" i="4"/>
  <c r="BE212" i="4"/>
  <c r="BI211" i="4"/>
  <c r="BH211" i="4"/>
  <c r="BG211" i="4"/>
  <c r="BE211" i="4"/>
  <c r="BI210" i="4"/>
  <c r="BH210" i="4"/>
  <c r="BG210" i="4"/>
  <c r="BE210" i="4"/>
  <c r="BI209" i="4"/>
  <c r="BH209" i="4"/>
  <c r="BG209" i="4"/>
  <c r="BE209" i="4"/>
  <c r="BI208" i="4"/>
  <c r="BH208" i="4"/>
  <c r="BG208" i="4"/>
  <c r="BE208" i="4"/>
  <c r="BI207" i="4"/>
  <c r="BH207" i="4"/>
  <c r="BG207" i="4"/>
  <c r="BE207" i="4"/>
  <c r="BI206" i="4"/>
  <c r="BH206" i="4"/>
  <c r="BG206" i="4"/>
  <c r="BE206" i="4"/>
  <c r="BI205" i="4"/>
  <c r="BH205" i="4"/>
  <c r="BG205" i="4"/>
  <c r="BE205" i="4"/>
  <c r="BI204" i="4"/>
  <c r="BH204" i="4"/>
  <c r="BG204" i="4"/>
  <c r="BE204" i="4"/>
  <c r="BI203" i="4"/>
  <c r="BH203" i="4"/>
  <c r="BG203" i="4"/>
  <c r="BE203" i="4"/>
  <c r="BI202" i="4"/>
  <c r="BH202" i="4"/>
  <c r="BG202" i="4"/>
  <c r="BE202" i="4"/>
  <c r="BI201" i="4"/>
  <c r="BH201" i="4"/>
  <c r="BG201" i="4"/>
  <c r="BE201" i="4"/>
  <c r="BI200" i="4"/>
  <c r="BH200" i="4"/>
  <c r="BG200" i="4"/>
  <c r="BE200" i="4"/>
  <c r="BI199" i="4"/>
  <c r="BH199" i="4"/>
  <c r="BG199" i="4"/>
  <c r="BE199" i="4"/>
  <c r="BI198" i="4"/>
  <c r="BH198" i="4"/>
  <c r="BG198" i="4"/>
  <c r="BE198" i="4"/>
  <c r="BI197" i="4"/>
  <c r="BH197" i="4"/>
  <c r="BG197" i="4"/>
  <c r="BE197" i="4"/>
  <c r="BI196" i="4"/>
  <c r="BH196" i="4"/>
  <c r="BG196" i="4"/>
  <c r="BE196" i="4"/>
  <c r="BI195" i="4"/>
  <c r="BH195" i="4"/>
  <c r="BG195" i="4"/>
  <c r="BE195" i="4"/>
  <c r="BI194" i="4"/>
  <c r="BH194" i="4"/>
  <c r="BG194" i="4"/>
  <c r="BE194" i="4"/>
  <c r="BI193" i="4"/>
  <c r="BH193" i="4"/>
  <c r="BG193" i="4"/>
  <c r="BE193" i="4"/>
  <c r="BI192" i="4"/>
  <c r="BH192" i="4"/>
  <c r="BG192" i="4"/>
  <c r="BE192" i="4"/>
  <c r="BI191" i="4"/>
  <c r="BH191" i="4"/>
  <c r="BG191" i="4"/>
  <c r="BE191" i="4"/>
  <c r="BI190" i="4"/>
  <c r="BH190" i="4"/>
  <c r="BG190" i="4"/>
  <c r="BE190" i="4"/>
  <c r="BI189" i="4"/>
  <c r="BH189" i="4"/>
  <c r="BG189" i="4"/>
  <c r="BE189" i="4"/>
  <c r="BI188" i="4"/>
  <c r="BH188" i="4"/>
  <c r="BG188" i="4"/>
  <c r="BE188" i="4"/>
  <c r="BI187" i="4"/>
  <c r="BH187" i="4"/>
  <c r="BG187" i="4"/>
  <c r="BE187" i="4"/>
  <c r="BI186" i="4"/>
  <c r="BH186" i="4"/>
  <c r="BG186" i="4"/>
  <c r="BE186" i="4"/>
  <c r="BI185" i="4"/>
  <c r="BH185" i="4"/>
  <c r="BG185" i="4"/>
  <c r="BE185" i="4"/>
  <c r="BI184" i="4"/>
  <c r="BH184" i="4"/>
  <c r="BG184" i="4"/>
  <c r="BE184" i="4"/>
  <c r="BI183" i="4"/>
  <c r="BH183" i="4"/>
  <c r="BG183" i="4"/>
  <c r="BE183" i="4"/>
  <c r="BI182" i="4"/>
  <c r="BH182" i="4"/>
  <c r="BG182" i="4"/>
  <c r="BE182" i="4"/>
  <c r="BI181" i="4"/>
  <c r="BH181" i="4"/>
  <c r="BG181" i="4"/>
  <c r="BE181" i="4"/>
  <c r="BI180" i="4"/>
  <c r="BH180" i="4"/>
  <c r="BG180" i="4"/>
  <c r="BE180" i="4"/>
  <c r="BI179" i="4"/>
  <c r="BH179" i="4"/>
  <c r="BG179" i="4"/>
  <c r="BE179" i="4"/>
  <c r="BI178" i="4"/>
  <c r="BH178" i="4"/>
  <c r="BG178" i="4"/>
  <c r="BE178" i="4"/>
  <c r="BI177" i="4"/>
  <c r="BH177" i="4"/>
  <c r="BG177" i="4"/>
  <c r="BE177" i="4"/>
  <c r="BI176" i="4"/>
  <c r="BH176" i="4"/>
  <c r="BG176" i="4"/>
  <c r="BE176" i="4"/>
  <c r="BI175" i="4"/>
  <c r="BH175" i="4"/>
  <c r="BG175" i="4"/>
  <c r="BE175" i="4"/>
  <c r="BI174" i="4"/>
  <c r="BH174" i="4"/>
  <c r="BG174" i="4"/>
  <c r="BE174" i="4"/>
  <c r="BI173" i="4"/>
  <c r="BH173" i="4"/>
  <c r="BG173" i="4"/>
  <c r="BE173" i="4"/>
  <c r="BI172" i="4"/>
  <c r="BH172" i="4"/>
  <c r="BG172" i="4"/>
  <c r="BE172" i="4"/>
  <c r="BI171" i="4"/>
  <c r="BH171" i="4"/>
  <c r="BG171" i="4"/>
  <c r="BE171" i="4"/>
  <c r="BI170" i="4"/>
  <c r="BH170" i="4"/>
  <c r="BG170" i="4"/>
  <c r="BE170" i="4"/>
  <c r="BI169" i="4"/>
  <c r="BH169" i="4"/>
  <c r="BG169" i="4"/>
  <c r="BE169" i="4"/>
  <c r="BI168" i="4"/>
  <c r="BH168" i="4"/>
  <c r="BG168" i="4"/>
  <c r="BE168" i="4"/>
  <c r="BI167" i="4"/>
  <c r="BH167" i="4"/>
  <c r="BG167" i="4"/>
  <c r="BE167" i="4"/>
  <c r="BI166" i="4"/>
  <c r="BH166" i="4"/>
  <c r="BG166" i="4"/>
  <c r="BE166" i="4"/>
  <c r="BI165" i="4"/>
  <c r="BH165" i="4"/>
  <c r="BG165" i="4"/>
  <c r="BE165" i="4"/>
  <c r="BI164" i="4"/>
  <c r="BH164" i="4"/>
  <c r="BG164" i="4"/>
  <c r="BE164" i="4"/>
  <c r="BI163" i="4"/>
  <c r="BH163" i="4"/>
  <c r="BG163" i="4"/>
  <c r="BE163" i="4"/>
  <c r="BI162" i="4"/>
  <c r="BH162" i="4"/>
  <c r="BG162" i="4"/>
  <c r="BE162" i="4"/>
  <c r="BI161" i="4"/>
  <c r="BH161" i="4"/>
  <c r="BG161" i="4"/>
  <c r="BE161" i="4"/>
  <c r="BI160" i="4"/>
  <c r="BH160" i="4"/>
  <c r="BG160" i="4"/>
  <c r="BE160" i="4"/>
  <c r="BI159" i="4"/>
  <c r="BH159" i="4"/>
  <c r="BG159" i="4"/>
  <c r="BE159" i="4"/>
  <c r="BI158" i="4"/>
  <c r="BH158" i="4"/>
  <c r="BG158" i="4"/>
  <c r="BE158" i="4"/>
  <c r="BI157" i="4"/>
  <c r="BH157" i="4"/>
  <c r="BG157" i="4"/>
  <c r="BE157" i="4"/>
  <c r="BI156" i="4"/>
  <c r="BH156" i="4"/>
  <c r="BG156" i="4"/>
  <c r="BE156" i="4"/>
  <c r="BI155" i="4"/>
  <c r="BH155" i="4"/>
  <c r="BG155" i="4"/>
  <c r="BE155" i="4"/>
  <c r="BI154" i="4"/>
  <c r="BH154" i="4"/>
  <c r="BG154" i="4"/>
  <c r="BE154" i="4"/>
  <c r="BI153" i="4"/>
  <c r="BH153" i="4"/>
  <c r="BG153" i="4"/>
  <c r="BE153" i="4"/>
  <c r="BI152" i="4"/>
  <c r="BH152" i="4"/>
  <c r="BG152" i="4"/>
  <c r="BE152" i="4"/>
  <c r="BI151" i="4"/>
  <c r="BH151" i="4"/>
  <c r="BG151" i="4"/>
  <c r="BE151" i="4"/>
  <c r="BI150" i="4"/>
  <c r="BH150" i="4"/>
  <c r="BG150" i="4"/>
  <c r="BE150" i="4"/>
  <c r="BI149" i="4"/>
  <c r="BH149" i="4"/>
  <c r="BG149" i="4"/>
  <c r="BE149" i="4"/>
  <c r="BI148" i="4"/>
  <c r="BH148" i="4"/>
  <c r="BG148" i="4"/>
  <c r="BE148" i="4"/>
  <c r="BI147" i="4"/>
  <c r="BH147" i="4"/>
  <c r="BG147" i="4"/>
  <c r="BE147" i="4"/>
  <c r="BI146" i="4"/>
  <c r="BH146" i="4"/>
  <c r="BG146" i="4"/>
  <c r="BE146" i="4"/>
  <c r="BI145" i="4"/>
  <c r="BH145" i="4"/>
  <c r="BG145" i="4"/>
  <c r="BE145" i="4"/>
  <c r="BI143" i="4"/>
  <c r="BH143" i="4"/>
  <c r="BG143" i="4"/>
  <c r="BE143" i="4"/>
  <c r="BI140" i="4"/>
  <c r="BH140" i="4"/>
  <c r="BG140" i="4"/>
  <c r="BE140" i="4"/>
  <c r="BI139" i="4"/>
  <c r="BH139" i="4"/>
  <c r="BG139" i="4"/>
  <c r="BE139" i="4"/>
  <c r="BI138" i="4"/>
  <c r="BH138" i="4"/>
  <c r="BG138" i="4"/>
  <c r="BE138" i="4"/>
  <c r="BI135" i="4"/>
  <c r="BH135" i="4"/>
  <c r="BG135" i="4"/>
  <c r="BE135" i="4"/>
  <c r="BI134" i="4"/>
  <c r="BH134" i="4"/>
  <c r="BG134" i="4"/>
  <c r="BE134" i="4"/>
  <c r="BI133" i="4"/>
  <c r="BH133" i="4"/>
  <c r="BG133" i="4"/>
  <c r="BE133" i="4"/>
  <c r="F127" i="4"/>
  <c r="J126" i="4"/>
  <c r="F126" i="4"/>
  <c r="F124" i="4"/>
  <c r="E122" i="4"/>
  <c r="F94" i="4"/>
  <c r="J93" i="4"/>
  <c r="F93" i="4"/>
  <c r="F91" i="4"/>
  <c r="E89" i="4"/>
  <c r="J26" i="4"/>
  <c r="E26" i="4"/>
  <c r="J127" i="4" s="1"/>
  <c r="J25" i="4"/>
  <c r="J14" i="4"/>
  <c r="J124" i="4" s="1"/>
  <c r="E7" i="4"/>
  <c r="E118" i="4" s="1"/>
  <c r="J39" i="3"/>
  <c r="J38" i="3"/>
  <c r="AY97" i="1" s="1"/>
  <c r="J37" i="3"/>
  <c r="AX97" i="1" s="1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F130" i="3"/>
  <c r="J129" i="3"/>
  <c r="F129" i="3"/>
  <c r="F127" i="3"/>
  <c r="E125" i="3"/>
  <c r="F94" i="3"/>
  <c r="J93" i="3"/>
  <c r="F93" i="3"/>
  <c r="F91" i="3"/>
  <c r="E89" i="3"/>
  <c r="J26" i="3"/>
  <c r="E26" i="3"/>
  <c r="J94" i="3" s="1"/>
  <c r="J25" i="3"/>
  <c r="J14" i="3"/>
  <c r="J127" i="3" s="1"/>
  <c r="E7" i="3"/>
  <c r="E85" i="3" s="1"/>
  <c r="J39" i="2"/>
  <c r="J38" i="2"/>
  <c r="AY96" i="1"/>
  <c r="J37" i="2"/>
  <c r="AX96" i="1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F133" i="2"/>
  <c r="J132" i="2"/>
  <c r="F132" i="2"/>
  <c r="F130" i="2"/>
  <c r="E128" i="2"/>
  <c r="F94" i="2"/>
  <c r="J93" i="2"/>
  <c r="F93" i="2"/>
  <c r="F91" i="2"/>
  <c r="E89" i="2"/>
  <c r="J26" i="2"/>
  <c r="E26" i="2"/>
  <c r="J133" i="2" s="1"/>
  <c r="J25" i="2"/>
  <c r="J14" i="2"/>
  <c r="J130" i="2" s="1"/>
  <c r="E7" i="2"/>
  <c r="E85" i="2" s="1"/>
  <c r="L90" i="1"/>
  <c r="AM90" i="1"/>
  <c r="AM89" i="1"/>
  <c r="L89" i="1"/>
  <c r="AM87" i="1"/>
  <c r="L87" i="1"/>
  <c r="L85" i="1"/>
  <c r="L84" i="1"/>
  <c r="BK274" i="7"/>
  <c r="J273" i="7"/>
  <c r="J272" i="7"/>
  <c r="J270" i="7"/>
  <c r="J268" i="7"/>
  <c r="J265" i="7"/>
  <c r="BK263" i="7"/>
  <c r="BK259" i="7"/>
  <c r="BK258" i="7"/>
  <c r="J257" i="7"/>
  <c r="J255" i="7"/>
  <c r="BK254" i="7"/>
  <c r="J253" i="7"/>
  <c r="J252" i="7"/>
  <c r="BK250" i="7"/>
  <c r="J248" i="7"/>
  <c r="J247" i="7"/>
  <c r="J244" i="7"/>
  <c r="J243" i="7"/>
  <c r="BK242" i="7"/>
  <c r="J241" i="7"/>
  <c r="J240" i="7"/>
  <c r="J237" i="7"/>
  <c r="BK235" i="7"/>
  <c r="BK233" i="7"/>
  <c r="J232" i="7"/>
  <c r="BK231" i="7"/>
  <c r="J227" i="7"/>
  <c r="BK226" i="7"/>
  <c r="BK224" i="7"/>
  <c r="BK222" i="7"/>
  <c r="J221" i="7"/>
  <c r="BK219" i="7"/>
  <c r="J218" i="7"/>
  <c r="BK217" i="7"/>
  <c r="J216" i="7"/>
  <c r="J215" i="7"/>
  <c r="J214" i="7"/>
  <c r="BK211" i="7"/>
  <c r="J210" i="7"/>
  <c r="BK208" i="7"/>
  <c r="BK206" i="7"/>
  <c r="J205" i="7"/>
  <c r="BK204" i="7"/>
  <c r="BK203" i="7"/>
  <c r="BK202" i="7"/>
  <c r="BK199" i="7"/>
  <c r="J198" i="7"/>
  <c r="BK197" i="7"/>
  <c r="BK194" i="7"/>
  <c r="J192" i="7"/>
  <c r="J190" i="7"/>
  <c r="J189" i="7"/>
  <c r="J188" i="7"/>
  <c r="BK186" i="7"/>
  <c r="BK185" i="7"/>
  <c r="BK184" i="7"/>
  <c r="BK183" i="7"/>
  <c r="BK182" i="7"/>
  <c r="J181" i="7"/>
  <c r="J180" i="7"/>
  <c r="J179" i="7"/>
  <c r="BK178" i="7"/>
  <c r="BK177" i="7"/>
  <c r="J174" i="7"/>
  <c r="J173" i="7"/>
  <c r="BK172" i="7"/>
  <c r="J171" i="7"/>
  <c r="BK170" i="7"/>
  <c r="BK169" i="7"/>
  <c r="J164" i="7"/>
  <c r="BK162" i="7"/>
  <c r="BK161" i="7"/>
  <c r="BK158" i="7"/>
  <c r="BK157" i="7"/>
  <c r="BK155" i="7"/>
  <c r="J153" i="7"/>
  <c r="BK152" i="7"/>
  <c r="BK151" i="7"/>
  <c r="J150" i="7"/>
  <c r="BK148" i="7"/>
  <c r="BK146" i="7"/>
  <c r="J145" i="7"/>
  <c r="BK144" i="7"/>
  <c r="J143" i="7"/>
  <c r="BK142" i="7"/>
  <c r="BK231" i="6"/>
  <c r="J226" i="6"/>
  <c r="J224" i="6"/>
  <c r="J222" i="6"/>
  <c r="J220" i="6"/>
  <c r="J219" i="6"/>
  <c r="BK218" i="6"/>
  <c r="BK214" i="6"/>
  <c r="J212" i="6"/>
  <c r="J211" i="6"/>
  <c r="BK210" i="6"/>
  <c r="BK209" i="6"/>
  <c r="BK208" i="6"/>
  <c r="BK207" i="6"/>
  <c r="J205" i="6"/>
  <c r="BK204" i="6"/>
  <c r="BK202" i="6"/>
  <c r="J201" i="6"/>
  <c r="BK200" i="6"/>
  <c r="BK198" i="6"/>
  <c r="J196" i="6"/>
  <c r="BK191" i="6"/>
  <c r="BK188" i="6"/>
  <c r="BK187" i="6"/>
  <c r="J185" i="6"/>
  <c r="BK184" i="6"/>
  <c r="BK180" i="6"/>
  <c r="BK177" i="6"/>
  <c r="BK176" i="6"/>
  <c r="BK175" i="6"/>
  <c r="BK173" i="6"/>
  <c r="J172" i="6"/>
  <c r="BK169" i="6"/>
  <c r="J168" i="6"/>
  <c r="BK167" i="6"/>
  <c r="BK165" i="6"/>
  <c r="J164" i="6"/>
  <c r="BK162" i="6"/>
  <c r="BK160" i="6"/>
  <c r="J158" i="6"/>
  <c r="J154" i="6"/>
  <c r="BK152" i="6"/>
  <c r="J150" i="6"/>
  <c r="BK148" i="6"/>
  <c r="J147" i="6"/>
  <c r="BK140" i="6"/>
  <c r="J138" i="6"/>
  <c r="BK137" i="6"/>
  <c r="BK136" i="6"/>
  <c r="BK135" i="6"/>
  <c r="J133" i="6"/>
  <c r="BK131" i="6"/>
  <c r="BK129" i="6"/>
  <c r="BK405" i="5"/>
  <c r="J402" i="5"/>
  <c r="BK400" i="5"/>
  <c r="J398" i="5"/>
  <c r="BK395" i="5"/>
  <c r="J392" i="5"/>
  <c r="J389" i="5"/>
  <c r="BK387" i="5"/>
  <c r="BK385" i="5"/>
  <c r="BK384" i="5"/>
  <c r="J382" i="5"/>
  <c r="BK381" i="5"/>
  <c r="J377" i="5"/>
  <c r="BK375" i="5"/>
  <c r="J374" i="5"/>
  <c r="J373" i="5"/>
  <c r="J371" i="5"/>
  <c r="BK364" i="5"/>
  <c r="BK363" i="5"/>
  <c r="BK361" i="5"/>
  <c r="BK359" i="5"/>
  <c r="BK358" i="5"/>
  <c r="BK357" i="5"/>
  <c r="J356" i="5"/>
  <c r="BK355" i="5"/>
  <c r="BK354" i="5"/>
  <c r="J351" i="5"/>
  <c r="J349" i="5"/>
  <c r="BK345" i="5"/>
  <c r="J344" i="5"/>
  <c r="J343" i="5"/>
  <c r="J341" i="5"/>
  <c r="BK340" i="5"/>
  <c r="J336" i="5"/>
  <c r="BK335" i="5"/>
  <c r="BK334" i="5"/>
  <c r="J333" i="5"/>
  <c r="J332" i="5"/>
  <c r="J329" i="5"/>
  <c r="BK326" i="5"/>
  <c r="J325" i="5"/>
  <c r="J324" i="5"/>
  <c r="J320" i="5"/>
  <c r="J317" i="5"/>
  <c r="J316" i="5"/>
  <c r="BK312" i="5"/>
  <c r="BK311" i="5"/>
  <c r="J309" i="5"/>
  <c r="BK308" i="5"/>
  <c r="BK305" i="5"/>
  <c r="J303" i="5"/>
  <c r="BK302" i="5"/>
  <c r="J300" i="5"/>
  <c r="J298" i="5"/>
  <c r="J294" i="5"/>
  <c r="J292" i="5"/>
  <c r="BK289" i="5"/>
  <c r="BK288" i="5"/>
  <c r="J284" i="5"/>
  <c r="J283" i="5"/>
  <c r="J282" i="5"/>
  <c r="J278" i="5"/>
  <c r="BK276" i="5"/>
  <c r="BK275" i="5"/>
  <c r="J274" i="5"/>
  <c r="BK273" i="5"/>
  <c r="BK263" i="5"/>
  <c r="BK261" i="5"/>
  <c r="J259" i="5"/>
  <c r="BK258" i="5"/>
  <c r="J254" i="5"/>
  <c r="J253" i="5"/>
  <c r="J251" i="5"/>
  <c r="BK247" i="5"/>
  <c r="J242" i="5"/>
  <c r="J241" i="5"/>
  <c r="BK238" i="5"/>
  <c r="J237" i="5"/>
  <c r="BK235" i="5"/>
  <c r="BK234" i="5"/>
  <c r="BK233" i="5"/>
  <c r="J231" i="5"/>
  <c r="J230" i="5"/>
  <c r="J227" i="5"/>
  <c r="BK223" i="5"/>
  <c r="BK222" i="5"/>
  <c r="J221" i="5"/>
  <c r="J219" i="5"/>
  <c r="BK217" i="5"/>
  <c r="J216" i="5"/>
  <c r="J215" i="5"/>
  <c r="BK213" i="5"/>
  <c r="J212" i="5"/>
  <c r="BK210" i="5"/>
  <c r="J208" i="5"/>
  <c r="J207" i="5"/>
  <c r="BK204" i="5"/>
  <c r="BK203" i="5"/>
  <c r="BK202" i="5"/>
  <c r="J201" i="5"/>
  <c r="BK200" i="5"/>
  <c r="BK199" i="5"/>
  <c r="BK194" i="5"/>
  <c r="J193" i="5"/>
  <c r="J192" i="5"/>
  <c r="BK187" i="5"/>
  <c r="J186" i="5"/>
  <c r="BK180" i="5"/>
  <c r="J178" i="5"/>
  <c r="BK175" i="5"/>
  <c r="J174" i="5"/>
  <c r="J171" i="5"/>
  <c r="J169" i="5"/>
  <c r="J168" i="5"/>
  <c r="BK167" i="5"/>
  <c r="J164" i="5"/>
  <c r="BK163" i="5"/>
  <c r="J156" i="5"/>
  <c r="J155" i="5"/>
  <c r="J154" i="5"/>
  <c r="BK150" i="5"/>
  <c r="BK144" i="5"/>
  <c r="BK261" i="4"/>
  <c r="J261" i="4"/>
  <c r="J260" i="4"/>
  <c r="J257" i="4"/>
  <c r="BK256" i="4"/>
  <c r="BK255" i="4"/>
  <c r="BK252" i="4"/>
  <c r="BK250" i="4"/>
  <c r="BK248" i="4"/>
  <c r="BK247" i="4"/>
  <c r="BK242" i="4"/>
  <c r="BK240" i="4"/>
  <c r="BK239" i="4"/>
  <c r="J238" i="4"/>
  <c r="BK237" i="4"/>
  <c r="BK235" i="4"/>
  <c r="BK234" i="4"/>
  <c r="BK233" i="4"/>
  <c r="J232" i="4"/>
  <c r="J227" i="4"/>
  <c r="BK226" i="4"/>
  <c r="J224" i="4"/>
  <c r="BK221" i="4"/>
  <c r="J220" i="4"/>
  <c r="BK216" i="4"/>
  <c r="BK215" i="4"/>
  <c r="J213" i="4"/>
  <c r="BK208" i="4"/>
  <c r="BK205" i="4"/>
  <c r="J203" i="4"/>
  <c r="J201" i="4"/>
  <c r="BK198" i="4"/>
  <c r="J197" i="4"/>
  <c r="BK196" i="4"/>
  <c r="BK192" i="4"/>
  <c r="BK191" i="4"/>
  <c r="J190" i="4"/>
  <c r="J188" i="4"/>
  <c r="J187" i="4"/>
  <c r="BK185" i="4"/>
  <c r="BK184" i="4"/>
  <c r="J182" i="4"/>
  <c r="J181" i="4"/>
  <c r="BK169" i="4"/>
  <c r="BK167" i="4"/>
  <c r="BK166" i="4"/>
  <c r="BK162" i="4"/>
  <c r="BK161" i="4"/>
  <c r="J160" i="4"/>
  <c r="BK159" i="4"/>
  <c r="J157" i="4"/>
  <c r="J155" i="4"/>
  <c r="J153" i="4"/>
  <c r="J152" i="4"/>
  <c r="BK151" i="4"/>
  <c r="J150" i="4"/>
  <c r="J149" i="4"/>
  <c r="J148" i="4"/>
  <c r="J147" i="4"/>
  <c r="J145" i="4"/>
  <c r="BK143" i="4"/>
  <c r="BK139" i="4"/>
  <c r="BK135" i="4"/>
  <c r="BK134" i="4"/>
  <c r="J363" i="3"/>
  <c r="J362" i="3"/>
  <c r="BK361" i="3"/>
  <c r="J359" i="3"/>
  <c r="BK358" i="3"/>
  <c r="BK356" i="3"/>
  <c r="J353" i="3"/>
  <c r="BK352" i="3"/>
  <c r="BK347" i="3"/>
  <c r="J345" i="3"/>
  <c r="BK343" i="3"/>
  <c r="BK341" i="3"/>
  <c r="J336" i="3"/>
  <c r="J335" i="3"/>
  <c r="BK333" i="3"/>
  <c r="J331" i="3"/>
  <c r="J330" i="3"/>
  <c r="J328" i="3"/>
  <c r="J326" i="3"/>
  <c r="BK325" i="3"/>
  <c r="BK322" i="3"/>
  <c r="BK320" i="3"/>
  <c r="BK319" i="3"/>
  <c r="J317" i="3"/>
  <c r="BK316" i="3"/>
  <c r="BK315" i="3"/>
  <c r="BK310" i="3"/>
  <c r="BK307" i="3"/>
  <c r="J305" i="3"/>
  <c r="BK304" i="3"/>
  <c r="J300" i="3"/>
  <c r="J294" i="3"/>
  <c r="J292" i="3"/>
  <c r="J290" i="3"/>
  <c r="J289" i="3"/>
  <c r="J284" i="3"/>
  <c r="J283" i="3"/>
  <c r="BK282" i="3"/>
  <c r="J277" i="3"/>
  <c r="BK273" i="3"/>
  <c r="J271" i="3"/>
  <c r="BK267" i="3"/>
  <c r="BK265" i="3"/>
  <c r="BK264" i="3"/>
  <c r="BK261" i="3"/>
  <c r="J260" i="3"/>
  <c r="BK259" i="3"/>
  <c r="J254" i="3"/>
  <c r="J253" i="3"/>
  <c r="BK251" i="3"/>
  <c r="BK249" i="3"/>
  <c r="J248" i="3"/>
  <c r="BK245" i="3"/>
  <c r="J244" i="3"/>
  <c r="BK242" i="3"/>
  <c r="J239" i="3"/>
  <c r="J237" i="3"/>
  <c r="BK236" i="3"/>
  <c r="BK234" i="3"/>
  <c r="J229" i="3"/>
  <c r="J226" i="3"/>
  <c r="J223" i="3"/>
  <c r="J222" i="3"/>
  <c r="BK220" i="3"/>
  <c r="J219" i="3"/>
  <c r="BK216" i="3"/>
  <c r="BK215" i="3"/>
  <c r="J209" i="3"/>
  <c r="J208" i="3"/>
  <c r="BK207" i="3"/>
  <c r="BK204" i="3"/>
  <c r="J203" i="3"/>
  <c r="BK202" i="3"/>
  <c r="BK200" i="3"/>
  <c r="BK197" i="3"/>
  <c r="BK196" i="3"/>
  <c r="J192" i="3"/>
  <c r="BK190" i="3"/>
  <c r="J189" i="3"/>
  <c r="J188" i="3"/>
  <c r="BK185" i="3"/>
  <c r="BK180" i="3"/>
  <c r="J179" i="3"/>
  <c r="BK176" i="3"/>
  <c r="J174" i="3"/>
  <c r="J173" i="3"/>
  <c r="J165" i="3"/>
  <c r="BK164" i="3"/>
  <c r="J161" i="3"/>
  <c r="J153" i="3"/>
  <c r="BK151" i="3"/>
  <c r="BK149" i="3"/>
  <c r="BK148" i="3"/>
  <c r="J147" i="3"/>
  <c r="BK144" i="3"/>
  <c r="BK142" i="3"/>
  <c r="BK138" i="3"/>
  <c r="J136" i="3"/>
  <c r="BK135" i="3"/>
  <c r="BK314" i="2"/>
  <c r="BK311" i="2"/>
  <c r="J310" i="2"/>
  <c r="J309" i="2"/>
  <c r="BK308" i="2"/>
  <c r="BK304" i="2"/>
  <c r="J302" i="2"/>
  <c r="J301" i="2"/>
  <c r="BK300" i="2"/>
  <c r="J299" i="2"/>
  <c r="BK298" i="2"/>
  <c r="BK296" i="2"/>
  <c r="J294" i="2"/>
  <c r="BK292" i="2"/>
  <c r="BK287" i="2"/>
  <c r="J286" i="2"/>
  <c r="J285" i="2"/>
  <c r="BK284" i="2"/>
  <c r="BK283" i="2"/>
  <c r="BK281" i="2"/>
  <c r="J280" i="2"/>
  <c r="J276" i="2"/>
  <c r="J274" i="2"/>
  <c r="J273" i="2"/>
  <c r="J272" i="2"/>
  <c r="J270" i="2"/>
  <c r="J269" i="2"/>
  <c r="BK266" i="2"/>
  <c r="BK265" i="2"/>
  <c r="BK262" i="2"/>
  <c r="BK259" i="2"/>
  <c r="J257" i="2"/>
  <c r="BK256" i="2"/>
  <c r="BK254" i="2"/>
  <c r="J250" i="2"/>
  <c r="BK249" i="2"/>
  <c r="J247" i="2"/>
  <c r="BK245" i="2"/>
  <c r="BK244" i="2"/>
  <c r="J242" i="2"/>
  <c r="BK241" i="2"/>
  <c r="BK238" i="2"/>
  <c r="J237" i="2"/>
  <c r="J235" i="2"/>
  <c r="J234" i="2"/>
  <c r="J233" i="2"/>
  <c r="BK232" i="2"/>
  <c r="J231" i="2"/>
  <c r="J229" i="2"/>
  <c r="J227" i="2"/>
  <c r="J223" i="2"/>
  <c r="BK221" i="2"/>
  <c r="BK220" i="2"/>
  <c r="J219" i="2"/>
  <c r="BK217" i="2"/>
  <c r="BK211" i="2"/>
  <c r="BK210" i="2"/>
  <c r="J208" i="2"/>
  <c r="J206" i="2"/>
  <c r="BK203" i="2"/>
  <c r="J201" i="2"/>
  <c r="J200" i="2"/>
  <c r="BK199" i="2"/>
  <c r="BK198" i="2"/>
  <c r="J190" i="2"/>
  <c r="J189" i="2"/>
  <c r="BK188" i="2"/>
  <c r="BK187" i="2"/>
  <c r="J186" i="2"/>
  <c r="BK183" i="2"/>
  <c r="BK181" i="2"/>
  <c r="J178" i="2"/>
  <c r="J177" i="2"/>
  <c r="J175" i="2"/>
  <c r="BK174" i="2"/>
  <c r="BK171" i="2"/>
  <c r="BK169" i="2"/>
  <c r="J165" i="2"/>
  <c r="BK163" i="2"/>
  <c r="J160" i="2"/>
  <c r="J156" i="2"/>
  <c r="BK154" i="2"/>
  <c r="J151" i="2"/>
  <c r="J150" i="2"/>
  <c r="BK147" i="2"/>
  <c r="BK145" i="2"/>
  <c r="J144" i="2"/>
  <c r="J143" i="2"/>
  <c r="J142" i="2"/>
  <c r="AS95" i="1"/>
  <c r="BK270" i="7"/>
  <c r="BK269" i="7"/>
  <c r="J266" i="7"/>
  <c r="J264" i="7"/>
  <c r="J263" i="7"/>
  <c r="BK262" i="7"/>
  <c r="J261" i="7"/>
  <c r="J260" i="7"/>
  <c r="J259" i="7"/>
  <c r="J258" i="7"/>
  <c r="BK255" i="7"/>
  <c r="J254" i="7"/>
  <c r="J250" i="7"/>
  <c r="J249" i="7"/>
  <c r="BK247" i="7"/>
  <c r="J246" i="7"/>
  <c r="BK244" i="7"/>
  <c r="BK243" i="7"/>
  <c r="J242" i="7"/>
  <c r="BK241" i="7"/>
  <c r="J238" i="7"/>
  <c r="J236" i="7"/>
  <c r="J231" i="7"/>
  <c r="BK230" i="7"/>
  <c r="J229" i="7"/>
  <c r="BK228" i="7"/>
  <c r="J226" i="7"/>
  <c r="J220" i="7"/>
  <c r="J219" i="7"/>
  <c r="BK218" i="7"/>
  <c r="J217" i="7"/>
  <c r="BK215" i="7"/>
  <c r="BK214" i="7"/>
  <c r="J212" i="7"/>
  <c r="J211" i="7"/>
  <c r="J209" i="7"/>
  <c r="BK207" i="7"/>
  <c r="J206" i="7"/>
  <c r="J204" i="7"/>
  <c r="J203" i="7"/>
  <c r="J202" i="7"/>
  <c r="BK201" i="7"/>
  <c r="J200" i="7"/>
  <c r="J199" i="7"/>
  <c r="J196" i="7"/>
  <c r="BK195" i="7"/>
  <c r="BK193" i="7"/>
  <c r="J191" i="7"/>
  <c r="BK190" i="7"/>
  <c r="BK189" i="7"/>
  <c r="BK528" i="5"/>
  <c r="J528" i="5"/>
  <c r="BK527" i="5"/>
  <c r="J527" i="5"/>
  <c r="BK525" i="5"/>
  <c r="BK522" i="5" s="1"/>
  <c r="J525" i="5"/>
  <c r="J522" i="5" s="1"/>
  <c r="BK402" i="5"/>
  <c r="J397" i="5"/>
  <c r="J395" i="5"/>
  <c r="J394" i="5"/>
  <c r="J391" i="5"/>
  <c r="J385" i="5"/>
  <c r="BK383" i="5"/>
  <c r="BK379" i="5"/>
  <c r="BK378" i="5"/>
  <c r="J376" i="5"/>
  <c r="J375" i="5"/>
  <c r="BK370" i="5"/>
  <c r="J369" i="5"/>
  <c r="BK368" i="5"/>
  <c r="J367" i="5"/>
  <c r="BK365" i="5"/>
  <c r="BK362" i="5"/>
  <c r="J360" i="5"/>
  <c r="J359" i="5"/>
  <c r="J353" i="5"/>
  <c r="BK352" i="5"/>
  <c r="BK348" i="5"/>
  <c r="J347" i="5"/>
  <c r="BK344" i="5"/>
  <c r="BK342" i="5"/>
  <c r="BK341" i="5"/>
  <c r="BK339" i="5"/>
  <c r="BK337" i="5"/>
  <c r="BK333" i="5"/>
  <c r="BK332" i="5"/>
  <c r="BK331" i="5"/>
  <c r="BK330" i="5"/>
  <c r="BK329" i="5"/>
  <c r="J328" i="5"/>
  <c r="J327" i="5"/>
  <c r="BK325" i="5"/>
  <c r="BK324" i="5"/>
  <c r="J323" i="5"/>
  <c r="J322" i="5"/>
  <c r="J321" i="5"/>
  <c r="J319" i="5"/>
  <c r="J315" i="5"/>
  <c r="J314" i="5"/>
  <c r="J313" i="5"/>
  <c r="J312" i="5"/>
  <c r="J311" i="5"/>
  <c r="BK310" i="5"/>
  <c r="BK309" i="5"/>
  <c r="BK307" i="5"/>
  <c r="BK306" i="5"/>
  <c r="BK304" i="5"/>
  <c r="J302" i="5"/>
  <c r="BK300" i="5"/>
  <c r="J299" i="5"/>
  <c r="J297" i="5"/>
  <c r="J295" i="5"/>
  <c r="J291" i="5"/>
  <c r="BK287" i="5"/>
  <c r="J286" i="5"/>
  <c r="BK285" i="5"/>
  <c r="J281" i="5"/>
  <c r="J280" i="5"/>
  <c r="J279" i="5"/>
  <c r="J272" i="5"/>
  <c r="J271" i="5"/>
  <c r="J268" i="5"/>
  <c r="J261" i="5"/>
  <c r="BK260" i="5"/>
  <c r="BK259" i="5"/>
  <c r="BK256" i="5"/>
  <c r="BK252" i="5"/>
  <c r="BK251" i="5"/>
  <c r="BK249" i="5"/>
  <c r="J248" i="5"/>
  <c r="J247" i="5"/>
  <c r="J246" i="5"/>
  <c r="BK245" i="5"/>
  <c r="BK244" i="5"/>
  <c r="BK242" i="5"/>
  <c r="BK240" i="5"/>
  <c r="J236" i="5"/>
  <c r="J235" i="5"/>
  <c r="J234" i="5"/>
  <c r="BK232" i="5"/>
  <c r="BK231" i="5"/>
  <c r="BK229" i="5"/>
  <c r="J228" i="5"/>
  <c r="BK227" i="5"/>
  <c r="BK226" i="5"/>
  <c r="BK225" i="5"/>
  <c r="BK224" i="5"/>
  <c r="J223" i="5"/>
  <c r="BK215" i="5"/>
  <c r="J213" i="5"/>
  <c r="BK211" i="5"/>
  <c r="J210" i="5"/>
  <c r="BK209" i="5"/>
  <c r="BK208" i="5"/>
  <c r="BK198" i="5"/>
  <c r="J196" i="5"/>
  <c r="BK192" i="5"/>
  <c r="BK190" i="5"/>
  <c r="J189" i="5"/>
  <c r="J188" i="5"/>
  <c r="J187" i="5"/>
  <c r="BK185" i="5"/>
  <c r="BK183" i="5"/>
  <c r="BK182" i="5"/>
  <c r="BK178" i="5"/>
  <c r="BK176" i="5"/>
  <c r="BK173" i="5"/>
  <c r="BK172" i="5"/>
  <c r="BK171" i="5"/>
  <c r="BK170" i="5"/>
  <c r="J165" i="5"/>
  <c r="BK161" i="5"/>
  <c r="J160" i="5"/>
  <c r="J159" i="5"/>
  <c r="BK158" i="5"/>
  <c r="BK154" i="5"/>
  <c r="J151" i="5"/>
  <c r="J150" i="5"/>
  <c r="BK148" i="5"/>
  <c r="J145" i="5"/>
  <c r="J144" i="5"/>
  <c r="BK143" i="5"/>
  <c r="BK140" i="5"/>
  <c r="BK139" i="5"/>
  <c r="J259" i="4"/>
  <c r="J258" i="4"/>
  <c r="BK257" i="4"/>
  <c r="J256" i="4"/>
  <c r="J252" i="4"/>
  <c r="BK251" i="4"/>
  <c r="J250" i="4"/>
  <c r="J247" i="4"/>
  <c r="BK245" i="4"/>
  <c r="BK244" i="4"/>
  <c r="BK243" i="4"/>
  <c r="J241" i="4"/>
  <c r="J235" i="4"/>
  <c r="J234" i="4"/>
  <c r="BK232" i="4"/>
  <c r="J231" i="4"/>
  <c r="BK230" i="4"/>
  <c r="BK227" i="4"/>
  <c r="J226" i="4"/>
  <c r="J225" i="4"/>
  <c r="J223" i="4"/>
  <c r="J222" i="4"/>
  <c r="J219" i="4"/>
  <c r="BK213" i="4"/>
  <c r="BK211" i="4"/>
  <c r="BK210" i="4"/>
  <c r="BK209" i="4"/>
  <c r="J208" i="4"/>
  <c r="BK207" i="4"/>
  <c r="BK206" i="4"/>
  <c r="J205" i="4"/>
  <c r="BK204" i="4"/>
  <c r="BK203" i="4"/>
  <c r="J202" i="4"/>
  <c r="J200" i="4"/>
  <c r="J194" i="4"/>
  <c r="J193" i="4"/>
  <c r="BK188" i="4"/>
  <c r="BK187" i="4"/>
  <c r="J185" i="4"/>
  <c r="J184" i="4"/>
  <c r="BK183" i="4"/>
  <c r="J180" i="4"/>
  <c r="J179" i="4"/>
  <c r="J177" i="4"/>
  <c r="BK176" i="4"/>
  <c r="BK175" i="4"/>
  <c r="BK174" i="4"/>
  <c r="J173" i="4"/>
  <c r="J172" i="4"/>
  <c r="BK168" i="4"/>
  <c r="J167" i="4"/>
  <c r="J166" i="4"/>
  <c r="BK158" i="4"/>
  <c r="BK157" i="4"/>
  <c r="J156" i="4"/>
  <c r="J143" i="4"/>
  <c r="J140" i="4"/>
  <c r="J135" i="4"/>
  <c r="BK133" i="4"/>
  <c r="BK368" i="3"/>
  <c r="J368" i="3"/>
  <c r="BK367" i="3"/>
  <c r="J367" i="3"/>
  <c r="BK365" i="3"/>
  <c r="J364" i="3"/>
  <c r="BK363" i="3"/>
  <c r="J361" i="3"/>
  <c r="J360" i="3"/>
  <c r="BK357" i="3"/>
  <c r="J356" i="3"/>
  <c r="J349" i="3"/>
  <c r="J339" i="3"/>
  <c r="BK336" i="3"/>
  <c r="BK334" i="3"/>
  <c r="BK332" i="3"/>
  <c r="BK328" i="3"/>
  <c r="BK324" i="3"/>
  <c r="J321" i="3"/>
  <c r="BK318" i="3"/>
  <c r="BK317" i="3"/>
  <c r="J314" i="3"/>
  <c r="BK311" i="3"/>
  <c r="J310" i="3"/>
  <c r="J307" i="3"/>
  <c r="BK303" i="3"/>
  <c r="BK302" i="3"/>
  <c r="J299" i="3"/>
  <c r="J296" i="3"/>
  <c r="BK294" i="3"/>
  <c r="J293" i="3"/>
  <c r="BK288" i="3"/>
  <c r="BK286" i="3"/>
  <c r="J281" i="3"/>
  <c r="J280" i="3"/>
  <c r="J275" i="3"/>
  <c r="J274" i="3"/>
  <c r="J272" i="3"/>
  <c r="BK271" i="3"/>
  <c r="J270" i="3"/>
  <c r="J268" i="3"/>
  <c r="J267" i="3"/>
  <c r="BK262" i="3"/>
  <c r="J259" i="3"/>
  <c r="J258" i="3"/>
  <c r="J257" i="3"/>
  <c r="BK256" i="3"/>
  <c r="BK254" i="3"/>
  <c r="BK252" i="3"/>
  <c r="BK250" i="3"/>
  <c r="J249" i="3"/>
  <c r="BK247" i="3"/>
  <c r="J245" i="3"/>
  <c r="J243" i="3"/>
  <c r="J241" i="3"/>
  <c r="BK240" i="3"/>
  <c r="J238" i="3"/>
  <c r="BK237" i="3"/>
  <c r="J233" i="3"/>
  <c r="J231" i="3"/>
  <c r="BK229" i="3"/>
  <c r="J228" i="3"/>
  <c r="J227" i="3"/>
  <c r="BK226" i="3"/>
  <c r="J225" i="3"/>
  <c r="BK223" i="3"/>
  <c r="J221" i="3"/>
  <c r="J220" i="3"/>
  <c r="J218" i="3"/>
  <c r="BK217" i="3"/>
  <c r="J216" i="3"/>
  <c r="J215" i="3"/>
  <c r="J213" i="3"/>
  <c r="BK208" i="3"/>
  <c r="J207" i="3"/>
  <c r="BK206" i="3"/>
  <c r="J205" i="3"/>
  <c r="BK203" i="3"/>
  <c r="J199" i="3"/>
  <c r="BK198" i="3"/>
  <c r="J197" i="3"/>
  <c r="BK194" i="3"/>
  <c r="J191" i="3"/>
  <c r="BK189" i="3"/>
  <c r="BK188" i="3"/>
  <c r="J187" i="3"/>
  <c r="J186" i="3"/>
  <c r="J182" i="3"/>
  <c r="BK179" i="3"/>
  <c r="J176" i="3"/>
  <c r="BK175" i="3"/>
  <c r="BK174" i="3"/>
  <c r="J172" i="3"/>
  <c r="BK170" i="3"/>
  <c r="BK168" i="3"/>
  <c r="BK166" i="3"/>
  <c r="BK162" i="3"/>
  <c r="BK158" i="3"/>
  <c r="BK156" i="3"/>
  <c r="BK155" i="3"/>
  <c r="BK152" i="3"/>
  <c r="J149" i="3"/>
  <c r="J148" i="3"/>
  <c r="BK146" i="3"/>
  <c r="BK140" i="3"/>
  <c r="BK139" i="3"/>
  <c r="J137" i="3"/>
  <c r="BK313" i="2"/>
  <c r="J308" i="2"/>
  <c r="J307" i="2"/>
  <c r="J304" i="2"/>
  <c r="BK301" i="2"/>
  <c r="J300" i="2"/>
  <c r="BK299" i="2"/>
  <c r="J298" i="2"/>
  <c r="J295" i="2"/>
  <c r="BK294" i="2"/>
  <c r="J292" i="2"/>
  <c r="J291" i="2"/>
  <c r="BK290" i="2"/>
  <c r="BK289" i="2"/>
  <c r="J288" i="2"/>
  <c r="BK285" i="2"/>
  <c r="BK282" i="2"/>
  <c r="J281" i="2"/>
  <c r="BK278" i="2"/>
  <c r="J277" i="2"/>
  <c r="BK276" i="2"/>
  <c r="BK275" i="2"/>
  <c r="BK272" i="2"/>
  <c r="BK271" i="2"/>
  <c r="BK268" i="2"/>
  <c r="J264" i="2"/>
  <c r="BK260" i="2"/>
  <c r="BK253" i="2"/>
  <c r="BK252" i="2"/>
  <c r="BK246" i="2"/>
  <c r="J245" i="2"/>
  <c r="BK240" i="2"/>
  <c r="J239" i="2"/>
  <c r="J238" i="2"/>
  <c r="J232" i="2"/>
  <c r="BK231" i="2"/>
  <c r="BK230" i="2"/>
  <c r="BK224" i="2"/>
  <c r="J217" i="2"/>
  <c r="BK216" i="2"/>
  <c r="J215" i="2"/>
  <c r="BK214" i="2"/>
  <c r="BK213" i="2"/>
  <c r="J211" i="2"/>
  <c r="J210" i="2"/>
  <c r="J209" i="2"/>
  <c r="BK208" i="2"/>
  <c r="J207" i="2"/>
  <c r="BK206" i="2"/>
  <c r="BK202" i="2"/>
  <c r="BK197" i="2"/>
  <c r="J196" i="2"/>
  <c r="J195" i="2"/>
  <c r="J194" i="2"/>
  <c r="BK193" i="2"/>
  <c r="BK189" i="2"/>
  <c r="J185" i="2"/>
  <c r="J184" i="2"/>
  <c r="BK179" i="2"/>
  <c r="BK177" i="2"/>
  <c r="J174" i="2"/>
  <c r="J173" i="2"/>
  <c r="J171" i="2"/>
  <c r="J169" i="2"/>
  <c r="BK168" i="2"/>
  <c r="BK166" i="2"/>
  <c r="J162" i="2"/>
  <c r="J159" i="2"/>
  <c r="BK156" i="2"/>
  <c r="BK155" i="2"/>
  <c r="J154" i="2"/>
  <c r="BK152" i="2"/>
  <c r="BK151" i="2"/>
  <c r="BK150" i="2"/>
  <c r="BK149" i="2"/>
  <c r="BK148" i="2"/>
  <c r="BK146" i="2"/>
  <c r="J145" i="2"/>
  <c r="BK144" i="2"/>
  <c r="BK143" i="2"/>
  <c r="BK139" i="2"/>
  <c r="J274" i="7"/>
  <c r="BK273" i="7"/>
  <c r="BK272" i="7"/>
  <c r="J269" i="7"/>
  <c r="BK268" i="7"/>
  <c r="BK266" i="7"/>
  <c r="BK265" i="7"/>
  <c r="BK264" i="7"/>
  <c r="J262" i="7"/>
  <c r="BK261" i="7"/>
  <c r="BK260" i="7"/>
  <c r="BK257" i="7"/>
  <c r="BK253" i="7"/>
  <c r="BK252" i="7"/>
  <c r="BK249" i="7"/>
  <c r="BK248" i="7"/>
  <c r="BK246" i="7"/>
  <c r="BK240" i="7"/>
  <c r="BK238" i="7"/>
  <c r="BK237" i="7"/>
  <c r="BK236" i="7"/>
  <c r="J235" i="7"/>
  <c r="J233" i="7"/>
  <c r="BK232" i="7"/>
  <c r="J230" i="7"/>
  <c r="BK229" i="7"/>
  <c r="J228" i="7"/>
  <c r="BK227" i="7"/>
  <c r="J224" i="7"/>
  <c r="J222" i="7"/>
  <c r="BK221" i="7"/>
  <c r="BK220" i="7"/>
  <c r="BK216" i="7"/>
  <c r="BK212" i="7"/>
  <c r="BK210" i="7"/>
  <c r="BK209" i="7"/>
  <c r="J208" i="7"/>
  <c r="J207" i="7"/>
  <c r="BK205" i="7"/>
  <c r="J201" i="7"/>
  <c r="BK200" i="7"/>
  <c r="BK198" i="7"/>
  <c r="J197" i="7"/>
  <c r="BK196" i="7"/>
  <c r="J195" i="7"/>
  <c r="J194" i="7"/>
  <c r="J193" i="7"/>
  <c r="BK192" i="7"/>
  <c r="BK191" i="7"/>
  <c r="BK188" i="7"/>
  <c r="J186" i="7"/>
  <c r="J185" i="7"/>
  <c r="J184" i="7"/>
  <c r="J183" i="7"/>
  <c r="J182" i="7"/>
  <c r="BK181" i="7"/>
  <c r="BK180" i="7"/>
  <c r="BK179" i="7"/>
  <c r="J178" i="7"/>
  <c r="J177" i="7"/>
  <c r="BK174" i="7"/>
  <c r="BK173" i="7"/>
  <c r="J172" i="7"/>
  <c r="BK171" i="7"/>
  <c r="J170" i="7"/>
  <c r="BK167" i="7"/>
  <c r="BK166" i="7"/>
  <c r="J165" i="7"/>
  <c r="J162" i="7"/>
  <c r="BK159" i="7"/>
  <c r="J158" i="7"/>
  <c r="BK156" i="7"/>
  <c r="J154" i="7"/>
  <c r="J152" i="7"/>
  <c r="BK150" i="7"/>
  <c r="BK147" i="7"/>
  <c r="J146" i="7"/>
  <c r="BK143" i="7"/>
  <c r="J231" i="6"/>
  <c r="BK230" i="6"/>
  <c r="BK229" i="6"/>
  <c r="J228" i="6"/>
  <c r="J227" i="6"/>
  <c r="BK224" i="6"/>
  <c r="J223" i="6"/>
  <c r="BK222" i="6"/>
  <c r="J221" i="6"/>
  <c r="J217" i="6"/>
  <c r="BK216" i="6"/>
  <c r="J215" i="6"/>
  <c r="J213" i="6"/>
  <c r="BK212" i="6"/>
  <c r="J210" i="6"/>
  <c r="J209" i="6"/>
  <c r="J208" i="6"/>
  <c r="J206" i="6"/>
  <c r="BK203" i="6"/>
  <c r="J202" i="6"/>
  <c r="BK199" i="6"/>
  <c r="J198" i="6"/>
  <c r="J197" i="6"/>
  <c r="BK196" i="6"/>
  <c r="BK195" i="6"/>
  <c r="J194" i="6"/>
  <c r="BK193" i="6"/>
  <c r="J192" i="6"/>
  <c r="J186" i="6"/>
  <c r="BK185" i="6"/>
  <c r="J183" i="6"/>
  <c r="J182" i="6"/>
  <c r="BK179" i="6"/>
  <c r="BK178" i="6"/>
  <c r="J177" i="6"/>
  <c r="J175" i="6"/>
  <c r="BK174" i="6"/>
  <c r="J171" i="6"/>
  <c r="BK170" i="6"/>
  <c r="J169" i="6"/>
  <c r="BK166" i="6"/>
  <c r="J163" i="6"/>
  <c r="J162" i="6"/>
  <c r="J161" i="6"/>
  <c r="J159" i="6"/>
  <c r="BK158" i="6"/>
  <c r="J155" i="6"/>
  <c r="BK153" i="6"/>
  <c r="J152" i="6"/>
  <c r="BK151" i="6"/>
  <c r="BK150" i="6"/>
  <c r="BK149" i="6"/>
  <c r="J148" i="6"/>
  <c r="BK147" i="6"/>
  <c r="BK146" i="6"/>
  <c r="J146" i="6"/>
  <c r="J145" i="6"/>
  <c r="BK144" i="6"/>
  <c r="J143" i="6"/>
  <c r="BK142" i="6"/>
  <c r="BK141" i="6"/>
  <c r="J139" i="6"/>
  <c r="BK138" i="6"/>
  <c r="J134" i="6"/>
  <c r="BK132" i="6"/>
  <c r="J131" i="6"/>
  <c r="J130" i="6"/>
  <c r="J408" i="5"/>
  <c r="BK407" i="5"/>
  <c r="BK406" i="5"/>
  <c r="BK404" i="5"/>
  <c r="BK401" i="5"/>
  <c r="BK398" i="5"/>
  <c r="BK397" i="5"/>
  <c r="BK393" i="5"/>
  <c r="BK392" i="5"/>
  <c r="BK389" i="5"/>
  <c r="J388" i="5"/>
  <c r="J387" i="5"/>
  <c r="J386" i="5"/>
  <c r="BK382" i="5"/>
  <c r="J381" i="5"/>
  <c r="BK380" i="5"/>
  <c r="J379" i="5"/>
  <c r="J378" i="5"/>
  <c r="BK374" i="5"/>
  <c r="BK373" i="5"/>
  <c r="J372" i="5"/>
  <c r="BK371" i="5"/>
  <c r="BK367" i="5"/>
  <c r="J365" i="5"/>
  <c r="J364" i="5"/>
  <c r="J362" i="5"/>
  <c r="J358" i="5"/>
  <c r="J357" i="5"/>
  <c r="BK356" i="5"/>
  <c r="J354" i="5"/>
  <c r="BK353" i="5"/>
  <c r="BK351" i="5"/>
  <c r="BK350" i="5"/>
  <c r="J348" i="5"/>
  <c r="BK346" i="5"/>
  <c r="J345" i="5"/>
  <c r="BK343" i="5"/>
  <c r="BK338" i="5"/>
  <c r="J337" i="5"/>
  <c r="BK336" i="5"/>
  <c r="J331" i="5"/>
  <c r="J330" i="5"/>
  <c r="BK323" i="5"/>
  <c r="BK320" i="5"/>
  <c r="BK318" i="5"/>
  <c r="BK316" i="5"/>
  <c r="BK315" i="5"/>
  <c r="BK313" i="5"/>
  <c r="J310" i="5"/>
  <c r="J306" i="5"/>
  <c r="BK303" i="5"/>
  <c r="BK298" i="5"/>
  <c r="BK297" i="5"/>
  <c r="BK296" i="5"/>
  <c r="BK294" i="5"/>
  <c r="J293" i="5"/>
  <c r="BK292" i="5"/>
  <c r="BK291" i="5"/>
  <c r="BK290" i="5"/>
  <c r="J288" i="5"/>
  <c r="J287" i="5"/>
  <c r="J285" i="5"/>
  <c r="BK284" i="5"/>
  <c r="BK283" i="5"/>
  <c r="BK282" i="5"/>
  <c r="BK281" i="5"/>
  <c r="BK277" i="5"/>
  <c r="J275" i="5"/>
  <c r="BK274" i="5"/>
  <c r="J273" i="5"/>
  <c r="BK272" i="5"/>
  <c r="BK271" i="5"/>
  <c r="BK270" i="5"/>
  <c r="J269" i="5"/>
  <c r="BK265" i="5"/>
  <c r="BK264" i="5"/>
  <c r="J263" i="5"/>
  <c r="BK262" i="5"/>
  <c r="J260" i="5"/>
  <c r="J257" i="5"/>
  <c r="J256" i="5"/>
  <c r="J255" i="5"/>
  <c r="BK254" i="5"/>
  <c r="BK253" i="5"/>
  <c r="J250" i="5"/>
  <c r="BK248" i="5"/>
  <c r="J245" i="5"/>
  <c r="J240" i="5"/>
  <c r="BK239" i="5"/>
  <c r="J229" i="5"/>
  <c r="BK228" i="5"/>
  <c r="J226" i="5"/>
  <c r="J225" i="5"/>
  <c r="J224" i="5"/>
  <c r="BK218" i="5"/>
  <c r="J217" i="5"/>
  <c r="BK216" i="5"/>
  <c r="J214" i="5"/>
  <c r="BK212" i="5"/>
  <c r="J209" i="5"/>
  <c r="BK207" i="5"/>
  <c r="J206" i="5"/>
  <c r="J205" i="5"/>
  <c r="J204" i="5"/>
  <c r="BK201" i="5"/>
  <c r="J197" i="5"/>
  <c r="BK196" i="5"/>
  <c r="BK195" i="5"/>
  <c r="J194" i="5"/>
  <c r="J191" i="5"/>
  <c r="BK186" i="5"/>
  <c r="BK184" i="5"/>
  <c r="J181" i="5"/>
  <c r="BK177" i="5"/>
  <c r="J173" i="5"/>
  <c r="J172" i="5"/>
  <c r="J166" i="5"/>
  <c r="BK165" i="5"/>
  <c r="J163" i="5"/>
  <c r="J162" i="5"/>
  <c r="J161" i="5"/>
  <c r="J158" i="5"/>
  <c r="J157" i="5"/>
  <c r="BK155" i="5"/>
  <c r="J153" i="5"/>
  <c r="J152" i="5"/>
  <c r="BK149" i="5"/>
  <c r="BK147" i="5"/>
  <c r="J146" i="5"/>
  <c r="BK258" i="4"/>
  <c r="BK253" i="4"/>
  <c r="BK249" i="4"/>
  <c r="J248" i="4"/>
  <c r="J243" i="4"/>
  <c r="J239" i="4"/>
  <c r="J237" i="4"/>
  <c r="J233" i="4"/>
  <c r="BK231" i="4"/>
  <c r="J228" i="4"/>
  <c r="BK222" i="4"/>
  <c r="BK220" i="4"/>
  <c r="BK219" i="4"/>
  <c r="J218" i="4"/>
  <c r="J215" i="4"/>
  <c r="J214" i="4"/>
  <c r="J212" i="4"/>
  <c r="J211" i="4"/>
  <c r="J210" i="4"/>
  <c r="J209" i="4"/>
  <c r="J207" i="4"/>
  <c r="J204" i="4"/>
  <c r="BK202" i="4"/>
  <c r="J199" i="4"/>
  <c r="J196" i="4"/>
  <c r="J195" i="4"/>
  <c r="BK194" i="4"/>
  <c r="J189" i="4"/>
  <c r="BK186" i="4"/>
  <c r="J183" i="4"/>
  <c r="BK182" i="4"/>
  <c r="BK181" i="4"/>
  <c r="J178" i="4"/>
  <c r="J176" i="4"/>
  <c r="BK173" i="4"/>
  <c r="BK172" i="4"/>
  <c r="J171" i="4"/>
  <c r="J170" i="4"/>
  <c r="J168" i="4"/>
  <c r="J165" i="4"/>
  <c r="J164" i="4"/>
  <c r="J163" i="4"/>
  <c r="BK160" i="4"/>
  <c r="BK156" i="4"/>
  <c r="BK155" i="4"/>
  <c r="J154" i="4"/>
  <c r="BK153" i="4"/>
  <c r="J151" i="4"/>
  <c r="BK149" i="4"/>
  <c r="BK147" i="4"/>
  <c r="BK146" i="4"/>
  <c r="BK140" i="4"/>
  <c r="J139" i="4"/>
  <c r="J138" i="4"/>
  <c r="J133" i="4"/>
  <c r="BK364" i="3"/>
  <c r="J358" i="3"/>
  <c r="BK354" i="3"/>
  <c r="J352" i="3"/>
  <c r="J350" i="3"/>
  <c r="BK348" i="3"/>
  <c r="J347" i="3"/>
  <c r="BK345" i="3"/>
  <c r="J344" i="3"/>
  <c r="BK342" i="3"/>
  <c r="J338" i="3"/>
  <c r="J337" i="3"/>
  <c r="BK331" i="3"/>
  <c r="BK330" i="3"/>
  <c r="BK329" i="3"/>
  <c r="J327" i="3"/>
  <c r="BK326" i="3"/>
  <c r="BK323" i="3"/>
  <c r="J319" i="3"/>
  <c r="J315" i="3"/>
  <c r="BK313" i="3"/>
  <c r="J312" i="3"/>
  <c r="J308" i="3"/>
  <c r="BK306" i="3"/>
  <c r="J302" i="3"/>
  <c r="J301" i="3"/>
  <c r="BK300" i="3"/>
  <c r="BK298" i="3"/>
  <c r="J297" i="3"/>
  <c r="BK295" i="3"/>
  <c r="BK292" i="3"/>
  <c r="J291" i="3"/>
  <c r="BK287" i="3"/>
  <c r="J285" i="3"/>
  <c r="BK280" i="3"/>
  <c r="BK279" i="3"/>
  <c r="BK278" i="3"/>
  <c r="BK276" i="3"/>
  <c r="J273" i="3"/>
  <c r="BK272" i="3"/>
  <c r="BK270" i="3"/>
  <c r="J269" i="3"/>
  <c r="BK268" i="3"/>
  <c r="BK266" i="3"/>
  <c r="J263" i="3"/>
  <c r="J261" i="3"/>
  <c r="BK260" i="3"/>
  <c r="BK258" i="3"/>
  <c r="BK257" i="3"/>
  <c r="BK255" i="3"/>
  <c r="BK253" i="3"/>
  <c r="J251" i="3"/>
  <c r="J250" i="3"/>
  <c r="BK248" i="3"/>
  <c r="BK246" i="3"/>
  <c r="BK244" i="3"/>
  <c r="BK243" i="3"/>
  <c r="J236" i="3"/>
  <c r="BK235" i="3"/>
  <c r="J234" i="3"/>
  <c r="J232" i="3"/>
  <c r="BK231" i="3"/>
  <c r="BK227" i="3"/>
  <c r="BK225" i="3"/>
  <c r="J224" i="3"/>
  <c r="BK219" i="3"/>
  <c r="J217" i="3"/>
  <c r="J214" i="3"/>
  <c r="BK211" i="3"/>
  <c r="BK210" i="3"/>
  <c r="J206" i="3"/>
  <c r="J204" i="3"/>
  <c r="J201" i="3"/>
  <c r="J200" i="3"/>
  <c r="J198" i="3"/>
  <c r="J196" i="3"/>
  <c r="J195" i="3"/>
  <c r="J193" i="3"/>
  <c r="BK187" i="3"/>
  <c r="BK184" i="3"/>
  <c r="BK182" i="3"/>
  <c r="BK181" i="3"/>
  <c r="J178" i="3"/>
  <c r="J177" i="3"/>
  <c r="BK173" i="3"/>
  <c r="BK172" i="3"/>
  <c r="BK171" i="3"/>
  <c r="J169" i="3"/>
  <c r="BK167" i="3"/>
  <c r="J166" i="3"/>
  <c r="BK163" i="3"/>
  <c r="J162" i="3"/>
  <c r="BK161" i="3"/>
  <c r="BK157" i="3"/>
  <c r="J156" i="3"/>
  <c r="J154" i="3"/>
  <c r="J151" i="3"/>
  <c r="J150" i="3"/>
  <c r="BK145" i="3"/>
  <c r="J144" i="3"/>
  <c r="J142" i="3"/>
  <c r="J141" i="3"/>
  <c r="J140" i="3"/>
  <c r="BK137" i="3"/>
  <c r="J135" i="3"/>
  <c r="BK316" i="2"/>
  <c r="J316" i="2"/>
  <c r="BK315" i="2"/>
  <c r="J315" i="2"/>
  <c r="BK312" i="2"/>
  <c r="BK309" i="2"/>
  <c r="BK307" i="2"/>
  <c r="BK306" i="2"/>
  <c r="BK303" i="2"/>
  <c r="BK302" i="2"/>
  <c r="BK297" i="2"/>
  <c r="J296" i="2"/>
  <c r="BK295" i="2"/>
  <c r="J293" i="2"/>
  <c r="J290" i="2"/>
  <c r="J289" i="2"/>
  <c r="BK286" i="2"/>
  <c r="J284" i="2"/>
  <c r="BK280" i="2"/>
  <c r="J279" i="2"/>
  <c r="J271" i="2"/>
  <c r="J268" i="2"/>
  <c r="J266" i="2"/>
  <c r="J265" i="2"/>
  <c r="BK264" i="2"/>
  <c r="BK263" i="2"/>
  <c r="J260" i="2"/>
  <c r="BK258" i="2"/>
  <c r="BK257" i="2"/>
  <c r="J254" i="2"/>
  <c r="J251" i="2"/>
  <c r="J244" i="2"/>
  <c r="BK242" i="2"/>
  <c r="BK239" i="2"/>
  <c r="BK237" i="2"/>
  <c r="J236" i="2"/>
  <c r="BK233" i="2"/>
  <c r="J230" i="2"/>
  <c r="J228" i="2"/>
  <c r="BK227" i="2"/>
  <c r="J220" i="2"/>
  <c r="J218" i="2"/>
  <c r="J216" i="2"/>
  <c r="BK212" i="2"/>
  <c r="BK205" i="2"/>
  <c r="J204" i="2"/>
  <c r="J202" i="2"/>
  <c r="J197" i="2"/>
  <c r="BK196" i="2"/>
  <c r="J193" i="2"/>
  <c r="J192" i="2"/>
  <c r="BK191" i="2"/>
  <c r="BK190" i="2"/>
  <c r="BK185" i="2"/>
  <c r="J182" i="2"/>
  <c r="J181" i="2"/>
  <c r="J180" i="2"/>
  <c r="BK173" i="2"/>
  <c r="BK172" i="2"/>
  <c r="J168" i="2"/>
  <c r="J167" i="2"/>
  <c r="BK165" i="2"/>
  <c r="J164" i="2"/>
  <c r="BK162" i="2"/>
  <c r="BK160" i="2"/>
  <c r="BK158" i="2"/>
  <c r="BK157" i="2"/>
  <c r="J149" i="2"/>
  <c r="J148" i="2"/>
  <c r="J146" i="2"/>
  <c r="BK142" i="2"/>
  <c r="BK140" i="2"/>
  <c r="J139" i="2"/>
  <c r="AS100" i="1"/>
  <c r="J169" i="7"/>
  <c r="J167" i="7"/>
  <c r="J166" i="7"/>
  <c r="BK165" i="7"/>
  <c r="BK164" i="7"/>
  <c r="J161" i="7"/>
  <c r="J159" i="7"/>
  <c r="J157" i="7"/>
  <c r="J156" i="7"/>
  <c r="J155" i="7"/>
  <c r="BK154" i="7"/>
  <c r="BK153" i="7"/>
  <c r="J151" i="7"/>
  <c r="J148" i="7"/>
  <c r="J147" i="7"/>
  <c r="BK145" i="7"/>
  <c r="J144" i="7"/>
  <c r="J142" i="7"/>
  <c r="J230" i="6"/>
  <c r="J229" i="6"/>
  <c r="BK228" i="6"/>
  <c r="BK227" i="6"/>
  <c r="BK226" i="6"/>
  <c r="BK223" i="6"/>
  <c r="BK221" i="6"/>
  <c r="BK220" i="6"/>
  <c r="BK219" i="6"/>
  <c r="J218" i="6"/>
  <c r="BK217" i="6"/>
  <c r="J216" i="6"/>
  <c r="BK215" i="6"/>
  <c r="J214" i="6"/>
  <c r="BK213" i="6"/>
  <c r="BK211" i="6"/>
  <c r="J207" i="6"/>
  <c r="BK206" i="6"/>
  <c r="BK205" i="6"/>
  <c r="J204" i="6"/>
  <c r="J203" i="6"/>
  <c r="BK201" i="6"/>
  <c r="J200" i="6"/>
  <c r="J199" i="6"/>
  <c r="BK197" i="6"/>
  <c r="J195" i="6"/>
  <c r="BK194" i="6"/>
  <c r="J193" i="6"/>
  <c r="BK192" i="6"/>
  <c r="J191" i="6"/>
  <c r="J188" i="6"/>
  <c r="J187" i="6"/>
  <c r="BK186" i="6"/>
  <c r="J184" i="6"/>
  <c r="BK183" i="6"/>
  <c r="BK182" i="6"/>
  <c r="J180" i="6"/>
  <c r="J179" i="6"/>
  <c r="J178" i="6"/>
  <c r="J176" i="6"/>
  <c r="J174" i="6"/>
  <c r="J173" i="6"/>
  <c r="BK172" i="6"/>
  <c r="BK171" i="6"/>
  <c r="J170" i="6"/>
  <c r="BK168" i="6"/>
  <c r="J167" i="6"/>
  <c r="J166" i="6"/>
  <c r="J165" i="6"/>
  <c r="BK164" i="6"/>
  <c r="BK163" i="6"/>
  <c r="BK161" i="6"/>
  <c r="J160" i="6"/>
  <c r="BK159" i="6"/>
  <c r="BK155" i="6"/>
  <c r="BK154" i="6"/>
  <c r="J153" i="6"/>
  <c r="J151" i="6"/>
  <c r="J149" i="6"/>
  <c r="BK145" i="6"/>
  <c r="J144" i="6"/>
  <c r="BK143" i="6"/>
  <c r="J142" i="6"/>
  <c r="J141" i="6"/>
  <c r="J140" i="6"/>
  <c r="BK139" i="6"/>
  <c r="J137" i="6"/>
  <c r="J136" i="6"/>
  <c r="J135" i="6"/>
  <c r="BK134" i="6"/>
  <c r="BK133" i="6"/>
  <c r="J132" i="6"/>
  <c r="BK130" i="6"/>
  <c r="J129" i="6"/>
  <c r="BK408" i="5"/>
  <c r="J407" i="5"/>
  <c r="J406" i="5"/>
  <c r="J405" i="5"/>
  <c r="J404" i="5"/>
  <c r="J401" i="5"/>
  <c r="J400" i="5"/>
  <c r="BK394" i="5"/>
  <c r="J393" i="5"/>
  <c r="BK391" i="5"/>
  <c r="BK388" i="5"/>
  <c r="BK386" i="5"/>
  <c r="J384" i="5"/>
  <c r="J383" i="5"/>
  <c r="J380" i="5"/>
  <c r="BK377" i="5"/>
  <c r="BK376" i="5"/>
  <c r="BK372" i="5"/>
  <c r="J370" i="5"/>
  <c r="BK369" i="5"/>
  <c r="J368" i="5"/>
  <c r="J363" i="5"/>
  <c r="J361" i="5"/>
  <c r="BK360" i="5"/>
  <c r="J355" i="5"/>
  <c r="J352" i="5"/>
  <c r="J350" i="5"/>
  <c r="BK349" i="5"/>
  <c r="BK347" i="5"/>
  <c r="J346" i="5"/>
  <c r="J342" i="5"/>
  <c r="J340" i="5"/>
  <c r="J339" i="5"/>
  <c r="J338" i="5"/>
  <c r="J335" i="5"/>
  <c r="J334" i="5"/>
  <c r="BK328" i="5"/>
  <c r="BK327" i="5"/>
  <c r="J326" i="5"/>
  <c r="BK322" i="5"/>
  <c r="BK321" i="5"/>
  <c r="BK319" i="5"/>
  <c r="J318" i="5"/>
  <c r="BK317" i="5"/>
  <c r="BK314" i="5"/>
  <c r="J308" i="5"/>
  <c r="J307" i="5"/>
  <c r="J305" i="5"/>
  <c r="J304" i="5"/>
  <c r="BK299" i="5"/>
  <c r="J296" i="5"/>
  <c r="BK295" i="5"/>
  <c r="BK293" i="5"/>
  <c r="J290" i="5"/>
  <c r="J289" i="5"/>
  <c r="BK286" i="5"/>
  <c r="BK280" i="5"/>
  <c r="BK279" i="5"/>
  <c r="BK278" i="5"/>
  <c r="J277" i="5"/>
  <c r="J276" i="5"/>
  <c r="J270" i="5"/>
  <c r="BK269" i="5"/>
  <c r="BK268" i="5"/>
  <c r="J265" i="5"/>
  <c r="J264" i="5"/>
  <c r="J262" i="5"/>
  <c r="J258" i="5"/>
  <c r="BK257" i="5"/>
  <c r="BK255" i="5"/>
  <c r="J252" i="5"/>
  <c r="BK250" i="5"/>
  <c r="J249" i="5"/>
  <c r="BK246" i="5"/>
  <c r="J244" i="5"/>
  <c r="BK241" i="5"/>
  <c r="J239" i="5"/>
  <c r="J238" i="5"/>
  <c r="BK237" i="5"/>
  <c r="BK236" i="5"/>
  <c r="J233" i="5"/>
  <c r="J232" i="5"/>
  <c r="BK230" i="5"/>
  <c r="J222" i="5"/>
  <c r="BK221" i="5"/>
  <c r="BK219" i="5"/>
  <c r="J218" i="5"/>
  <c r="BK214" i="5"/>
  <c r="J211" i="5"/>
  <c r="BK206" i="5"/>
  <c r="BK205" i="5"/>
  <c r="J203" i="5"/>
  <c r="J202" i="5"/>
  <c r="J200" i="5"/>
  <c r="J199" i="5"/>
  <c r="J198" i="5"/>
  <c r="BK197" i="5"/>
  <c r="J195" i="5"/>
  <c r="BK193" i="5"/>
  <c r="BK191" i="5"/>
  <c r="J190" i="5"/>
  <c r="BK189" i="5"/>
  <c r="BK188" i="5"/>
  <c r="J185" i="5"/>
  <c r="J184" i="5"/>
  <c r="J183" i="5"/>
  <c r="J182" i="5"/>
  <c r="BK181" i="5"/>
  <c r="J180" i="5"/>
  <c r="J177" i="5"/>
  <c r="J176" i="5"/>
  <c r="J175" i="5"/>
  <c r="BK174" i="5"/>
  <c r="J170" i="5"/>
  <c r="BK169" i="5"/>
  <c r="BK168" i="5"/>
  <c r="J167" i="5"/>
  <c r="BK166" i="5"/>
  <c r="BK164" i="5"/>
  <c r="BK162" i="5"/>
  <c r="BK160" i="5"/>
  <c r="BK159" i="5"/>
  <c r="BK157" i="5"/>
  <c r="BK156" i="5"/>
  <c r="BK153" i="5"/>
  <c r="BK152" i="5"/>
  <c r="BK151" i="5"/>
  <c r="J149" i="5"/>
  <c r="J148" i="5"/>
  <c r="J147" i="5"/>
  <c r="BK146" i="5"/>
  <c r="BK145" i="5"/>
  <c r="J143" i="5"/>
  <c r="J140" i="5"/>
  <c r="J139" i="5"/>
  <c r="BK260" i="4"/>
  <c r="BK259" i="4"/>
  <c r="J255" i="4"/>
  <c r="J253" i="4"/>
  <c r="J251" i="4"/>
  <c r="J249" i="4"/>
  <c r="J245" i="4"/>
  <c r="J244" i="4"/>
  <c r="J242" i="4"/>
  <c r="BK241" i="4"/>
  <c r="J240" i="4"/>
  <c r="BK238" i="4"/>
  <c r="J230" i="4"/>
  <c r="BK228" i="4"/>
  <c r="BK225" i="4"/>
  <c r="BK224" i="4"/>
  <c r="BK223" i="4"/>
  <c r="J221" i="4"/>
  <c r="BK218" i="4"/>
  <c r="J216" i="4"/>
  <c r="BK214" i="4"/>
  <c r="BK212" i="4"/>
  <c r="J206" i="4"/>
  <c r="BK201" i="4"/>
  <c r="BK200" i="4"/>
  <c r="BK199" i="4"/>
  <c r="J198" i="4"/>
  <c r="BK197" i="4"/>
  <c r="BK195" i="4"/>
  <c r="BK193" i="4"/>
  <c r="J192" i="4"/>
  <c r="J191" i="4"/>
  <c r="BK190" i="4"/>
  <c r="BK189" i="4"/>
  <c r="J186" i="4"/>
  <c r="BK180" i="4"/>
  <c r="BK179" i="4"/>
  <c r="BK178" i="4"/>
  <c r="BK177" i="4"/>
  <c r="J175" i="4"/>
  <c r="J174" i="4"/>
  <c r="BK171" i="4"/>
  <c r="BK170" i="4"/>
  <c r="J169" i="4"/>
  <c r="BK165" i="4"/>
  <c r="BK164" i="4"/>
  <c r="BK163" i="4"/>
  <c r="J162" i="4"/>
  <c r="J161" i="4"/>
  <c r="J159" i="4"/>
  <c r="J158" i="4"/>
  <c r="BK154" i="4"/>
  <c r="BK152" i="4"/>
  <c r="BK150" i="4"/>
  <c r="BK148" i="4"/>
  <c r="J146" i="4"/>
  <c r="BK145" i="4"/>
  <c r="BK138" i="4"/>
  <c r="J134" i="4"/>
  <c r="J365" i="3"/>
  <c r="BK362" i="3"/>
  <c r="BK360" i="3"/>
  <c r="BK359" i="3"/>
  <c r="J357" i="3"/>
  <c r="J354" i="3"/>
  <c r="BK353" i="3"/>
  <c r="BK350" i="3"/>
  <c r="BK349" i="3"/>
  <c r="J348" i="3"/>
  <c r="BK344" i="3"/>
  <c r="J343" i="3"/>
  <c r="J342" i="3"/>
  <c r="J341" i="3"/>
  <c r="BK339" i="3"/>
  <c r="BK338" i="3"/>
  <c r="BK337" i="3"/>
  <c r="BK335" i="3"/>
  <c r="J334" i="3"/>
  <c r="J333" i="3"/>
  <c r="J332" i="3"/>
  <c r="J329" i="3"/>
  <c r="BK327" i="3"/>
  <c r="J325" i="3"/>
  <c r="J324" i="3"/>
  <c r="J323" i="3"/>
  <c r="J322" i="3"/>
  <c r="BK321" i="3"/>
  <c r="J320" i="3"/>
  <c r="J318" i="3"/>
  <c r="J316" i="3"/>
  <c r="BK314" i="3"/>
  <c r="J313" i="3"/>
  <c r="BK312" i="3"/>
  <c r="J311" i="3"/>
  <c r="BK308" i="3"/>
  <c r="J306" i="3"/>
  <c r="BK305" i="3"/>
  <c r="J304" i="3"/>
  <c r="J303" i="3"/>
  <c r="BK301" i="3"/>
  <c r="BK299" i="3"/>
  <c r="J298" i="3"/>
  <c r="BK297" i="3"/>
  <c r="BK296" i="3"/>
  <c r="J295" i="3"/>
  <c r="BK293" i="3"/>
  <c r="BK291" i="3"/>
  <c r="BK290" i="3"/>
  <c r="BK289" i="3"/>
  <c r="J288" i="3"/>
  <c r="J287" i="3"/>
  <c r="J286" i="3"/>
  <c r="BK285" i="3"/>
  <c r="BK284" i="3"/>
  <c r="BK283" i="3"/>
  <c r="J282" i="3"/>
  <c r="BK281" i="3"/>
  <c r="J279" i="3"/>
  <c r="J278" i="3"/>
  <c r="BK277" i="3"/>
  <c r="J276" i="3"/>
  <c r="BK275" i="3"/>
  <c r="BK274" i="3"/>
  <c r="BK269" i="3"/>
  <c r="J266" i="3"/>
  <c r="J265" i="3"/>
  <c r="J264" i="3"/>
  <c r="BK263" i="3"/>
  <c r="J262" i="3"/>
  <c r="J256" i="3"/>
  <c r="J255" i="3"/>
  <c r="J252" i="3"/>
  <c r="J247" i="3"/>
  <c r="J246" i="3"/>
  <c r="J242" i="3"/>
  <c r="BK241" i="3"/>
  <c r="J240" i="3"/>
  <c r="BK239" i="3"/>
  <c r="BK238" i="3"/>
  <c r="J235" i="3"/>
  <c r="BK233" i="3"/>
  <c r="BK232" i="3"/>
  <c r="BK228" i="3"/>
  <c r="BK224" i="3"/>
  <c r="BK222" i="3"/>
  <c r="BK221" i="3"/>
  <c r="BK218" i="3"/>
  <c r="BK214" i="3"/>
  <c r="BK213" i="3"/>
  <c r="J211" i="3"/>
  <c r="BK209" i="3"/>
  <c r="BK205" i="3"/>
  <c r="J202" i="3"/>
  <c r="BK201" i="3"/>
  <c r="BK199" i="3"/>
  <c r="BK195" i="3"/>
  <c r="J194" i="3"/>
  <c r="BK193" i="3"/>
  <c r="BK192" i="3"/>
  <c r="BK191" i="3"/>
  <c r="J190" i="3"/>
  <c r="BK186" i="3"/>
  <c r="J185" i="3"/>
  <c r="J184" i="3"/>
  <c r="J181" i="3"/>
  <c r="J180" i="3"/>
  <c r="BK178" i="3"/>
  <c r="BK177" i="3"/>
  <c r="J175" i="3"/>
  <c r="J171" i="3"/>
  <c r="J170" i="3"/>
  <c r="BK169" i="3"/>
  <c r="J168" i="3"/>
  <c r="J167" i="3"/>
  <c r="BK165" i="3"/>
  <c r="J164" i="3"/>
  <c r="J163" i="3"/>
  <c r="J158" i="3"/>
  <c r="J157" i="3"/>
  <c r="J155" i="3"/>
  <c r="BK154" i="3"/>
  <c r="BK153" i="3"/>
  <c r="J152" i="3"/>
  <c r="BK150" i="3"/>
  <c r="BK147" i="3"/>
  <c r="J146" i="3"/>
  <c r="J145" i="3"/>
  <c r="BK141" i="3"/>
  <c r="J139" i="3"/>
  <c r="J138" i="3"/>
  <c r="BK136" i="3"/>
  <c r="J314" i="2"/>
  <c r="J313" i="2"/>
  <c r="J312" i="2"/>
  <c r="J311" i="2"/>
  <c r="BK310" i="2"/>
  <c r="J306" i="2"/>
  <c r="J303" i="2"/>
  <c r="J297" i="2"/>
  <c r="BK293" i="2"/>
  <c r="BK291" i="2"/>
  <c r="BK288" i="2"/>
  <c r="J287" i="2"/>
  <c r="J283" i="2"/>
  <c r="J282" i="2"/>
  <c r="BK279" i="2"/>
  <c r="J278" i="2"/>
  <c r="BK277" i="2"/>
  <c r="J275" i="2"/>
  <c r="BK274" i="2"/>
  <c r="BK273" i="2"/>
  <c r="BK270" i="2"/>
  <c r="BK269" i="2"/>
  <c r="J263" i="2"/>
  <c r="J262" i="2"/>
  <c r="J259" i="2"/>
  <c r="J258" i="2"/>
  <c r="J256" i="2"/>
  <c r="J253" i="2"/>
  <c r="J252" i="2"/>
  <c r="BK251" i="2"/>
  <c r="BK250" i="2"/>
  <c r="J249" i="2"/>
  <c r="BK247" i="2"/>
  <c r="J246" i="2"/>
  <c r="J241" i="2"/>
  <c r="J240" i="2"/>
  <c r="BK236" i="2"/>
  <c r="BK235" i="2"/>
  <c r="BK234" i="2"/>
  <c r="BK229" i="2"/>
  <c r="BK228" i="2"/>
  <c r="J224" i="2"/>
  <c r="BK223" i="2"/>
  <c r="J221" i="2"/>
  <c r="BK219" i="2"/>
  <c r="BK218" i="2"/>
  <c r="BK215" i="2"/>
  <c r="J214" i="2"/>
  <c r="J213" i="2"/>
  <c r="J212" i="2"/>
  <c r="BK209" i="2"/>
  <c r="BK207" i="2"/>
  <c r="J205" i="2"/>
  <c r="BK204" i="2"/>
  <c r="J203" i="2"/>
  <c r="BK201" i="2"/>
  <c r="BK200" i="2"/>
  <c r="J199" i="2"/>
  <c r="J198" i="2"/>
  <c r="BK195" i="2"/>
  <c r="BK194" i="2"/>
  <c r="BK192" i="2"/>
  <c r="J191" i="2"/>
  <c r="J188" i="2"/>
  <c r="J187" i="2"/>
  <c r="BK186" i="2"/>
  <c r="BK184" i="2"/>
  <c r="J183" i="2"/>
  <c r="BK182" i="2"/>
  <c r="BK180" i="2"/>
  <c r="J179" i="2"/>
  <c r="BK178" i="2"/>
  <c r="BK175" i="2"/>
  <c r="J172" i="2"/>
  <c r="BK167" i="2"/>
  <c r="J166" i="2"/>
  <c r="BK164" i="2"/>
  <c r="J163" i="2"/>
  <c r="BK159" i="2"/>
  <c r="J158" i="2"/>
  <c r="J157" i="2"/>
  <c r="J155" i="2"/>
  <c r="J152" i="2"/>
  <c r="J147" i="2"/>
  <c r="J140" i="2"/>
  <c r="BK138" i="5" l="1"/>
  <c r="J138" i="5" s="1"/>
  <c r="BK409" i="5"/>
  <c r="J516" i="5"/>
  <c r="J119" i="8"/>
  <c r="J120" i="8"/>
  <c r="BK141" i="2"/>
  <c r="J141" i="2" s="1"/>
  <c r="J101" i="2" s="1"/>
  <c r="R141" i="2"/>
  <c r="R153" i="2"/>
  <c r="T153" i="2"/>
  <c r="T170" i="2"/>
  <c r="R176" i="2"/>
  <c r="R222" i="2"/>
  <c r="T226" i="2"/>
  <c r="R243" i="2"/>
  <c r="P248" i="2"/>
  <c r="P255" i="2"/>
  <c r="P261" i="2"/>
  <c r="R267" i="2"/>
  <c r="P305" i="2"/>
  <c r="T134" i="3"/>
  <c r="T143" i="3"/>
  <c r="R160" i="3"/>
  <c r="R183" i="3"/>
  <c r="R212" i="3"/>
  <c r="T230" i="3"/>
  <c r="T309" i="3"/>
  <c r="P340" i="3"/>
  <c r="R346" i="3"/>
  <c r="P351" i="3"/>
  <c r="R355" i="3"/>
  <c r="R366" i="3"/>
  <c r="BK132" i="4"/>
  <c r="BK131" i="4" s="1"/>
  <c r="J131" i="4" s="1"/>
  <c r="J99" i="4" s="1"/>
  <c r="BK254" i="4"/>
  <c r="J254" i="4" s="1"/>
  <c r="J108" i="4" s="1"/>
  <c r="BK526" i="5"/>
  <c r="J526" i="5" s="1"/>
  <c r="J115" i="5" s="1"/>
  <c r="P128" i="6"/>
  <c r="BK181" i="6"/>
  <c r="J181" i="6" s="1"/>
  <c r="J101" i="6" s="1"/>
  <c r="P181" i="6"/>
  <c r="T181" i="6"/>
  <c r="P190" i="6"/>
  <c r="BK225" i="6"/>
  <c r="J225" i="6" s="1"/>
  <c r="J104" i="6" s="1"/>
  <c r="P225" i="6"/>
  <c r="BK138" i="2"/>
  <c r="J138" i="2"/>
  <c r="J100" i="2" s="1"/>
  <c r="R138" i="2"/>
  <c r="BK153" i="2"/>
  <c r="J153" i="2"/>
  <c r="J102" i="2" s="1"/>
  <c r="R161" i="2"/>
  <c r="P170" i="2"/>
  <c r="P176" i="2"/>
  <c r="P222" i="2"/>
  <c r="P226" i="2"/>
  <c r="BK248" i="2"/>
  <c r="J248" i="2"/>
  <c r="J110" i="2" s="1"/>
  <c r="T248" i="2"/>
  <c r="BK261" i="2"/>
  <c r="J261" i="2" s="1"/>
  <c r="J112" i="2" s="1"/>
  <c r="BK267" i="2"/>
  <c r="J267" i="2"/>
  <c r="J113" i="2"/>
  <c r="BK305" i="2"/>
  <c r="J305" i="2"/>
  <c r="J114" i="2"/>
  <c r="BK143" i="3"/>
  <c r="J143" i="3" s="1"/>
  <c r="J100" i="3" s="1"/>
  <c r="BK160" i="3"/>
  <c r="BK183" i="3"/>
  <c r="J183" i="3" s="1"/>
  <c r="J103" i="3" s="1"/>
  <c r="BK212" i="3"/>
  <c r="J212" i="3" s="1"/>
  <c r="J104" i="3" s="1"/>
  <c r="BK230" i="3"/>
  <c r="J230" i="3"/>
  <c r="J105" i="3"/>
  <c r="BK309" i="3"/>
  <c r="J309" i="3"/>
  <c r="J106" i="3"/>
  <c r="BK340" i="3"/>
  <c r="J340" i="3" s="1"/>
  <c r="J107" i="3" s="1"/>
  <c r="T340" i="3"/>
  <c r="T346" i="3"/>
  <c r="BK355" i="3"/>
  <c r="J355" i="3"/>
  <c r="J110" i="3" s="1"/>
  <c r="BK366" i="3"/>
  <c r="J366" i="3" s="1"/>
  <c r="J111" i="3" s="1"/>
  <c r="BK137" i="4"/>
  <c r="J137" i="4" s="1"/>
  <c r="J102" i="4" s="1"/>
  <c r="BK246" i="4"/>
  <c r="J246" i="4" s="1"/>
  <c r="J107" i="4" s="1"/>
  <c r="J99" i="5"/>
  <c r="BK179" i="5"/>
  <c r="J179" i="5" s="1"/>
  <c r="J100" i="5" s="1"/>
  <c r="BK243" i="5"/>
  <c r="J243" i="5" s="1"/>
  <c r="J102" i="5" s="1"/>
  <c r="BK267" i="5"/>
  <c r="BK266" i="5" s="1"/>
  <c r="BK301" i="5"/>
  <c r="J301" i="5" s="1"/>
  <c r="J105" i="5" s="1"/>
  <c r="BK366" i="5"/>
  <c r="J366" i="5" s="1"/>
  <c r="J106" i="5" s="1"/>
  <c r="BK396" i="5"/>
  <c r="J396" i="5" s="1"/>
  <c r="J108" i="5" s="1"/>
  <c r="BK128" i="6"/>
  <c r="J128" i="6" s="1"/>
  <c r="J100" i="6" s="1"/>
  <c r="T128" i="6"/>
  <c r="R181" i="6"/>
  <c r="T190" i="6"/>
  <c r="T225" i="6"/>
  <c r="BK141" i="7"/>
  <c r="J141" i="7" s="1"/>
  <c r="J100" i="7" s="1"/>
  <c r="BK149" i="7"/>
  <c r="J149" i="7" s="1"/>
  <c r="J101" i="7" s="1"/>
  <c r="BK163" i="7"/>
  <c r="J163" i="7"/>
  <c r="J103" i="7" s="1"/>
  <c r="BK168" i="7"/>
  <c r="J168" i="7" s="1"/>
  <c r="J104" i="7" s="1"/>
  <c r="BK225" i="7"/>
  <c r="J225" i="7"/>
  <c r="J110" i="7" s="1"/>
  <c r="BK251" i="7"/>
  <c r="J251" i="7" s="1"/>
  <c r="J114" i="7" s="1"/>
  <c r="BK256" i="7"/>
  <c r="J256" i="7"/>
  <c r="J115" i="7" s="1"/>
  <c r="P138" i="2"/>
  <c r="T138" i="2"/>
  <c r="T141" i="2"/>
  <c r="P153" i="2"/>
  <c r="BK161" i="2"/>
  <c r="J161" i="2"/>
  <c r="J103" i="2"/>
  <c r="T161" i="2"/>
  <c r="BK176" i="2"/>
  <c r="J176" i="2"/>
  <c r="J105" i="2"/>
  <c r="BK222" i="2"/>
  <c r="J222" i="2" s="1"/>
  <c r="J106" i="2" s="1"/>
  <c r="T222" i="2"/>
  <c r="R226" i="2"/>
  <c r="P243" i="2"/>
  <c r="BK255" i="2"/>
  <c r="J255" i="2" s="1"/>
  <c r="J111" i="2" s="1"/>
  <c r="T255" i="2"/>
  <c r="T261" i="2"/>
  <c r="T267" i="2"/>
  <c r="T305" i="2"/>
  <c r="P134" i="3"/>
  <c r="P143" i="3"/>
  <c r="P160" i="3"/>
  <c r="P183" i="3"/>
  <c r="P212" i="3"/>
  <c r="P230" i="3"/>
  <c r="P309" i="3"/>
  <c r="BK346" i="3"/>
  <c r="J346" i="3" s="1"/>
  <c r="J108" i="3" s="1"/>
  <c r="BK351" i="3"/>
  <c r="J351" i="3"/>
  <c r="J109" i="3" s="1"/>
  <c r="T351" i="3"/>
  <c r="T355" i="3"/>
  <c r="T366" i="3"/>
  <c r="BK144" i="4"/>
  <c r="J144" i="4"/>
  <c r="J103" i="4" s="1"/>
  <c r="BK217" i="4"/>
  <c r="J217" i="4" s="1"/>
  <c r="J104" i="4" s="1"/>
  <c r="BK229" i="4"/>
  <c r="J229" i="4" s="1"/>
  <c r="J105" i="4" s="1"/>
  <c r="BK236" i="4"/>
  <c r="J236" i="4" s="1"/>
  <c r="J106" i="4" s="1"/>
  <c r="BK160" i="7"/>
  <c r="J160" i="7"/>
  <c r="J102" i="7" s="1"/>
  <c r="BK213" i="7"/>
  <c r="J213" i="7" s="1"/>
  <c r="J108" i="7" s="1"/>
  <c r="BK234" i="7"/>
  <c r="J234" i="7" s="1"/>
  <c r="J111" i="7" s="1"/>
  <c r="BK245" i="7"/>
  <c r="J245" i="7"/>
  <c r="J113" i="7" s="1"/>
  <c r="P141" i="2"/>
  <c r="P161" i="2"/>
  <c r="BK170" i="2"/>
  <c r="J170" i="2" s="1"/>
  <c r="J104" i="2" s="1"/>
  <c r="R170" i="2"/>
  <c r="T176" i="2"/>
  <c r="BK226" i="2"/>
  <c r="J226" i="2"/>
  <c r="J108" i="2" s="1"/>
  <c r="BK243" i="2"/>
  <c r="J243" i="2"/>
  <c r="J109" i="2" s="1"/>
  <c r="T243" i="2"/>
  <c r="R248" i="2"/>
  <c r="R255" i="2"/>
  <c r="R261" i="2"/>
  <c r="P267" i="2"/>
  <c r="R305" i="2"/>
  <c r="BK134" i="3"/>
  <c r="R134" i="3"/>
  <c r="R143" i="3"/>
  <c r="T160" i="3"/>
  <c r="T183" i="3"/>
  <c r="T212" i="3"/>
  <c r="R230" i="3"/>
  <c r="R309" i="3"/>
  <c r="R340" i="3"/>
  <c r="P346" i="3"/>
  <c r="R351" i="3"/>
  <c r="P355" i="3"/>
  <c r="P366" i="3"/>
  <c r="BK390" i="5"/>
  <c r="J390" i="5" s="1"/>
  <c r="J107" i="5" s="1"/>
  <c r="BK399" i="5"/>
  <c r="J399" i="5" s="1"/>
  <c r="J109" i="5" s="1"/>
  <c r="BK403" i="5"/>
  <c r="J403" i="5" s="1"/>
  <c r="J110" i="5" s="1"/>
  <c r="R128" i="6"/>
  <c r="BK190" i="6"/>
  <c r="J190" i="6"/>
  <c r="J103" i="6" s="1"/>
  <c r="R190" i="6"/>
  <c r="R225" i="6"/>
  <c r="R189" i="6" s="1"/>
  <c r="BK176" i="7"/>
  <c r="J176" i="7" s="1"/>
  <c r="J106" i="7" s="1"/>
  <c r="BK187" i="7"/>
  <c r="J187" i="7"/>
  <c r="J107" i="7" s="1"/>
  <c r="BK239" i="7"/>
  <c r="J239" i="7" s="1"/>
  <c r="J112" i="7" s="1"/>
  <c r="BK267" i="7"/>
  <c r="J267" i="7"/>
  <c r="J116" i="7" s="1"/>
  <c r="BK271" i="7"/>
  <c r="J271" i="7"/>
  <c r="J117" i="7" s="1"/>
  <c r="E124" i="2"/>
  <c r="BF140" i="2"/>
  <c r="BF146" i="2"/>
  <c r="BF149" i="2"/>
  <c r="BF151" i="2"/>
  <c r="BF154" i="2"/>
  <c r="BF156" i="2"/>
  <c r="BF157" i="2"/>
  <c r="BF165" i="2"/>
  <c r="BF169" i="2"/>
  <c r="BF178" i="2"/>
  <c r="BF186" i="2"/>
  <c r="BF187" i="2"/>
  <c r="BF190" i="2"/>
  <c r="BF197" i="2"/>
  <c r="BF198" i="2"/>
  <c r="BF202" i="2"/>
  <c r="BF205" i="2"/>
  <c r="BF212" i="2"/>
  <c r="BF213" i="2"/>
  <c r="BF220" i="2"/>
  <c r="BF223" i="2"/>
  <c r="BF233" i="2"/>
  <c r="BF238" i="2"/>
  <c r="BF247" i="2"/>
  <c r="BF251" i="2"/>
  <c r="BF252" i="2"/>
  <c r="BF253" i="2"/>
  <c r="BF256" i="2"/>
  <c r="BF257" i="2"/>
  <c r="BF258" i="2"/>
  <c r="BF263" i="2"/>
  <c r="BF266" i="2"/>
  <c r="BF270" i="2"/>
  <c r="BF275" i="2"/>
  <c r="BF281" i="2"/>
  <c r="BF282" i="2"/>
  <c r="BF283" i="2"/>
  <c r="BF286" i="2"/>
  <c r="BF296" i="2"/>
  <c r="BF297" i="2"/>
  <c r="BF304" i="2"/>
  <c r="BF309" i="2"/>
  <c r="BF311" i="2"/>
  <c r="BF314" i="2"/>
  <c r="J91" i="3"/>
  <c r="E121" i="3"/>
  <c r="J130" i="3"/>
  <c r="BF136" i="3"/>
  <c r="BF137" i="3"/>
  <c r="BF138" i="3"/>
  <c r="BF146" i="3"/>
  <c r="BF151" i="3"/>
  <c r="BF154" i="3"/>
  <c r="BF155" i="3"/>
  <c r="BF157" i="3"/>
  <c r="BF162" i="3"/>
  <c r="BF164" i="3"/>
  <c r="BF166" i="3"/>
  <c r="BF167" i="3"/>
  <c r="BF168" i="3"/>
  <c r="BF174" i="3"/>
  <c r="BF178" i="3"/>
  <c r="BF179" i="3"/>
  <c r="BF182" i="3"/>
  <c r="BF188" i="3"/>
  <c r="BF191" i="3"/>
  <c r="BF195" i="3"/>
  <c r="BF198" i="3"/>
  <c r="BF199" i="3"/>
  <c r="BF201" i="3"/>
  <c r="BF207" i="3"/>
  <c r="BF210" i="3"/>
  <c r="BF216" i="3"/>
  <c r="BF234" i="3"/>
  <c r="BF235" i="3"/>
  <c r="BF236" i="3"/>
  <c r="BF246" i="3"/>
  <c r="BF254" i="3"/>
  <c r="BF255" i="3"/>
  <c r="BF261" i="3"/>
  <c r="BF262" i="3"/>
  <c r="BF263" i="3"/>
  <c r="BF264" i="3"/>
  <c r="BF277" i="3"/>
  <c r="BF278" i="3"/>
  <c r="BF279" i="3"/>
  <c r="BF281" i="3"/>
  <c r="BF285" i="3"/>
  <c r="BF287" i="3"/>
  <c r="BF290" i="3"/>
  <c r="BF297" i="3"/>
  <c r="BF306" i="3"/>
  <c r="BF312" i="3"/>
  <c r="BF313" i="3"/>
  <c r="BF316" i="3"/>
  <c r="BF318" i="3"/>
  <c r="BF322" i="3"/>
  <c r="BF323" i="3"/>
  <c r="BF324" i="3"/>
  <c r="BF325" i="3"/>
  <c r="BF328" i="3"/>
  <c r="BF329" i="3"/>
  <c r="BF331" i="3"/>
  <c r="BF332" i="3"/>
  <c r="BF338" i="3"/>
  <c r="BF341" i="3"/>
  <c r="BF342" i="3"/>
  <c r="BF347" i="3"/>
  <c r="BF349" i="3"/>
  <c r="BF353" i="3"/>
  <c r="BF358" i="3"/>
  <c r="BF364" i="3"/>
  <c r="E85" i="4"/>
  <c r="BF133" i="4"/>
  <c r="BF134" i="4"/>
  <c r="BF135" i="4"/>
  <c r="BF140" i="4"/>
  <c r="BF145" i="4"/>
  <c r="BF146" i="4"/>
  <c r="BF157" i="4"/>
  <c r="BF160" i="4"/>
  <c r="BF161" i="4"/>
  <c r="BF163" i="4"/>
  <c r="BF177" i="4"/>
  <c r="BF181" i="4"/>
  <c r="BF189" i="4"/>
  <c r="BF190" i="4"/>
  <c r="BF191" i="4"/>
  <c r="BF194" i="4"/>
  <c r="BF196" i="4"/>
  <c r="BF198" i="4"/>
  <c r="BF199" i="4"/>
  <c r="BF206" i="4"/>
  <c r="BF210" i="4"/>
  <c r="BF213" i="4"/>
  <c r="BF218" i="4"/>
  <c r="BF220" i="4"/>
  <c r="BF228" i="4"/>
  <c r="BF235" i="4"/>
  <c r="BF239" i="4"/>
  <c r="BF241" i="4"/>
  <c r="BF242" i="4"/>
  <c r="BF243" i="4"/>
  <c r="BF244" i="4"/>
  <c r="BF250" i="4"/>
  <c r="BF253" i="4"/>
  <c r="E85" i="5"/>
  <c r="J131" i="5"/>
  <c r="BF146" i="5"/>
  <c r="BF147" i="5"/>
  <c r="BF152" i="5"/>
  <c r="BF156" i="5"/>
  <c r="BF158" i="5"/>
  <c r="BF161" i="5"/>
  <c r="BF169" i="5"/>
  <c r="BF172" i="5"/>
  <c r="BF173" i="5"/>
  <c r="BF174" i="5"/>
  <c r="BF175" i="5"/>
  <c r="BF176" i="5"/>
  <c r="BF178" i="5"/>
  <c r="BF180" i="5"/>
  <c r="BF181" i="5"/>
  <c r="BF182" i="5"/>
  <c r="BF183" i="5"/>
  <c r="BF189" i="5"/>
  <c r="BF190" i="5"/>
  <c r="BF197" i="5"/>
  <c r="BF198" i="5"/>
  <c r="BF200" i="5"/>
  <c r="BF202" i="5"/>
  <c r="BF204" i="5"/>
  <c r="BF210" i="5"/>
  <c r="BF211" i="5"/>
  <c r="BF213" i="5"/>
  <c r="BF223" i="5"/>
  <c r="BF226" i="5"/>
  <c r="BF231" i="5"/>
  <c r="BF232" i="5"/>
  <c r="BF236" i="5"/>
  <c r="BF237" i="5"/>
  <c r="BF238" i="5"/>
  <c r="BF248" i="5"/>
  <c r="BF257" i="5"/>
  <c r="BF261" i="5"/>
  <c r="BF263" i="5"/>
  <c r="BF264" i="5"/>
  <c r="BF273" i="5"/>
  <c r="BF276" i="5"/>
  <c r="BF279" i="5"/>
  <c r="BF280" i="5"/>
  <c r="BF289" i="5"/>
  <c r="BF294" i="5"/>
  <c r="BF303" i="5"/>
  <c r="BF306" i="5"/>
  <c r="BF307" i="5"/>
  <c r="BF312" i="5"/>
  <c r="BF313" i="5"/>
  <c r="BF317" i="5"/>
  <c r="BF320" i="5"/>
  <c r="BF325" i="5"/>
  <c r="BF326" i="5"/>
  <c r="BF327" i="5"/>
  <c r="BF328" i="5"/>
  <c r="BF334" i="5"/>
  <c r="BF339" i="5"/>
  <c r="BF345" i="5"/>
  <c r="BF348" i="5"/>
  <c r="BF349" i="5"/>
  <c r="BF351" i="5"/>
  <c r="BF354" i="5"/>
  <c r="BF359" i="5"/>
  <c r="BF361" i="5"/>
  <c r="BF362" i="5"/>
  <c r="BF367" i="5"/>
  <c r="BF368" i="5"/>
  <c r="BF380" i="5"/>
  <c r="BF383" i="5"/>
  <c r="BF394" i="5"/>
  <c r="BF398" i="5"/>
  <c r="BF404" i="5"/>
  <c r="BF405" i="5"/>
  <c r="BF406" i="5"/>
  <c r="E85" i="6"/>
  <c r="J94" i="6"/>
  <c r="J120" i="6"/>
  <c r="F123" i="6"/>
  <c r="BF133" i="6"/>
  <c r="BF137" i="6"/>
  <c r="BF142" i="6"/>
  <c r="BF147" i="6"/>
  <c r="BF161" i="6"/>
  <c r="BF168" i="6"/>
  <c r="BF175" i="6"/>
  <c r="BF180" i="6"/>
  <c r="BF183" i="6"/>
  <c r="BF188" i="6"/>
  <c r="BF193" i="6"/>
  <c r="BF196" i="6"/>
  <c r="BF205" i="6"/>
  <c r="BF207" i="6"/>
  <c r="BF208" i="6"/>
  <c r="BF212" i="6"/>
  <c r="BF227" i="6"/>
  <c r="J94" i="7"/>
  <c r="J133" i="7"/>
  <c r="BF142" i="7"/>
  <c r="BF148" i="7"/>
  <c r="BF151" i="7"/>
  <c r="BF152" i="7"/>
  <c r="BF159" i="7"/>
  <c r="BF161" i="7"/>
  <c r="BF162" i="7"/>
  <c r="BF169" i="7"/>
  <c r="J91" i="2"/>
  <c r="J94" i="2"/>
  <c r="BF143" i="2"/>
  <c r="BF144" i="2"/>
  <c r="BF145" i="2"/>
  <c r="BF147" i="2"/>
  <c r="BF159" i="2"/>
  <c r="BF163" i="2"/>
  <c r="BF164" i="2"/>
  <c r="BF166" i="2"/>
  <c r="BF167" i="2"/>
  <c r="BF171" i="2"/>
  <c r="BF172" i="2"/>
  <c r="BF179" i="2"/>
  <c r="BF180" i="2"/>
  <c r="BF181" i="2"/>
  <c r="BF182" i="2"/>
  <c r="BF185" i="2"/>
  <c r="BF191" i="2"/>
  <c r="BF194" i="2"/>
  <c r="BF201" i="2"/>
  <c r="BF203" i="2"/>
  <c r="BF204" i="2"/>
  <c r="BF215" i="2"/>
  <c r="BF217" i="2"/>
  <c r="BF219" i="2"/>
  <c r="BF224" i="2"/>
  <c r="BF229" i="2"/>
  <c r="BF232" i="2"/>
  <c r="BF235" i="2"/>
  <c r="BF240" i="2"/>
  <c r="BF242" i="2"/>
  <c r="BF260" i="2"/>
  <c r="BF264" i="2"/>
  <c r="BF269" i="2"/>
  <c r="BF271" i="2"/>
  <c r="BF278" i="2"/>
  <c r="BF284" i="2"/>
  <c r="BF288" i="2"/>
  <c r="BF292" i="2"/>
  <c r="BF295" i="2"/>
  <c r="BF313" i="2"/>
  <c r="BF315" i="2"/>
  <c r="BF316" i="2"/>
  <c r="BF135" i="3"/>
  <c r="BF140" i="3"/>
  <c r="BF141" i="3"/>
  <c r="BF142" i="3"/>
  <c r="BF144" i="3"/>
  <c r="BF150" i="3"/>
  <c r="BF156" i="3"/>
  <c r="BF161" i="3"/>
  <c r="BF165" i="3"/>
  <c r="BF172" i="3"/>
  <c r="BF176" i="3"/>
  <c r="BF177" i="3"/>
  <c r="BF186" i="3"/>
  <c r="BF190" i="3"/>
  <c r="BF203" i="3"/>
  <c r="BF208" i="3"/>
  <c r="BF209" i="3"/>
  <c r="BF211" i="3"/>
  <c r="BF213" i="3"/>
  <c r="BF214" i="3"/>
  <c r="BF223" i="3"/>
  <c r="BF226" i="3"/>
  <c r="BF229" i="3"/>
  <c r="BF231" i="3"/>
  <c r="BF233" i="3"/>
  <c r="BF237" i="3"/>
  <c r="BF244" i="3"/>
  <c r="BF250" i="3"/>
  <c r="BF251" i="3"/>
  <c r="BF269" i="3"/>
  <c r="BF272" i="3"/>
  <c r="BF280" i="3"/>
  <c r="BF286" i="3"/>
  <c r="BF296" i="3"/>
  <c r="BF300" i="3"/>
  <c r="BF302" i="3"/>
  <c r="BF303" i="3"/>
  <c r="BF304" i="3"/>
  <c r="BF305" i="3"/>
  <c r="BF307" i="3"/>
  <c r="BF310" i="3"/>
  <c r="BF311" i="3"/>
  <c r="BF326" i="3"/>
  <c r="BF333" i="3"/>
  <c r="BF334" i="3"/>
  <c r="BF336" i="3"/>
  <c r="BF337" i="3"/>
  <c r="BF343" i="3"/>
  <c r="BF348" i="3"/>
  <c r="BF350" i="3"/>
  <c r="BF357" i="3"/>
  <c r="J94" i="4"/>
  <c r="BF138" i="4"/>
  <c r="BF143" i="4"/>
  <c r="BF153" i="4"/>
  <c r="BF154" i="4"/>
  <c r="BF164" i="4"/>
  <c r="BF166" i="4"/>
  <c r="BF167" i="4"/>
  <c r="BF168" i="4"/>
  <c r="BF169" i="4"/>
  <c r="BF173" i="4"/>
  <c r="BF174" i="4"/>
  <c r="BF182" i="4"/>
  <c r="BF185" i="4"/>
  <c r="BF195" i="4"/>
  <c r="BF197" i="4"/>
  <c r="BF203" i="4"/>
  <c r="BF209" i="4"/>
  <c r="BF211" i="4"/>
  <c r="BF214" i="4"/>
  <c r="BF234" i="4"/>
  <c r="BF238" i="4"/>
  <c r="BF245" i="4"/>
  <c r="BF247" i="4"/>
  <c r="BF248" i="4"/>
  <c r="BF252" i="4"/>
  <c r="J134" i="5"/>
  <c r="BF148" i="5"/>
  <c r="BF157" i="5"/>
  <c r="BF160" i="5"/>
  <c r="BF162" i="5"/>
  <c r="BF164" i="5"/>
  <c r="BF165" i="5"/>
  <c r="BF171" i="5"/>
  <c r="BF193" i="5"/>
  <c r="BF196" i="5"/>
  <c r="BF199" i="5"/>
  <c r="BF205" i="5"/>
  <c r="BF208" i="5"/>
  <c r="BF216" i="5"/>
  <c r="BF217" i="5"/>
  <c r="BF219" i="5"/>
  <c r="BF224" i="5"/>
  <c r="BF225" i="5"/>
  <c r="BF228" i="5"/>
  <c r="BF230" i="5"/>
  <c r="BF233" i="5"/>
  <c r="BF239" i="5"/>
  <c r="BF242" i="5"/>
  <c r="BF249" i="5"/>
  <c r="BF253" i="5"/>
  <c r="BF255" i="5"/>
  <c r="BF256" i="5"/>
  <c r="BF259" i="5"/>
  <c r="BF262" i="5"/>
  <c r="BF268" i="5"/>
  <c r="BF272" i="5"/>
  <c r="BF283" i="5"/>
  <c r="BF284" i="5"/>
  <c r="BF285" i="5"/>
  <c r="BF286" i="5"/>
  <c r="BF287" i="5"/>
  <c r="BF288" i="5"/>
  <c r="BF290" i="5"/>
  <c r="BF291" i="5"/>
  <c r="BF293" i="5"/>
  <c r="BF296" i="5"/>
  <c r="BF297" i="5"/>
  <c r="BF305" i="5"/>
  <c r="BF318" i="5"/>
  <c r="BF321" i="5"/>
  <c r="BF329" i="5"/>
  <c r="BF337" i="5"/>
  <c r="BF350" i="5"/>
  <c r="BF353" i="5"/>
  <c r="BF360" i="5"/>
  <c r="BF364" i="5"/>
  <c r="BF370" i="5"/>
  <c r="BF371" i="5"/>
  <c r="BF377" i="5"/>
  <c r="BF381" i="5"/>
  <c r="BF386" i="5"/>
  <c r="BF387" i="5"/>
  <c r="BF388" i="5"/>
  <c r="BF395" i="5"/>
  <c r="BF397" i="5"/>
  <c r="BF400" i="5"/>
  <c r="BF134" i="6"/>
  <c r="BF135" i="6"/>
  <c r="BF136" i="6"/>
  <c r="BF139" i="6"/>
  <c r="BF146" i="6"/>
  <c r="BF151" i="6"/>
  <c r="BF153" i="6"/>
  <c r="BF159" i="6"/>
  <c r="BF163" i="6"/>
  <c r="BF164" i="6"/>
  <c r="BF167" i="6"/>
  <c r="BF171" i="6"/>
  <c r="BF172" i="6"/>
  <c r="BF174" i="6"/>
  <c r="BF176" i="6"/>
  <c r="BF179" i="6"/>
  <c r="BF184" i="6"/>
  <c r="BF186" i="6"/>
  <c r="BF187" i="6"/>
  <c r="BF192" i="6"/>
  <c r="BF199" i="6"/>
  <c r="BF200" i="6"/>
  <c r="BF201" i="6"/>
  <c r="BF203" i="6"/>
  <c r="BF204" i="6"/>
  <c r="BF206" i="6"/>
  <c r="BF209" i="6"/>
  <c r="BF210" i="6"/>
  <c r="BF213" i="6"/>
  <c r="BF217" i="6"/>
  <c r="BF218" i="6"/>
  <c r="BF219" i="6"/>
  <c r="BF221" i="6"/>
  <c r="BF223" i="6"/>
  <c r="BF230" i="6"/>
  <c r="E85" i="7"/>
  <c r="BF143" i="7"/>
  <c r="BF144" i="7"/>
  <c r="BF147" i="7"/>
  <c r="BF150" i="7"/>
  <c r="BF156" i="7"/>
  <c r="BF165" i="7"/>
  <c r="BF173" i="7"/>
  <c r="BF174" i="7"/>
  <c r="BF177" i="7"/>
  <c r="BF182" i="7"/>
  <c r="BF183" i="7"/>
  <c r="BF184" i="7"/>
  <c r="BF189" i="7"/>
  <c r="BF193" i="7"/>
  <c r="BF196" i="7"/>
  <c r="BF198" i="7"/>
  <c r="BF202" i="7"/>
  <c r="BF204" i="7"/>
  <c r="BF205" i="7"/>
  <c r="BF206" i="7"/>
  <c r="BF207" i="7"/>
  <c r="BF209" i="7"/>
  <c r="BF210" i="7"/>
  <c r="BF214" i="7"/>
  <c r="BF216" i="7"/>
  <c r="BF217" i="7"/>
  <c r="BF218" i="7"/>
  <c r="BF221" i="7"/>
  <c r="BF230" i="7"/>
  <c r="BF241" i="7"/>
  <c r="BF242" i="7"/>
  <c r="BF243" i="7"/>
  <c r="BF246" i="7"/>
  <c r="BF249" i="7"/>
  <c r="BF253" i="7"/>
  <c r="BF254" i="7"/>
  <c r="BF257" i="7"/>
  <c r="BF258" i="7"/>
  <c r="BF262" i="7"/>
  <c r="BF269" i="7"/>
  <c r="BF272" i="7"/>
  <c r="BF273" i="7"/>
  <c r="E85" i="8"/>
  <c r="J89" i="8"/>
  <c r="J92" i="8"/>
  <c r="BF139" i="2"/>
  <c r="BF148" i="2"/>
  <c r="BF152" i="2"/>
  <c r="BF158" i="2"/>
  <c r="BF160" i="2"/>
  <c r="BF162" i="2"/>
  <c r="BF168" i="2"/>
  <c r="BF173" i="2"/>
  <c r="BF183" i="2"/>
  <c r="BF184" i="2"/>
  <c r="BF192" i="2"/>
  <c r="BF193" i="2"/>
  <c r="BF195" i="2"/>
  <c r="BF206" i="2"/>
  <c r="BF208" i="2"/>
  <c r="BF209" i="2"/>
  <c r="BF210" i="2"/>
  <c r="BF211" i="2"/>
  <c r="BF214" i="2"/>
  <c r="BF216" i="2"/>
  <c r="BF227" i="2"/>
  <c r="BF228" i="2"/>
  <c r="BF231" i="2"/>
  <c r="BF237" i="2"/>
  <c r="BF239" i="2"/>
  <c r="BF244" i="2"/>
  <c r="BF245" i="2"/>
  <c r="BF250" i="2"/>
  <c r="BF259" i="2"/>
  <c r="BF268" i="2"/>
  <c r="BF272" i="2"/>
  <c r="BF274" i="2"/>
  <c r="BF280" i="2"/>
  <c r="BF287" i="2"/>
  <c r="BF289" i="2"/>
  <c r="BF290" i="2"/>
  <c r="BF291" i="2"/>
  <c r="BF293" i="2"/>
  <c r="BF299" i="2"/>
  <c r="BF302" i="2"/>
  <c r="BF303" i="2"/>
  <c r="BF307" i="2"/>
  <c r="BF312" i="2"/>
  <c r="BF145" i="3"/>
  <c r="BF148" i="3"/>
  <c r="BF169" i="3"/>
  <c r="BF170" i="3"/>
  <c r="BF171" i="3"/>
  <c r="BF175" i="3"/>
  <c r="BF180" i="3"/>
  <c r="BF181" i="3"/>
  <c r="BF185" i="3"/>
  <c r="BF192" i="3"/>
  <c r="BF194" i="3"/>
  <c r="BF196" i="3"/>
  <c r="BF197" i="3"/>
  <c r="BF204" i="3"/>
  <c r="BF205" i="3"/>
  <c r="BF206" i="3"/>
  <c r="BF215" i="3"/>
  <c r="BF217" i="3"/>
  <c r="BF219" i="3"/>
  <c r="BF220" i="3"/>
  <c r="BF224" i="3"/>
  <c r="BF227" i="3"/>
  <c r="BF232" i="3"/>
  <c r="BF240" i="3"/>
  <c r="BF242" i="3"/>
  <c r="BF245" i="3"/>
  <c r="BF256" i="3"/>
  <c r="BF257" i="3"/>
  <c r="BF260" i="3"/>
  <c r="BF265" i="3"/>
  <c r="BF266" i="3"/>
  <c r="BF267" i="3"/>
  <c r="BF268" i="3"/>
  <c r="BF271" i="3"/>
  <c r="BF273" i="3"/>
  <c r="BF274" i="3"/>
  <c r="BF275" i="3"/>
  <c r="BF276" i="3"/>
  <c r="BF284" i="3"/>
  <c r="BF298" i="3"/>
  <c r="BF301" i="3"/>
  <c r="BF317" i="3"/>
  <c r="BF320" i="3"/>
  <c r="BF321" i="3"/>
  <c r="BF330" i="3"/>
  <c r="BF339" i="3"/>
  <c r="BF344" i="3"/>
  <c r="BF352" i="3"/>
  <c r="BF356" i="3"/>
  <c r="BF359" i="3"/>
  <c r="BF360" i="3"/>
  <c r="BF361" i="3"/>
  <c r="BF363" i="3"/>
  <c r="BF365" i="3"/>
  <c r="BF367" i="3"/>
  <c r="BF368" i="3"/>
  <c r="BF139" i="4"/>
  <c r="BF150" i="4"/>
  <c r="BF152" i="4"/>
  <c r="BF156" i="4"/>
  <c r="BF159" i="4"/>
  <c r="BF171" i="4"/>
  <c r="BF172" i="4"/>
  <c r="BF175" i="4"/>
  <c r="BF176" i="4"/>
  <c r="BF178" i="4"/>
  <c r="BF183" i="4"/>
  <c r="BF184" i="4"/>
  <c r="BF186" i="4"/>
  <c r="BF192" i="4"/>
  <c r="BF193" i="4"/>
  <c r="BF201" i="4"/>
  <c r="BF204" i="4"/>
  <c r="BF205" i="4"/>
  <c r="BF207" i="4"/>
  <c r="BF208" i="4"/>
  <c r="BF212" i="4"/>
  <c r="BF222" i="4"/>
  <c r="BF225" i="4"/>
  <c r="BF232" i="4"/>
  <c r="BF233" i="4"/>
  <c r="BF237" i="4"/>
  <c r="BF240" i="4"/>
  <c r="BF249" i="4"/>
  <c r="BF251" i="4"/>
  <c r="BF256" i="4"/>
  <c r="BF257" i="4"/>
  <c r="BF140" i="5"/>
  <c r="BF144" i="5"/>
  <c r="BF145" i="5"/>
  <c r="BF150" i="5"/>
  <c r="BF151" i="5"/>
  <c r="BF153" i="5"/>
  <c r="BF159" i="5"/>
  <c r="BF166" i="5"/>
  <c r="BF184" i="5"/>
  <c r="BF186" i="5"/>
  <c r="BF187" i="5"/>
  <c r="BF188" i="5"/>
  <c r="BF194" i="5"/>
  <c r="BF195" i="5"/>
  <c r="BF203" i="5"/>
  <c r="BF206" i="5"/>
  <c r="BF209" i="5"/>
  <c r="BF212" i="5"/>
  <c r="BF214" i="5"/>
  <c r="BF221" i="5"/>
  <c r="BF227" i="5"/>
  <c r="BF229" i="5"/>
  <c r="BF235" i="5"/>
  <c r="BF246" i="5"/>
  <c r="BF247" i="5"/>
  <c r="BF250" i="5"/>
  <c r="BF251" i="5"/>
  <c r="BF254" i="5"/>
  <c r="BF260" i="5"/>
  <c r="BF270" i="5"/>
  <c r="BF271" i="5"/>
  <c r="BF277" i="5"/>
  <c r="BF278" i="5"/>
  <c r="BF295" i="5"/>
  <c r="BF298" i="5"/>
  <c r="BF300" i="5"/>
  <c r="BF310" i="5"/>
  <c r="BF311" i="5"/>
  <c r="BF314" i="5"/>
  <c r="BF322" i="5"/>
  <c r="BF323" i="5"/>
  <c r="BF330" i="5"/>
  <c r="BF333" i="5"/>
  <c r="BF340" i="5"/>
  <c r="BF341" i="5"/>
  <c r="BF343" i="5"/>
  <c r="BF346" i="5"/>
  <c r="BF352" i="5"/>
  <c r="BF363" i="5"/>
  <c r="BF365" i="5"/>
  <c r="BF374" i="5"/>
  <c r="BF375" i="5"/>
  <c r="BF378" i="5"/>
  <c r="BF384" i="5"/>
  <c r="BF389" i="5"/>
  <c r="BF392" i="5"/>
  <c r="BF393" i="5"/>
  <c r="BF402" i="5"/>
  <c r="BF407" i="5"/>
  <c r="BF408" i="5"/>
  <c r="BF525" i="5"/>
  <c r="BF527" i="5"/>
  <c r="BF528" i="5"/>
  <c r="BF186" i="7"/>
  <c r="BF190" i="7"/>
  <c r="BF191" i="7"/>
  <c r="BF192" i="7"/>
  <c r="BF194" i="7"/>
  <c r="BF197" i="7"/>
  <c r="BF203" i="7"/>
  <c r="BF212" i="7"/>
  <c r="BF215" i="7"/>
  <c r="BF220" i="7"/>
  <c r="BF222" i="7"/>
  <c r="BF224" i="7"/>
  <c r="BF232" i="7"/>
  <c r="BF233" i="7"/>
  <c r="BF236" i="7"/>
  <c r="BF237" i="7"/>
  <c r="BF238" i="7"/>
  <c r="BF244" i="7"/>
  <c r="BF250" i="7"/>
  <c r="BF255" i="7"/>
  <c r="BF266" i="7"/>
  <c r="BF270" i="7"/>
  <c r="J34" i="8"/>
  <c r="BC103" i="1"/>
  <c r="BF142" i="2"/>
  <c r="BF150" i="2"/>
  <c r="BF155" i="2"/>
  <c r="BF174" i="2"/>
  <c r="BF175" i="2"/>
  <c r="BF177" i="2"/>
  <c r="BF188" i="2"/>
  <c r="BF189" i="2"/>
  <c r="BF196" i="2"/>
  <c r="BF199" i="2"/>
  <c r="BF200" i="2"/>
  <c r="BF207" i="2"/>
  <c r="BF218" i="2"/>
  <c r="BF221" i="2"/>
  <c r="BF230" i="2"/>
  <c r="BF234" i="2"/>
  <c r="BF236" i="2"/>
  <c r="BF241" i="2"/>
  <c r="BF246" i="2"/>
  <c r="BF249" i="2"/>
  <c r="BF254" i="2"/>
  <c r="BF262" i="2"/>
  <c r="BF265" i="2"/>
  <c r="BF273" i="2"/>
  <c r="BF276" i="2"/>
  <c r="BF277" i="2"/>
  <c r="BF279" i="2"/>
  <c r="BF285" i="2"/>
  <c r="BF294" i="2"/>
  <c r="BF298" i="2"/>
  <c r="BF300" i="2"/>
  <c r="BF301" i="2"/>
  <c r="BF306" i="2"/>
  <c r="BF308" i="2"/>
  <c r="BF310" i="2"/>
  <c r="BF139" i="3"/>
  <c r="BF147" i="3"/>
  <c r="BF149" i="3"/>
  <c r="BF152" i="3"/>
  <c r="BF153" i="3"/>
  <c r="BF158" i="3"/>
  <c r="BF163" i="3"/>
  <c r="BF173" i="3"/>
  <c r="BF184" i="3"/>
  <c r="BF187" i="3"/>
  <c r="BF189" i="3"/>
  <c r="BF193" i="3"/>
  <c r="BF200" i="3"/>
  <c r="BF202" i="3"/>
  <c r="BF218" i="3"/>
  <c r="BF221" i="3"/>
  <c r="BF222" i="3"/>
  <c r="BF225" i="3"/>
  <c r="BF228" i="3"/>
  <c r="BF238" i="3"/>
  <c r="BF239" i="3"/>
  <c r="BF241" i="3"/>
  <c r="BF243" i="3"/>
  <c r="BF247" i="3"/>
  <c r="BF248" i="3"/>
  <c r="BF249" i="3"/>
  <c r="BF252" i="3"/>
  <c r="BF253" i="3"/>
  <c r="BF258" i="3"/>
  <c r="BF259" i="3"/>
  <c r="BF270" i="3"/>
  <c r="BF282" i="3"/>
  <c r="BF283" i="3"/>
  <c r="BF288" i="3"/>
  <c r="BF289" i="3"/>
  <c r="BF291" i="3"/>
  <c r="BF292" i="3"/>
  <c r="BF293" i="3"/>
  <c r="BF294" i="3"/>
  <c r="BF295" i="3"/>
  <c r="BF299" i="3"/>
  <c r="BF308" i="3"/>
  <c r="BF314" i="3"/>
  <c r="BF315" i="3"/>
  <c r="BF319" i="3"/>
  <c r="BF327" i="3"/>
  <c r="BF335" i="3"/>
  <c r="BF345" i="3"/>
  <c r="BF354" i="3"/>
  <c r="BF362" i="3"/>
  <c r="J91" i="4"/>
  <c r="BF147" i="4"/>
  <c r="BF148" i="4"/>
  <c r="BF149" i="4"/>
  <c r="BF151" i="4"/>
  <c r="BF155" i="4"/>
  <c r="BF158" i="4"/>
  <c r="BF162" i="4"/>
  <c r="BF165" i="4"/>
  <c r="BF170" i="4"/>
  <c r="BF179" i="4"/>
  <c r="BF180" i="4"/>
  <c r="BF187" i="4"/>
  <c r="BF188" i="4"/>
  <c r="BF200" i="4"/>
  <c r="BF202" i="4"/>
  <c r="BF215" i="4"/>
  <c r="BF216" i="4"/>
  <c r="BF219" i="4"/>
  <c r="BF221" i="4"/>
  <c r="BF223" i="4"/>
  <c r="BF224" i="4"/>
  <c r="BF226" i="4"/>
  <c r="BF227" i="4"/>
  <c r="BF230" i="4"/>
  <c r="BF231" i="4"/>
  <c r="BF255" i="4"/>
  <c r="BF258" i="4"/>
  <c r="BF259" i="4"/>
  <c r="BF260" i="4"/>
  <c r="BF261" i="4"/>
  <c r="BF139" i="5"/>
  <c r="BF143" i="5"/>
  <c r="BF149" i="5"/>
  <c r="BF154" i="5"/>
  <c r="BF155" i="5"/>
  <c r="BF163" i="5"/>
  <c r="BF167" i="5"/>
  <c r="BF168" i="5"/>
  <c r="BF170" i="5"/>
  <c r="BF177" i="5"/>
  <c r="BF185" i="5"/>
  <c r="BF191" i="5"/>
  <c r="BF192" i="5"/>
  <c r="BF201" i="5"/>
  <c r="BF207" i="5"/>
  <c r="BF215" i="5"/>
  <c r="BF218" i="5"/>
  <c r="BF222" i="5"/>
  <c r="BF234" i="5"/>
  <c r="BF240" i="5"/>
  <c r="BF241" i="5"/>
  <c r="BF244" i="5"/>
  <c r="BF245" i="5"/>
  <c r="BF252" i="5"/>
  <c r="BF258" i="5"/>
  <c r="BF265" i="5"/>
  <c r="BF269" i="5"/>
  <c r="BF274" i="5"/>
  <c r="BF275" i="5"/>
  <c r="BF281" i="5"/>
  <c r="BF282" i="5"/>
  <c r="BF292" i="5"/>
  <c r="BF299" i="5"/>
  <c r="BF302" i="5"/>
  <c r="BF304" i="5"/>
  <c r="BF308" i="5"/>
  <c r="BF309" i="5"/>
  <c r="BF315" i="5"/>
  <c r="BF316" i="5"/>
  <c r="BF319" i="5"/>
  <c r="BF324" i="5"/>
  <c r="BF331" i="5"/>
  <c r="BF332" i="5"/>
  <c r="BF335" i="5"/>
  <c r="BF336" i="5"/>
  <c r="BF338" i="5"/>
  <c r="BF342" i="5"/>
  <c r="BF344" i="5"/>
  <c r="BF347" i="5"/>
  <c r="BF355" i="5"/>
  <c r="BF356" i="5"/>
  <c r="BF357" i="5"/>
  <c r="BF358" i="5"/>
  <c r="BF369" i="5"/>
  <c r="BF372" i="5"/>
  <c r="BF373" i="5"/>
  <c r="BF376" i="5"/>
  <c r="BF379" i="5"/>
  <c r="BF382" i="5"/>
  <c r="BF385" i="5"/>
  <c r="BF391" i="5"/>
  <c r="BF401" i="5"/>
  <c r="J113" i="5"/>
  <c r="BF129" i="6"/>
  <c r="BF130" i="6"/>
  <c r="BF131" i="6"/>
  <c r="BF132" i="6"/>
  <c r="BF138" i="6"/>
  <c r="BF140" i="6"/>
  <c r="BF141" i="6"/>
  <c r="BF143" i="6"/>
  <c r="BF144" i="6"/>
  <c r="BF145" i="6"/>
  <c r="BF148" i="6"/>
  <c r="BF149" i="6"/>
  <c r="BF150" i="6"/>
  <c r="BF152" i="6"/>
  <c r="BF154" i="6"/>
  <c r="BF155" i="6"/>
  <c r="BF158" i="6"/>
  <c r="BF160" i="6"/>
  <c r="BF162" i="6"/>
  <c r="BF165" i="6"/>
  <c r="BF166" i="6"/>
  <c r="BF169" i="6"/>
  <c r="BF170" i="6"/>
  <c r="BF173" i="6"/>
  <c r="BF177" i="6"/>
  <c r="BF178" i="6"/>
  <c r="BF182" i="6"/>
  <c r="BF185" i="6"/>
  <c r="BF191" i="6"/>
  <c r="BF194" i="6"/>
  <c r="BF195" i="6"/>
  <c r="BF197" i="6"/>
  <c r="BF198" i="6"/>
  <c r="BF202" i="6"/>
  <c r="BF211" i="6"/>
  <c r="BF214" i="6"/>
  <c r="BF215" i="6"/>
  <c r="BF216" i="6"/>
  <c r="BF220" i="6"/>
  <c r="BF222" i="6"/>
  <c r="BF224" i="6"/>
  <c r="BF226" i="6"/>
  <c r="BF228" i="6"/>
  <c r="BF229" i="6"/>
  <c r="BF231" i="6"/>
  <c r="BF145" i="7"/>
  <c r="BF146" i="7"/>
  <c r="BF153" i="7"/>
  <c r="BF154" i="7"/>
  <c r="BF155" i="7"/>
  <c r="BF157" i="7"/>
  <c r="BF158" i="7"/>
  <c r="BF164" i="7"/>
  <c r="BF166" i="7"/>
  <c r="BF167" i="7"/>
  <c r="BF170" i="7"/>
  <c r="BF171" i="7"/>
  <c r="BF172" i="7"/>
  <c r="BF178" i="7"/>
  <c r="BF179" i="7"/>
  <c r="BF180" i="7"/>
  <c r="BF181" i="7"/>
  <c r="BF185" i="7"/>
  <c r="BF188" i="7"/>
  <c r="BF195" i="7"/>
  <c r="BF199" i="7"/>
  <c r="BF200" i="7"/>
  <c r="BF201" i="7"/>
  <c r="BF208" i="7"/>
  <c r="BF211" i="7"/>
  <c r="BF219" i="7"/>
  <c r="BF226" i="7"/>
  <c r="BF227" i="7"/>
  <c r="BF228" i="7"/>
  <c r="BF229" i="7"/>
  <c r="BF231" i="7"/>
  <c r="BF235" i="7"/>
  <c r="BF240" i="7"/>
  <c r="BF247" i="7"/>
  <c r="BF248" i="7"/>
  <c r="BF252" i="7"/>
  <c r="BF259" i="7"/>
  <c r="BF260" i="7"/>
  <c r="BF261" i="7"/>
  <c r="BF263" i="7"/>
  <c r="BF264" i="7"/>
  <c r="BF265" i="7"/>
  <c r="BF268" i="7"/>
  <c r="BF274" i="7"/>
  <c r="BK223" i="7"/>
  <c r="J223" i="7"/>
  <c r="J109" i="7" s="1"/>
  <c r="BD103" i="1"/>
  <c r="J35" i="2"/>
  <c r="AV96" i="1" s="1"/>
  <c r="J35" i="3"/>
  <c r="AV97" i="1"/>
  <c r="F35" i="6"/>
  <c r="AZ101" i="1" s="1"/>
  <c r="F37" i="6"/>
  <c r="BB101" i="1" s="1"/>
  <c r="F35" i="3"/>
  <c r="AZ97" i="1" s="1"/>
  <c r="F35" i="4"/>
  <c r="AZ98" i="1" s="1"/>
  <c r="F37" i="7"/>
  <c r="BB102" i="1" s="1"/>
  <c r="F35" i="2"/>
  <c r="AZ96" i="1" s="1"/>
  <c r="F38" i="2"/>
  <c r="BC96" i="1" s="1"/>
  <c r="J35" i="4"/>
  <c r="AV98" i="1" s="1"/>
  <c r="F35" i="5"/>
  <c r="AZ99" i="1" s="1"/>
  <c r="J35" i="5"/>
  <c r="AV99" i="1" s="1"/>
  <c r="F39" i="7"/>
  <c r="BD102" i="1" s="1"/>
  <c r="F38" i="5"/>
  <c r="BC99" i="1" s="1"/>
  <c r="F37" i="3"/>
  <c r="BB97" i="1" s="1"/>
  <c r="AS94" i="1"/>
  <c r="F33" i="8"/>
  <c r="AZ103" i="1" s="1"/>
  <c r="F39" i="4"/>
  <c r="BD98" i="1" s="1"/>
  <c r="J35" i="6"/>
  <c r="AV101" i="1" s="1"/>
  <c r="F38" i="4"/>
  <c r="BC98" i="1" s="1"/>
  <c r="F38" i="6"/>
  <c r="BC101" i="1" s="1"/>
  <c r="J35" i="7"/>
  <c r="AV102" i="1" s="1"/>
  <c r="F37" i="2"/>
  <c r="BB96" i="1" s="1"/>
  <c r="F39" i="6"/>
  <c r="BD101" i="1" s="1"/>
  <c r="F38" i="7"/>
  <c r="BC102" i="1" s="1"/>
  <c r="F39" i="3"/>
  <c r="BD97" i="1" s="1"/>
  <c r="F37" i="5"/>
  <c r="BB99" i="1" s="1"/>
  <c r="F38" i="3"/>
  <c r="BC97" i="1" s="1"/>
  <c r="F39" i="2"/>
  <c r="BD96" i="1" s="1"/>
  <c r="F37" i="4"/>
  <c r="BB98" i="1" s="1"/>
  <c r="F35" i="7"/>
  <c r="AZ102" i="1" s="1"/>
  <c r="F39" i="5"/>
  <c r="BD99" i="1" s="1"/>
  <c r="BK137" i="5" l="1"/>
  <c r="BK220" i="5"/>
  <c r="AW103" i="1"/>
  <c r="AT103" i="1" s="1"/>
  <c r="T189" i="6"/>
  <c r="J98" i="8"/>
  <c r="J97" i="8"/>
  <c r="J114" i="5"/>
  <c r="J220" i="5"/>
  <c r="J101" i="5" s="1"/>
  <c r="P189" i="6"/>
  <c r="T127" i="6"/>
  <c r="T126" i="6" s="1"/>
  <c r="R127" i="6"/>
  <c r="P127" i="6"/>
  <c r="T159" i="3"/>
  <c r="T225" i="2"/>
  <c r="P159" i="3"/>
  <c r="P133" i="3"/>
  <c r="AU97" i="1"/>
  <c r="J266" i="5"/>
  <c r="J103" i="5" s="1"/>
  <c r="P225" i="2"/>
  <c r="P126" i="6"/>
  <c r="AU101" i="1" s="1"/>
  <c r="R159" i="3"/>
  <c r="R133" i="3" s="1"/>
  <c r="T133" i="3"/>
  <c r="R126" i="6"/>
  <c r="R225" i="2"/>
  <c r="P137" i="2"/>
  <c r="P136" i="2"/>
  <c r="AU96" i="1" s="1"/>
  <c r="T130" i="4"/>
  <c r="R137" i="2"/>
  <c r="R136" i="2" s="1"/>
  <c r="R130" i="4"/>
  <c r="T137" i="2"/>
  <c r="T136" i="2" s="1"/>
  <c r="BK159" i="3"/>
  <c r="J159" i="3"/>
  <c r="J101" i="3" s="1"/>
  <c r="J409" i="5"/>
  <c r="J111" i="5" s="1"/>
  <c r="P130" i="4"/>
  <c r="AU98" i="1" s="1"/>
  <c r="BK137" i="2"/>
  <c r="J137" i="2"/>
  <c r="J99" i="2"/>
  <c r="J132" i="4"/>
  <c r="J100" i="4" s="1"/>
  <c r="BK136" i="4"/>
  <c r="BK130" i="4" s="1"/>
  <c r="J130" i="4" s="1"/>
  <c r="J98" i="4" s="1"/>
  <c r="J112" i="5"/>
  <c r="BK127" i="6"/>
  <c r="BK225" i="2"/>
  <c r="J225" i="2"/>
  <c r="J107" i="2"/>
  <c r="J134" i="3"/>
  <c r="J99" i="3" s="1"/>
  <c r="J160" i="3"/>
  <c r="J102" i="3"/>
  <c r="J267" i="5"/>
  <c r="J104" i="5" s="1"/>
  <c r="BK189" i="6"/>
  <c r="J189" i="6" s="1"/>
  <c r="J102" i="6" s="1"/>
  <c r="BK175" i="7"/>
  <c r="J175" i="7" s="1"/>
  <c r="J105" i="7" s="1"/>
  <c r="BK140" i="7"/>
  <c r="J140" i="7" s="1"/>
  <c r="J99" i="7" s="1"/>
  <c r="BC100" i="1"/>
  <c r="AY100" i="1" s="1"/>
  <c r="J36" i="5"/>
  <c r="AW99" i="1" s="1"/>
  <c r="AT99" i="1" s="1"/>
  <c r="AZ95" i="1"/>
  <c r="AV95" i="1" s="1"/>
  <c r="BD95" i="1"/>
  <c r="F36" i="2"/>
  <c r="BA96" i="1" s="1"/>
  <c r="F36" i="5"/>
  <c r="BA99" i="1" s="1"/>
  <c r="J36" i="7"/>
  <c r="AW102" i="1" s="1"/>
  <c r="AT102" i="1" s="1"/>
  <c r="F34" i="8"/>
  <c r="BA103" i="1" s="1"/>
  <c r="BD100" i="1"/>
  <c r="F36" i="4"/>
  <c r="BA98" i="1" s="1"/>
  <c r="J36" i="6"/>
  <c r="AW101" i="1" s="1"/>
  <c r="AT101" i="1" s="1"/>
  <c r="F36" i="7"/>
  <c r="BA102" i="1" s="1"/>
  <c r="BB100" i="1"/>
  <c r="AX100" i="1" s="1"/>
  <c r="J36" i="3"/>
  <c r="AW97" i="1" s="1"/>
  <c r="AT97" i="1" s="1"/>
  <c r="J36" i="2"/>
  <c r="AW96" i="1" s="1"/>
  <c r="AT96" i="1" s="1"/>
  <c r="J36" i="4"/>
  <c r="AW98" i="1" s="1"/>
  <c r="AT98" i="1" s="1"/>
  <c r="F36" i="6"/>
  <c r="BA101" i="1" s="1"/>
  <c r="BB95" i="1"/>
  <c r="BC95" i="1"/>
  <c r="AY95" i="1" s="1"/>
  <c r="AZ100" i="1"/>
  <c r="AV100" i="1" s="1"/>
  <c r="F36" i="3"/>
  <c r="BA97" i="1" s="1"/>
  <c r="J136" i="4" l="1"/>
  <c r="J101" i="4" s="1"/>
  <c r="BB94" i="1"/>
  <c r="AX94" i="1" s="1"/>
  <c r="J127" i="6"/>
  <c r="J99" i="6" s="1"/>
  <c r="BK126" i="6"/>
  <c r="AU99" i="1"/>
  <c r="AU95" i="1" s="1"/>
  <c r="J137" i="5"/>
  <c r="J32" i="5" s="1"/>
  <c r="AG99" i="1" s="1"/>
  <c r="AN99" i="1" s="1"/>
  <c r="AU102" i="1"/>
  <c r="AU100" i="1" s="1"/>
  <c r="BK133" i="3"/>
  <c r="J133" i="3" s="1"/>
  <c r="J98" i="3" s="1"/>
  <c r="J126" i="6"/>
  <c r="J98" i="6" s="1"/>
  <c r="BK136" i="2"/>
  <c r="J136" i="2"/>
  <c r="J98" i="2" s="1"/>
  <c r="BK139" i="7"/>
  <c r="J139" i="7"/>
  <c r="J98" i="7" s="1"/>
  <c r="J30" i="8"/>
  <c r="AG103" i="1" s="1"/>
  <c r="AN103" i="1" s="1"/>
  <c r="BD94" i="1"/>
  <c r="W33" i="1" s="1"/>
  <c r="BA95" i="1"/>
  <c r="BA100" i="1"/>
  <c r="AW100" i="1" s="1"/>
  <c r="AT100" i="1" s="1"/>
  <c r="J32" i="4"/>
  <c r="AG98" i="1" s="1"/>
  <c r="BC94" i="1"/>
  <c r="W32" i="1" s="1"/>
  <c r="AZ94" i="1"/>
  <c r="AV94" i="1" s="1"/>
  <c r="AK29" i="1" s="1"/>
  <c r="AX95" i="1"/>
  <c r="AN98" i="1" l="1"/>
  <c r="W31" i="1"/>
  <c r="J41" i="5"/>
  <c r="J98" i="5"/>
  <c r="AU94" i="1"/>
  <c r="J41" i="4"/>
  <c r="J96" i="8"/>
  <c r="J39" i="8"/>
  <c r="BA94" i="1"/>
  <c r="AW94" i="1" s="1"/>
  <c r="AY94" i="1"/>
  <c r="W29" i="1"/>
  <c r="J32" i="3"/>
  <c r="AG97" i="1" s="1"/>
  <c r="AN97" i="1" s="1"/>
  <c r="J32" i="6"/>
  <c r="AG101" i="1" s="1"/>
  <c r="J32" i="2"/>
  <c r="AG96" i="1" s="1"/>
  <c r="J32" i="7"/>
  <c r="AG102" i="1"/>
  <c r="AN102" i="1" s="1"/>
  <c r="AW95" i="1"/>
  <c r="AT95" i="1" s="1"/>
  <c r="AN101" i="1" l="1"/>
  <c r="AG100" i="1"/>
  <c r="AN100" i="1" s="1"/>
  <c r="AN96" i="1"/>
  <c r="AG95" i="1"/>
  <c r="AN95" i="1" s="1"/>
  <c r="J41" i="7"/>
  <c r="J41" i="3"/>
  <c r="J41" i="2"/>
  <c r="J41" i="6"/>
  <c r="AT94" i="1"/>
  <c r="AN94" i="1" l="1"/>
  <c r="AG94" i="1"/>
  <c r="AK26" i="1" s="1"/>
  <c r="W30" i="1" s="1"/>
  <c r="AK30" i="1" s="1"/>
  <c r="AK35" i="1" s="1"/>
</calcChain>
</file>

<file path=xl/sharedStrings.xml><?xml version="1.0" encoding="utf-8"?>
<sst xmlns="http://schemas.openxmlformats.org/spreadsheetml/2006/main" count="15828" uniqueCount="3518">
  <si>
    <t>Export Komplet</t>
  </si>
  <si>
    <t/>
  </si>
  <si>
    <t>2.0</t>
  </si>
  <si>
    <t>False</t>
  </si>
  <si>
    <t>{b6e94256-e627-4435-856b-3e224dc7f805}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</si>
  <si>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</si>
  <si>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</si>
  <si>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</si>
  <si>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</si>
  <si>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</si>
  <si>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</si>
  <si>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</si>
  <si>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2121_1</t>
  </si>
  <si>
    <t>Stavba:</t>
  </si>
  <si>
    <t>Zvýšenie energetickej účinnosti budovy kultúrneho domu v Kostolnej pri Dunaji</t>
  </si>
  <si>
    <t>JKSO:</t>
  </si>
  <si>
    <t>KS:</t>
  </si>
  <si>
    <t>Miesto:</t>
  </si>
  <si>
    <t>č.6,90301 Kostolná pri Dunaji, pč 5/3,5/4,2/4,69/1</t>
  </si>
  <si>
    <t>Dátum:</t>
  </si>
  <si>
    <t>Objednávateľ:</t>
  </si>
  <si>
    <t>IČO:</t>
  </si>
  <si>
    <t>00306037</t>
  </si>
  <si>
    <t>Obec Kostolná pri Dunaji, 59, 903 01</t>
  </si>
  <si>
    <t>IČ DPH:</t>
  </si>
  <si>
    <t>2021006702</t>
  </si>
  <si>
    <t>Zhotoviteľ:</t>
  </si>
  <si>
    <t>Podľa výberu investora</t>
  </si>
  <si>
    <t>Projektant:</t>
  </si>
  <si>
    <t>43660703</t>
  </si>
  <si>
    <t>Ladislav Varjú-CROW-LINE,Mierová 950/8,Jelka 92523</t>
  </si>
  <si>
    <t>1078578666</t>
  </si>
  <si>
    <t>True</t>
  </si>
  <si>
    <t>Spracovateľ:</t>
  </si>
  <si>
    <t xml:space="preserve"> </t>
  </si>
  <si>
    <t>Poznámka:</t>
  </si>
  <si>
    <t>Rozpočet je spracovaný na základe dostupnej projektovej dokumentácie a výkazu výmer. Ocenenie sa realizuje na základe jestvujúceho výkazu výmer a PD, podla oficialneho cennika. Výkaz výmer, vrátane priložených výpočtov, je zostavený tak, aby umožnil dodávateľovi presné a kompletné nacenenie všetkých prác a dodávok potrebných na realizáciu stavby vrátane jej úspešného skolaudovania a uvedenia do užívania.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</si>
  <si>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</si>
  <si>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</si>
  <si>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</si>
  <si>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</si>
  <si>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</si>
  <si>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</si>
  <si>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</si>
  <si>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</si>
  <si>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</si>
  <si>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</si>
  <si>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</si>
  <si>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</si>
  <si>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</si>
  <si>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</si>
  <si>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</si>
  <si>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</si>
  <si>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</si>
  <si>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</si>
  <si>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</si>
  <si>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</si>
  <si>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</si>
  <si>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</si>
  <si>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</si>
  <si>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</si>
  <si>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</si>
  <si>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</si>
  <si>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</si>
  <si>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</si>
  <si>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</si>
  <si>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</si>
  <si>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</si>
  <si>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</si>
  <si>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</si>
  <si>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</si>
  <si>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</si>
  <si>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</si>
  <si>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</si>
  <si>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</si>
  <si>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</si>
  <si>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</si>
  <si>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</si>
  <si>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</si>
  <si>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</si>
  <si>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</si>
  <si>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7.1.</t>
  </si>
  <si>
    <t>Hlavné aktivity</t>
  </si>
  <si>
    <t>STA</t>
  </si>
  <si>
    <t>1</t>
  </si>
  <si>
    <t>{b000500d-1838-4340-a745-ea6b34a55bee}</t>
  </si>
  <si>
    <t>/</t>
  </si>
  <si>
    <t>Zateplenie, výmena a úprava opláštenia budovy</t>
  </si>
  <si>
    <t>Časť</t>
  </si>
  <si>
    <t>2</t>
  </si>
  <si>
    <t>{c9455085-039d-4ddb-8095-6db326575897}</t>
  </si>
  <si>
    <t>Modernizácia, výmena zdrojov tepla a rozvodov</t>
  </si>
  <si>
    <t>{8aaf9f4a-166e-4b9a-ad62-1571b3afcf62}</t>
  </si>
  <si>
    <t>3</t>
  </si>
  <si>
    <t>Inovatívne technológie a zlepšenie kvality vnútorného prostredia</t>
  </si>
  <si>
    <t>{3290cada-474c-4cb7-bfd4-a90f9a2edc0b}</t>
  </si>
  <si>
    <t>4</t>
  </si>
  <si>
    <t>Modernizácia, výmena technických zariadení a osvetlenia</t>
  </si>
  <si>
    <t>{b8ba6974-b320-4829-850a-7524546dfa95}</t>
  </si>
  <si>
    <t>7.2.</t>
  </si>
  <si>
    <t>Vedľajšie aktivity</t>
  </si>
  <si>
    <t>{c6e35381-80e1-4904-9ed5-0808c306956a}</t>
  </si>
  <si>
    <t>5</t>
  </si>
  <si>
    <t>Obnoviteľné zdorje energie</t>
  </si>
  <si>
    <t>{07ca078a-eff9-44e5-82b8-f85c844dad26}</t>
  </si>
  <si>
    <t>6</t>
  </si>
  <si>
    <t>Zelené a ekologické opatrenia</t>
  </si>
  <si>
    <t>{de3ff3c6-fafe-47b5-9fb4-a3d4dc45fa64}</t>
  </si>
  <si>
    <t>7.3.</t>
  </si>
  <si>
    <t>Slaboprúd (Neoprávnené výdavky)</t>
  </si>
  <si>
    <t>{6e05db5c-e126-4dd7-b77b-4cf60e89daa6}</t>
  </si>
  <si>
    <t>KRYCÍ LIST ROZPOČTU</t>
  </si>
  <si>
    <t>Objekt:</t>
  </si>
  <si>
    <t>7.1. - Hlavné aktivity</t>
  </si>
  <si>
    <t>Časť:</t>
  </si>
  <si>
    <t>1 - Zateplenie, výmena a úprava opláštenia budovy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</si>
  <si>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</si>
  <si>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</si>
  <si>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</si>
  <si>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</si>
  <si>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</si>
  <si>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</si>
  <si>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</si>
  <si>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</si>
  <si>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</si>
  <si>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</si>
  <si>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</si>
  <si>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</si>
  <si>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</si>
  <si>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</si>
  <si>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</si>
  <si>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</si>
  <si>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</si>
  <si>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</si>
  <si>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</si>
  <si>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</si>
  <si>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</si>
  <si>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</si>
  <si>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</si>
  <si>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</si>
  <si>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</si>
  <si>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</si>
  <si>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</si>
  <si>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</si>
  <si>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</si>
  <si>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</si>
  <si>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</si>
  <si>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</si>
  <si>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</si>
  <si>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</si>
  <si>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</si>
  <si>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</si>
  <si>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</si>
  <si>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</si>
  <si>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</si>
  <si>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>Rozoberaniej dlažby všetkých druhov v ploche,  -0,2600 t</t>
  </si>
  <si>
    <t>m2</t>
  </si>
  <si>
    <t>410641038</t>
  </si>
  <si>
    <t>113204111.S</t>
  </si>
  <si>
    <t>Vytrhanie obrúb pref.bet., s vybúraním lôžka, záhonových,  -0,04000t</t>
  </si>
  <si>
    <t>m</t>
  </si>
  <si>
    <t>1727509875</t>
  </si>
  <si>
    <t>Zvislé a kompletné konštrukcie</t>
  </si>
  <si>
    <t>310238211.S</t>
  </si>
  <si>
    <t>Zamurovanie otvoru s plochou nad 0.25 do 1 m2 v murive nadzákladného tehlami na maltu vápennocementovú</t>
  </si>
  <si>
    <t>m3</t>
  </si>
  <si>
    <t>-2046383227</t>
  </si>
  <si>
    <t>317162101</t>
  </si>
  <si>
    <t>Keramický predpätý preklad, šírky 115 mm, výšky 65 mm, dĺžky 1000 mm</t>
  </si>
  <si>
    <t>ks</t>
  </si>
  <si>
    <t>-1619200060</t>
  </si>
  <si>
    <t>317162102</t>
  </si>
  <si>
    <t>Keramický predpätý preklad, šírky 115 mm, výšky 65 mm, dĺžky 1250 mm</t>
  </si>
  <si>
    <t>1539254371</t>
  </si>
  <si>
    <t>317162103</t>
  </si>
  <si>
    <t>Keramický predpätý preklad, šírky 115 mm, výšky 65 mm, dĺžky 1500 mm</t>
  </si>
  <si>
    <t>579881958</t>
  </si>
  <si>
    <t>7</t>
  </si>
  <si>
    <t>342242031</t>
  </si>
  <si>
    <t>Priečky z tehál pálených 11,5 P 8 brúsených, na maltu (115x500x249) mm</t>
  </si>
  <si>
    <t>-1314318098</t>
  </si>
  <si>
    <t>8</t>
  </si>
  <si>
    <t>342948111.S</t>
  </si>
  <si>
    <t>Ukotvenie priečok k murovaným konštrukciám priklincovaním spojky do ložnej škáry počas murovania</t>
  </si>
  <si>
    <t>284130452</t>
  </si>
  <si>
    <t>9</t>
  </si>
  <si>
    <t>342948116.S</t>
  </si>
  <si>
    <t>Ukončenie priečok ku konštrukciam polyuretánovou penou</t>
  </si>
  <si>
    <t>-660397552</t>
  </si>
  <si>
    <t>10</t>
  </si>
  <si>
    <t>345321414.S</t>
  </si>
  <si>
    <t>Betón schodiskových stupňov, železový (bez výstuže) tr. C 20/25</t>
  </si>
  <si>
    <t>1967985784</t>
  </si>
  <si>
    <t>11</t>
  </si>
  <si>
    <t>345351101.S</t>
  </si>
  <si>
    <t>Debnenie schodiskových stupňov- zhotovenie</t>
  </si>
  <si>
    <t>1744565947</t>
  </si>
  <si>
    <t>12</t>
  </si>
  <si>
    <t>345351102.S</t>
  </si>
  <si>
    <t>Debnenie schodiskových stupňov - odstránenie</t>
  </si>
  <si>
    <t>-853358610</t>
  </si>
  <si>
    <t>13</t>
  </si>
  <si>
    <t>345361821.S</t>
  </si>
  <si>
    <t>Výstuž a napojenie na okolité konštrukcie schod.stup., z betonárskej ocele B500 (10505)</t>
  </si>
  <si>
    <t>t</t>
  </si>
  <si>
    <t>-1196543705</t>
  </si>
  <si>
    <t xml:space="preserve"> Komunikácie</t>
  </si>
  <si>
    <t>14</t>
  </si>
  <si>
    <t>271521111R2</t>
  </si>
  <si>
    <t>Štrkový násyp, zhutnený, frakcie 16-32 mm</t>
  </si>
  <si>
    <t>-1921630158</t>
  </si>
  <si>
    <t>15</t>
  </si>
  <si>
    <t>271571111.S</t>
  </si>
  <si>
    <t>Jemné štrkové lôžko pod zámkovú dlažbu, frakcie 4-8 mm</t>
  </si>
  <si>
    <t>-234404990</t>
  </si>
  <si>
    <t>16</t>
  </si>
  <si>
    <t>596911161.S</t>
  </si>
  <si>
    <t>Kladenie betónovej zámkovej dlažby komunikácií pre peších hr. 80 mm</t>
  </si>
  <si>
    <t>467873700</t>
  </si>
  <si>
    <t>17</t>
  </si>
  <si>
    <t>M</t>
  </si>
  <si>
    <t>592460008500.S</t>
  </si>
  <si>
    <t>Dlažba veľkoformátová retenčná betónová, rozmer 100x50x80 mm</t>
  </si>
  <si>
    <t>-925181808</t>
  </si>
  <si>
    <t>18</t>
  </si>
  <si>
    <t>599432111.S</t>
  </si>
  <si>
    <t>Vyplnenie škár dlažby z lomového kameňa kamenivom ťaženým</t>
  </si>
  <si>
    <t>400490444</t>
  </si>
  <si>
    <t>19</t>
  </si>
  <si>
    <t>916561111.S0</t>
  </si>
  <si>
    <t>Osadenie záhonového alebo parkového obrubníka betón., do lôžka z bet. pros. tr. C 12/15 s bočnou oporou</t>
  </si>
  <si>
    <t>-174724438</t>
  </si>
  <si>
    <t>20</t>
  </si>
  <si>
    <t>592170002900</t>
  </si>
  <si>
    <t>Obrubník parkový, lxšxv 1000x50x200 mm, sivá</t>
  </si>
  <si>
    <t>71680233</t>
  </si>
  <si>
    <t>Úpravy povrchov, podlahy, osadenie</t>
  </si>
  <si>
    <t>21</t>
  </si>
  <si>
    <t>610991111</t>
  </si>
  <si>
    <t>Zakrývanie výplní vnútorných okenných otvorov, predmetov a konštrukcií</t>
  </si>
  <si>
    <t>2103855613</t>
  </si>
  <si>
    <t>22</t>
  </si>
  <si>
    <t>612460273.R</t>
  </si>
  <si>
    <t>Komplexná rekonštrukcia vstupov do objektu schody, rampy - nášlapné vrstvy / statické poškodenia</t>
  </si>
  <si>
    <t>960064285</t>
  </si>
  <si>
    <t>622463024</t>
  </si>
  <si>
    <t>Príprava vonkajšieho podkladu stien a podhľadov - podkladný náter</t>
  </si>
  <si>
    <t>1969955456</t>
  </si>
  <si>
    <t>24</t>
  </si>
  <si>
    <t>622464221</t>
  </si>
  <si>
    <t>Vonkajšia omietka stien tenkovrstvová, silikátová, škrabaná, hr.1,5 mm</t>
  </si>
  <si>
    <t>780453716</t>
  </si>
  <si>
    <t>25</t>
  </si>
  <si>
    <t>625250562.S</t>
  </si>
  <si>
    <t>Kontaktný zatepľovací systém soklovej alebo vodou namáhanej časti XPS hr. 100 mm, skrutkovacie kotvy</t>
  </si>
  <si>
    <t>83324384</t>
  </si>
  <si>
    <t>26</t>
  </si>
  <si>
    <t>625252341</t>
  </si>
  <si>
    <t>Kontaktný zatepľovací systém EPS doteplenia konštrukcií hr. 20 mm  (ostenia)</t>
  </si>
  <si>
    <t>-925490656</t>
  </si>
  <si>
    <t>27</t>
  </si>
  <si>
    <t>625254391</t>
  </si>
  <si>
    <t>Kontaktný zatepľovací systém hr. 160 mm (minerálna vlna), skrutkovacie kotvy vrátane olištovania a doplnkov KZS</t>
  </si>
  <si>
    <t>-2010700063</t>
  </si>
  <si>
    <t>28</t>
  </si>
  <si>
    <t>632452720.S</t>
  </si>
  <si>
    <t>Cementová samonivelizačná stierka, vrátane penetrácie, hr. 2 mm</t>
  </si>
  <si>
    <t>-854606849</t>
  </si>
  <si>
    <t>Rúrové vedenie</t>
  </si>
  <si>
    <t>29</t>
  </si>
  <si>
    <t>831263195R</t>
  </si>
  <si>
    <t>Napojenie na novú kanalizačnú prípojku – predpirpravenú pri exist.žumpe, vrátane výkopových prác rozobratia a uloženia dlažby, napojenia rúr – spätná úprava okolia</t>
  </si>
  <si>
    <t>-1299154779</t>
  </si>
  <si>
    <t>30</t>
  </si>
  <si>
    <t>831263195R0</t>
  </si>
  <si>
    <t>Odstránenie turbo plynových komínov nad strechou - zablendovanie v povalovom priestore</t>
  </si>
  <si>
    <t>-1648337438</t>
  </si>
  <si>
    <t>31</t>
  </si>
  <si>
    <t>831263195R1</t>
  </si>
  <si>
    <t>Odstránenie plynových oceľových rúr na fasáde - zablendovanie (plynové skrine zostávajú)</t>
  </si>
  <si>
    <t>402400317</t>
  </si>
  <si>
    <t>32</t>
  </si>
  <si>
    <t>891267211</t>
  </si>
  <si>
    <t>Montáž vodovodnej armatúry na potrubí, hydrant nadzemný DN 100</t>
  </si>
  <si>
    <t>439647285</t>
  </si>
  <si>
    <t>33</t>
  </si>
  <si>
    <t>449160004000</t>
  </si>
  <si>
    <t>Nadzemný hydrant H4 tuhý DN 100 z nehrdzavejucej ocele, na vodu</t>
  </si>
  <si>
    <t>1319776137</t>
  </si>
  <si>
    <t>Ostatné konštrukcie a práce-búranie</t>
  </si>
  <si>
    <t>34</t>
  </si>
  <si>
    <t>620991121.S</t>
  </si>
  <si>
    <t>Zakrývanie výplní vonkajších otvorov s rámami a zárubňami, zábradlí, oplechovania, atď. zhotovené z lešenia akýmkoľvek spôsobom</t>
  </si>
  <si>
    <t>-1755310337</t>
  </si>
  <si>
    <t>35</t>
  </si>
  <si>
    <t>625907111.S</t>
  </si>
  <si>
    <t>Očistenie oceľových konštrukcií od usadenín, starého náteru</t>
  </si>
  <si>
    <t>-1189869623</t>
  </si>
  <si>
    <t>36</t>
  </si>
  <si>
    <t>279311115.S</t>
  </si>
  <si>
    <t>Postupné podbet. základného muriva bez výkopu, zapaž. a debnenia prostým betónom tr. C 20/25</t>
  </si>
  <si>
    <t>-33659020</t>
  </si>
  <si>
    <t>37</t>
  </si>
  <si>
    <t>894609114</t>
  </si>
  <si>
    <t>Výstuž  zo zváraných sietí KARI</t>
  </si>
  <si>
    <t>1503754156</t>
  </si>
  <si>
    <t>38</t>
  </si>
  <si>
    <t>919535558.S</t>
  </si>
  <si>
    <t>Spätná betonáž výrezov v podlahe betónom jednoduchým tr. C 20/25</t>
  </si>
  <si>
    <t>1716685589</t>
  </si>
  <si>
    <t>39</t>
  </si>
  <si>
    <t>919735122.S</t>
  </si>
  <si>
    <t>Rezanie existujúceho betónového krytu alebo podkladu hĺbky nad 50 do 100 mm</t>
  </si>
  <si>
    <t>-100891624</t>
  </si>
  <si>
    <t>40</t>
  </si>
  <si>
    <t>941941031.S</t>
  </si>
  <si>
    <t>Montáž lešenia ľahkého pracovného radového s podlahami šírky od 0,80 do 1,00 m, výšky do 10 m</t>
  </si>
  <si>
    <t>-2039828188</t>
  </si>
  <si>
    <t>41</t>
  </si>
  <si>
    <t>941941191.S</t>
  </si>
  <si>
    <t>Príplatok za prvý a každý ďalší i začatý mesiac použitia lešenia ľahkého pracovného radového s podlahami šírky od 0,80 do 1,00 m, výšky do 10 m</t>
  </si>
  <si>
    <t>1108384903</t>
  </si>
  <si>
    <t>42</t>
  </si>
  <si>
    <t>941941831.S</t>
  </si>
  <si>
    <t>Demontáž lešenia ľahkého pracovného radového s podlahami šírky nad 0,80 do 1,00 m, výšky do 10 m</t>
  </si>
  <si>
    <t>217169290</t>
  </si>
  <si>
    <t>43</t>
  </si>
  <si>
    <t>944944103.S</t>
  </si>
  <si>
    <t>Ochranná sieť na boku lešenia</t>
  </si>
  <si>
    <t>-859900900</t>
  </si>
  <si>
    <t>44</t>
  </si>
  <si>
    <t>944944803.S</t>
  </si>
  <si>
    <t>Demontáž ochrannej siete na boku lešenia</t>
  </si>
  <si>
    <t>1543553964</t>
  </si>
  <si>
    <t>45</t>
  </si>
  <si>
    <t>961055111.S</t>
  </si>
  <si>
    <t>Búranie základov alebo vybúranie otvorov plochy do 4 m2 v základoch železobetónových,  -2,40000t</t>
  </si>
  <si>
    <t>-1448912182</t>
  </si>
  <si>
    <t>46</t>
  </si>
  <si>
    <t>962031132.S</t>
  </si>
  <si>
    <t>Búranie priečok alebo vybúranie otvorov plochy nad 4 m2 z tehál pálených, plných alebo dutých hr. do 150 mm,  -0,19600t</t>
  </si>
  <si>
    <t>-2020213358</t>
  </si>
  <si>
    <t>47</t>
  </si>
  <si>
    <t>962042321.S</t>
  </si>
  <si>
    <t>Búranie muriva alebo vybúranie otvorov plochy nad 4 m2 zmiešaného nosného muriva nadzákladného,  -2,20000t</t>
  </si>
  <si>
    <t>1893324236</t>
  </si>
  <si>
    <t>48</t>
  </si>
  <si>
    <t>965043321.S</t>
  </si>
  <si>
    <t>Búranie podkladov, mazanín,betón s poterom, hr.nad 100 mm, plochy do 1 m2 -2,20000t</t>
  </si>
  <si>
    <t>-1091947140</t>
  </si>
  <si>
    <t>49</t>
  </si>
  <si>
    <t>965049110.S</t>
  </si>
  <si>
    <t>Príplatok za búranie betónovej mazaniny so zváranou sieťou alebo rabicovým pletivom hr. do 100 mm</t>
  </si>
  <si>
    <t>1657569858</t>
  </si>
  <si>
    <t>50</t>
  </si>
  <si>
    <t>965081712.S</t>
  </si>
  <si>
    <t>Búranie dlažieb, bez podklad. lôžka keramických dlaždíc hr. do 10 mm,  -0,02000t</t>
  </si>
  <si>
    <t>-1531105500</t>
  </si>
  <si>
    <t>51</t>
  </si>
  <si>
    <t>967031132.S</t>
  </si>
  <si>
    <t>Prikresanie rovných ostení, bez odstupu, po hrubom vybúraní otvorov, v murive tehl. na maltu,  -0,05700t</t>
  </si>
  <si>
    <t>284835363</t>
  </si>
  <si>
    <t>52</t>
  </si>
  <si>
    <t>968061115.S</t>
  </si>
  <si>
    <t>Demontáž okien a dverí, 1 bm obvodu - 0,008t</t>
  </si>
  <si>
    <t>-1395846091</t>
  </si>
  <si>
    <t>53</t>
  </si>
  <si>
    <t>969021111.S</t>
  </si>
  <si>
    <t>Vybúranie kanalizačného potrubia DN do 100 mm,  -0,03700t</t>
  </si>
  <si>
    <t>-1891791533</t>
  </si>
  <si>
    <t>54</t>
  </si>
  <si>
    <t>971055046.S</t>
  </si>
  <si>
    <t>Rezanie konštrukcií hr.rezu do 500 mm stenovou pílou -0,06000t</t>
  </si>
  <si>
    <t>-124712789</t>
  </si>
  <si>
    <t>55</t>
  </si>
  <si>
    <t>972011311.R</t>
  </si>
  <si>
    <t>Výmena starých npaisov za nové (slovenský aj maďarský nápis) z XPS písmená vyrezané zafarebné, výškou 40 cm</t>
  </si>
  <si>
    <t>-239441278</t>
  </si>
  <si>
    <t>56</t>
  </si>
  <si>
    <t>972011311.S</t>
  </si>
  <si>
    <t>Vybúranie výplne otvoru z ľahkých betónov v prefabrikovaných stropoch plochy do 0,25 m2,  -0,01800t</t>
  </si>
  <si>
    <t>755291047</t>
  </si>
  <si>
    <t>57</t>
  </si>
  <si>
    <t>972011411.S</t>
  </si>
  <si>
    <t>Vybúranie výplne otvoru z ľahkých betónov v prefabrikovaných stropoch plochy do 0,50 m2,  -0,03600t</t>
  </si>
  <si>
    <t>-1774235197</t>
  </si>
  <si>
    <t>58</t>
  </si>
  <si>
    <t>972045809.S</t>
  </si>
  <si>
    <t>Vrty príklepovým vrtákom do D 52 mm smerom hore do betónu -0.00004t</t>
  </si>
  <si>
    <t>cm</t>
  </si>
  <si>
    <t>2091376932</t>
  </si>
  <si>
    <t>59</t>
  </si>
  <si>
    <t>972056012.S</t>
  </si>
  <si>
    <t>Jadrové vrty diamantovými korunkami do D 130 mm do stropov - železobetónových -0,00032t</t>
  </si>
  <si>
    <t>-524579781</t>
  </si>
  <si>
    <t>60</t>
  </si>
  <si>
    <t>972056015.S</t>
  </si>
  <si>
    <t>Jadrové vrty diamantovými korunkami do D 160 mm do stropov - železobetónových -0,00048t</t>
  </si>
  <si>
    <t>714056320</t>
  </si>
  <si>
    <t>61</t>
  </si>
  <si>
    <t>974031154.S</t>
  </si>
  <si>
    <t>Vysekanie rýh v akomkoľvek murive tehlovom na akúkoľvek maltu do hĺbky 100 mm a š. do 150 mm,  -0,02700t</t>
  </si>
  <si>
    <t>-421095596</t>
  </si>
  <si>
    <t>62</t>
  </si>
  <si>
    <t>978021191.S</t>
  </si>
  <si>
    <t>Demontáž dreveného obkladu stien vnútorných v rozsahu do 100 %,  -0,06100t</t>
  </si>
  <si>
    <t>372946767</t>
  </si>
  <si>
    <t>63</t>
  </si>
  <si>
    <t>978059511.S</t>
  </si>
  <si>
    <t>Odsekanie a odobratie obkladov stien z obkladačiek vnútorných vrátane podkladovej omietky do 2 m2,  -0,06800t</t>
  </si>
  <si>
    <t>544442432</t>
  </si>
  <si>
    <t>64</t>
  </si>
  <si>
    <t>978071411.S</t>
  </si>
  <si>
    <t>Odsekanie a odstránenie tepelnej izolácie stien z dosiek hr. nad 50 mm po podklad,  -0,11200t</t>
  </si>
  <si>
    <t>1996728397</t>
  </si>
  <si>
    <t>65</t>
  </si>
  <si>
    <t>971036019.S</t>
  </si>
  <si>
    <t>Jadrové vrty diamantovými korunkami do D 205 mm do stien - murivo tehlové -0,00064t pre VZT pretupy</t>
  </si>
  <si>
    <t>1364499624</t>
  </si>
  <si>
    <t>66</t>
  </si>
  <si>
    <t>971033431.S</t>
  </si>
  <si>
    <t>Vybúranie otvoru v murive tehl. plochy do 0,25 m2 hr. do 150 mm,  -0,07300t pre VZT pretupy</t>
  </si>
  <si>
    <t>-1309737968</t>
  </si>
  <si>
    <t>67</t>
  </si>
  <si>
    <t>971033561.S</t>
  </si>
  <si>
    <t>Vybúranie otvorov v murive tehl. plochy do 0,40 m2 hr. do 550 mm,  -1,87500t pre VZT pretupy</t>
  </si>
  <si>
    <t>-355238324</t>
  </si>
  <si>
    <t>68</t>
  </si>
  <si>
    <t>979011111.S</t>
  </si>
  <si>
    <t>Zvislá doprava sutiny a vybúraných hmôt za prvé podlažie nad alebo pod základným podlažím</t>
  </si>
  <si>
    <t>-333649319</t>
  </si>
  <si>
    <t>69</t>
  </si>
  <si>
    <t>979011131.S</t>
  </si>
  <si>
    <t>Zvislá doprava sutiny po schodoch ručne do 3,5 m</t>
  </si>
  <si>
    <t>-314377414</t>
  </si>
  <si>
    <t>70</t>
  </si>
  <si>
    <t>979081111</t>
  </si>
  <si>
    <t>Odvoz sutiny a vybúraných hmôt na skládku do 1 km</t>
  </si>
  <si>
    <t>568607661</t>
  </si>
  <si>
    <t>71</t>
  </si>
  <si>
    <t>979081121</t>
  </si>
  <si>
    <t>Odvoz sutiny a vybúraných hmôt na skládku za každý ďalší 1 km</t>
  </si>
  <si>
    <t>-392091379</t>
  </si>
  <si>
    <t>72</t>
  </si>
  <si>
    <t>979082111.S</t>
  </si>
  <si>
    <t>Vnútrostavenisková doprava sutiny a vybúraných hmôt do 10 m</t>
  </si>
  <si>
    <t>-1176621649</t>
  </si>
  <si>
    <t>73</t>
  </si>
  <si>
    <t>979082121.S</t>
  </si>
  <si>
    <t>Vnútrostavenisková doprava sutiny a vybúraných hmôt za každých ďalších 5 m</t>
  </si>
  <si>
    <t>-254361272</t>
  </si>
  <si>
    <t>74</t>
  </si>
  <si>
    <t>979089012</t>
  </si>
  <si>
    <t>Poplatok za skladovanie - betón, tehly, dlaždice (17 01) ostatné</t>
  </si>
  <si>
    <t>919341940</t>
  </si>
  <si>
    <t>75</t>
  </si>
  <si>
    <t>979089713.S</t>
  </si>
  <si>
    <t>Prenájom kontajneru 7 m3</t>
  </si>
  <si>
    <t>1358978662</t>
  </si>
  <si>
    <t>76</t>
  </si>
  <si>
    <t>952902110.S</t>
  </si>
  <si>
    <t>Čistenie okolia budov zametaním a schodišti</t>
  </si>
  <si>
    <t>-892021310</t>
  </si>
  <si>
    <t>77</t>
  </si>
  <si>
    <t>952901111.S</t>
  </si>
  <si>
    <t>Čistenie budov po ukončení prác z podlahovej plochy</t>
  </si>
  <si>
    <t>-25542050</t>
  </si>
  <si>
    <t>78</t>
  </si>
  <si>
    <t>000600013</t>
  </si>
  <si>
    <t>Zariadenie staveniska (úprava plochy, oploternie dočasné, spätná úprava záhrady dvora)</t>
  </si>
  <si>
    <t>eur</t>
  </si>
  <si>
    <t>1024</t>
  </si>
  <si>
    <t>-1482016430</t>
  </si>
  <si>
    <t>99</t>
  </si>
  <si>
    <t>Presun hmôt HSV</t>
  </si>
  <si>
    <t>79</t>
  </si>
  <si>
    <t>998011001</t>
  </si>
  <si>
    <t>Presun hmôt pre budovy  (801, 803, 812), zvislá konštr. z tehál, tvárnic, z kovu výšky do 6 m</t>
  </si>
  <si>
    <t>1697785908</t>
  </si>
  <si>
    <t>80</t>
  </si>
  <si>
    <t>998981123.S</t>
  </si>
  <si>
    <t>Presun hmôt na demoláciu objektov bez obmedzenia vykonávanú postupným rozoberaním</t>
  </si>
  <si>
    <t>635744960</t>
  </si>
  <si>
    <t>PSV</t>
  </si>
  <si>
    <t>Práce a dodávky PSV</t>
  </si>
  <si>
    <t>713</t>
  </si>
  <si>
    <t>Izolácie tepelné</t>
  </si>
  <si>
    <t>81</t>
  </si>
  <si>
    <t>713111111.S</t>
  </si>
  <si>
    <t>Montáž tepelnej izolácie stropov minerálnou vlnou, vrchom kladenou voľne</t>
  </si>
  <si>
    <t>1524212585</t>
  </si>
  <si>
    <t>82</t>
  </si>
  <si>
    <t>6314400011000</t>
  </si>
  <si>
    <t>Doska/rolka, 200x600x1000 mm, čadičová minerálna izolácia pre podhľady a stropy</t>
  </si>
  <si>
    <t>218608728</t>
  </si>
  <si>
    <t>83</t>
  </si>
  <si>
    <t>631440003700.S</t>
  </si>
  <si>
    <t>Doska z minerálnej vlny hr. 50 mm, izolácia pre nezaťažené stropy</t>
  </si>
  <si>
    <t>-1279398600</t>
  </si>
  <si>
    <t>84</t>
  </si>
  <si>
    <t>713161550.S</t>
  </si>
  <si>
    <t>Montáž tepelnej izolácie hr. nad 10 cm striech šikmých medzi a pod krokvy, s parozábranou, prichytená latami</t>
  </si>
  <si>
    <t>-1722514603</t>
  </si>
  <si>
    <t>85</t>
  </si>
  <si>
    <t>631440001100</t>
  </si>
  <si>
    <t>487066661</t>
  </si>
  <si>
    <t>86</t>
  </si>
  <si>
    <t>713482121.S</t>
  </si>
  <si>
    <t>Montáž trubíc z PE, hr.15-20 mm,vnút.priemer do 38 mm</t>
  </si>
  <si>
    <t>-230971654</t>
  </si>
  <si>
    <t>87</t>
  </si>
  <si>
    <t>283310004700.S</t>
  </si>
  <si>
    <t>Izolačná PE trubica dxhr. 22x20 mm, nadrezaná, na izolovanie rozvodov vody, kúrenia, zdravotechniky</t>
  </si>
  <si>
    <t>1637727991</t>
  </si>
  <si>
    <t>88</t>
  </si>
  <si>
    <t>283310004800.S</t>
  </si>
  <si>
    <t>Izolačná PE trubica dxhr. 28x20 mm, nadrezaná, na izolovanie rozvodov vody, kúrenia, zdravotechniky</t>
  </si>
  <si>
    <t>-1158794083</t>
  </si>
  <si>
    <t>89</t>
  </si>
  <si>
    <t>713482131.S</t>
  </si>
  <si>
    <t>Montáž trubíc z PE, hr.30 mm,vnút.priemer do 38 mm</t>
  </si>
  <si>
    <t>1382911935</t>
  </si>
  <si>
    <t>90</t>
  </si>
  <si>
    <t>283310006400.S</t>
  </si>
  <si>
    <t>Izolačná PE trubica dxhr. 35x30 mm, rozrezaná, na izolovanie rozvodov vody, kúrenia, zdravotechniky</t>
  </si>
  <si>
    <t>-1979435033</t>
  </si>
  <si>
    <t>91</t>
  </si>
  <si>
    <t>283310006500.S</t>
  </si>
  <si>
    <t>Izolačná PE trubica dxhr. 42x30 mm, rozrezaná, na izolovanie rozvodov vody, kúrenia, zdravotechniky</t>
  </si>
  <si>
    <t>-821872778</t>
  </si>
  <si>
    <t>92</t>
  </si>
  <si>
    <t>283320010000.S</t>
  </si>
  <si>
    <t xml:space="preserve">Lepidlo, bal. 2,2 kg, pre izolácie potrubí </t>
  </si>
  <si>
    <t>-905649783</t>
  </si>
  <si>
    <t>93</t>
  </si>
  <si>
    <t>283320010300.S</t>
  </si>
  <si>
    <t>Páska, dĺ 15 m, šxhr. 50x3 mm, pre izolácie potrubí</t>
  </si>
  <si>
    <t>1652918820</t>
  </si>
  <si>
    <t>94</t>
  </si>
  <si>
    <t>azf1698</t>
  </si>
  <si>
    <t xml:space="preserve">Spona Tubolit ( 100 ks/bal. ) </t>
  </si>
  <si>
    <t>-451772434</t>
  </si>
  <si>
    <t>95</t>
  </si>
  <si>
    <t>998713201</t>
  </si>
  <si>
    <t>Presun hmôt pre izolácie tepelné v objektoch výšky do 6 m</t>
  </si>
  <si>
    <t>%</t>
  </si>
  <si>
    <t>-132529405</t>
  </si>
  <si>
    <t>96</t>
  </si>
  <si>
    <t>998713292.S</t>
  </si>
  <si>
    <t>Izolácie tepelné, prípl.za presun nad vymedz. najväčšiu dopravnú vzdial. do 100 m</t>
  </si>
  <si>
    <t>1023105150</t>
  </si>
  <si>
    <t>762</t>
  </si>
  <si>
    <t>Konštrukcie tesárske</t>
  </si>
  <si>
    <t>97</t>
  </si>
  <si>
    <t>762341252.S.1</t>
  </si>
  <si>
    <t>Montáž latovania a kontralát pre sklon od 22° do 35°</t>
  </si>
  <si>
    <t>-49037688</t>
  </si>
  <si>
    <t>98</t>
  </si>
  <si>
    <t>605120002800.S.1</t>
  </si>
  <si>
    <t>Hranoly z mäkkého reziva neopracované nehranené akosť II, prierez 25-100 cm2</t>
  </si>
  <si>
    <t>-1704546699</t>
  </si>
  <si>
    <t>762352813.S</t>
  </si>
  <si>
    <t>Demontáž strešných prvkov, sklon strechy do 40°, strešné okná   -0,03000 t</t>
  </si>
  <si>
    <t>1005372011</t>
  </si>
  <si>
    <t>100</t>
  </si>
  <si>
    <t>998762202.S</t>
  </si>
  <si>
    <t>Presun hmôt pre konštrukcie tesárske v objektoch výšky do 12 m</t>
  </si>
  <si>
    <t>107184126</t>
  </si>
  <si>
    <t>763</t>
  </si>
  <si>
    <t>Konštrukcie - drevostavby</t>
  </si>
  <si>
    <t>101</t>
  </si>
  <si>
    <t>763139521</t>
  </si>
  <si>
    <t>Demontáž sadrokartónového podhľadu s nosnou konštrukciou, jednoduché opláštenie, -0,01803t</t>
  </si>
  <si>
    <t>-1923972791</t>
  </si>
  <si>
    <t>102</t>
  </si>
  <si>
    <t>763138233</t>
  </si>
  <si>
    <t>Podhľad SDK RFI 15 mm závesný, dvojúrovňová oceľová podkonštrukcia CD/UD</t>
  </si>
  <si>
    <t>2138355516</t>
  </si>
  <si>
    <t>103</t>
  </si>
  <si>
    <t>210021019.S</t>
  </si>
  <si>
    <t>Vyhotovenie otvorov a prestupov v SDK konštrukciach pre tubusové svetlovody v podhlade podkrovia - umiestnenie a rozmer prestupov sa upresní na stavbe</t>
  </si>
  <si>
    <t>-462492441</t>
  </si>
  <si>
    <t>104</t>
  </si>
  <si>
    <t>763161515</t>
  </si>
  <si>
    <t>Montáž SDK obkladu - kapotáže r. š. nad 500 do 1000 mm, 1x hrana s rohovou lištou, jednoduché opláštenie doskami hr. 12,5 mm</t>
  </si>
  <si>
    <t>-908115173</t>
  </si>
  <si>
    <t>105</t>
  </si>
  <si>
    <t>590110001100</t>
  </si>
  <si>
    <t>Doska sadrokartónová GREEN, hrana HRAK, GKBI vlhkovzdorná hr. 12,5 mm, šxl 1250x2000 mm</t>
  </si>
  <si>
    <t>-679968148</t>
  </si>
  <si>
    <t>106</t>
  </si>
  <si>
    <t>998763401</t>
  </si>
  <si>
    <t>Presun hmôt pre sádrokartónové konštrukcie v stavbách(objektoch )výšky do 7 m</t>
  </si>
  <si>
    <t>-1628026899</t>
  </si>
  <si>
    <t>764</t>
  </si>
  <si>
    <t>Konštrukcie klampiarske</t>
  </si>
  <si>
    <t>107</t>
  </si>
  <si>
    <t>764351836.S</t>
  </si>
  <si>
    <t>Demontáž zvodových rúr zo žľabu a steny,  -0,00009t</t>
  </si>
  <si>
    <t>1579086994</t>
  </si>
  <si>
    <t>108</t>
  </si>
  <si>
    <t>764352812.S</t>
  </si>
  <si>
    <t>Demontáž žľaby z hliníkového farebného Al plechu, pododkvapové polkruhové r.š. 280 mm</t>
  </si>
  <si>
    <t>1744514907</t>
  </si>
  <si>
    <t>109</t>
  </si>
  <si>
    <t>764352612.S</t>
  </si>
  <si>
    <t>Demontáž všetkých doplnkových strešných plechov v rozsahu PD</t>
  </si>
  <si>
    <t>-622791749</t>
  </si>
  <si>
    <t>110</t>
  </si>
  <si>
    <t>764410750</t>
  </si>
  <si>
    <t>Oplechovanie parapetov z hliníkového farebného Al plechu, vrátane rohov r.š. 330 mm</t>
  </si>
  <si>
    <t>-1681937932</t>
  </si>
  <si>
    <t>111</t>
  </si>
  <si>
    <t>998764201</t>
  </si>
  <si>
    <t>Presun hmôt pre konštrukcie klampiarske v objektoch výšky do 6 m</t>
  </si>
  <si>
    <t>363079517</t>
  </si>
  <si>
    <t>765</t>
  </si>
  <si>
    <t>Konštrukcie - krytiny tvrdé</t>
  </si>
  <si>
    <t>112</t>
  </si>
  <si>
    <t>765311820</t>
  </si>
  <si>
    <t>Demontáž krytiny uloženej na sucho, do sutiny, sklon strechy do 45°, -0,08t vrátane latovania,doplnkov a fólie</t>
  </si>
  <si>
    <t>1754489644</t>
  </si>
  <si>
    <t>113</t>
  </si>
  <si>
    <t>765331291</t>
  </si>
  <si>
    <t>Montáž betónovej krytiny vrátane doplnkov, fólie príslušenstva a odkvapových plechov, sklon od 22° do 40°</t>
  </si>
  <si>
    <t>-2012733167</t>
  </si>
  <si>
    <t>114</t>
  </si>
  <si>
    <t>592450001600</t>
  </si>
  <si>
    <t xml:space="preserve">Krytina betónová s kompletným príslušenstvom vrátane plechov a fólie a odkvapového systému v rozsahu PD systémové riešenie - (30r. záruka na funkčnosť strešného systému) </t>
  </si>
  <si>
    <t>-1071714297</t>
  </si>
  <si>
    <t>115</t>
  </si>
  <si>
    <t>7653390101</t>
  </si>
  <si>
    <t>FVZ konštrukcia strechy – lokálna demontáž a montáž krytiny strechy prípadná výmena poškodených kusov po montáži FVZ so systémovým uchytením FVZ konštrukcie o krokvy, sklon strechy do 45°</t>
  </si>
  <si>
    <t>167269290</t>
  </si>
  <si>
    <t>116</t>
  </si>
  <si>
    <t>998765202</t>
  </si>
  <si>
    <t>Presun hmôt pre tvrdé krytiny v objektoch výšky nad 6 do 12 m</t>
  </si>
  <si>
    <t>1340256582</t>
  </si>
  <si>
    <t>766</t>
  </si>
  <si>
    <t>Konštrukcie stolárske</t>
  </si>
  <si>
    <t>117</t>
  </si>
  <si>
    <t>766621081.S</t>
  </si>
  <si>
    <t>Montáž okien drevohliníkových s hydroizolačnými ISO páskami (exteriérová a interiérová) vrátane podkladných profilov</t>
  </si>
  <si>
    <t>-1029566989</t>
  </si>
  <si>
    <t>118</t>
  </si>
  <si>
    <t>611410007600.R</t>
  </si>
  <si>
    <t>Okno drevohliníkové jednokrídlové OS, 600 x 1000 mm, izolačné trojsklo  - špec vid PD - O01</t>
  </si>
  <si>
    <t>-1971674269</t>
  </si>
  <si>
    <t>119</t>
  </si>
  <si>
    <t>611410007600.R1</t>
  </si>
  <si>
    <t>Okno drevohliníkové jednokrídlové OS,  900 x 500 mm, izolačné trojsklo  - špec vid PD - O02</t>
  </si>
  <si>
    <t>353262548</t>
  </si>
  <si>
    <t>120</t>
  </si>
  <si>
    <t>611410006300.S1</t>
  </si>
  <si>
    <t>Okno drevohliníkové jednokrídlové OS,800 x 1600 mm, izolačné trojsklo - špec vid PD - O03</t>
  </si>
  <si>
    <t>-813993336</t>
  </si>
  <si>
    <t>121</t>
  </si>
  <si>
    <t>611410006300.S</t>
  </si>
  <si>
    <t>Okno drevohliníkové jednokrídlové OS,830 x 1600 mm, izolačné trojsklo - špec vid PD - O04</t>
  </si>
  <si>
    <t>-1778145376</t>
  </si>
  <si>
    <t>122</t>
  </si>
  <si>
    <t>611410006600.S</t>
  </si>
  <si>
    <t>Okno drevohliníkové dvojkrídlové O+OS so stlpikom 1200 x 1600 mm, izolačné trojsklo - špec vid PD - O05</t>
  </si>
  <si>
    <t>-628368271</t>
  </si>
  <si>
    <t>123</t>
  </si>
  <si>
    <t>767612100.S</t>
  </si>
  <si>
    <t>Montáž dverí drevohliníkových s hydroizolačnými ISO páskami (exteriérová a interiérová) vrátane podkladných profilov</t>
  </si>
  <si>
    <t>-203854183</t>
  </si>
  <si>
    <t>124</t>
  </si>
  <si>
    <t>553410005400</t>
  </si>
  <si>
    <t>Okno drevohliníkové, s nadsvetlíkom_x000D_, vxš 2050+550x1000 mm izolačné 3-sklo vrátane podkladného profilu - špec vid PD - O06</t>
  </si>
  <si>
    <t>-784910195</t>
  </si>
  <si>
    <t>125</t>
  </si>
  <si>
    <t>553410004700</t>
  </si>
  <si>
    <t>Dvere drevohliníkový systém, zostava dvojkrídlových dverí O+O_x000D_, vxš 2500x2000 mm izolačné 3-sklo, vrátane podkladného profilu-  špec vid PD - D01</t>
  </si>
  <si>
    <t>-1206153998</t>
  </si>
  <si>
    <t>126</t>
  </si>
  <si>
    <t>553410004800</t>
  </si>
  <si>
    <t>Dvere drevohliníkové systémové, zostava HS portal posuv_x000D_, vxš 2500x1600 mm izolačné 3-sklo, vrátane podkladného profilu, špec vid PD - D02</t>
  </si>
  <si>
    <t>1941599336</t>
  </si>
  <si>
    <t>127</t>
  </si>
  <si>
    <t>553410005900</t>
  </si>
  <si>
    <t>Dvere drevohliník, s nadsvetlíkom_x000D_, vxš 2250+550x1100 mm izolačné 3-sklo, vrátane podkladného profilu, špec vid PD - D03</t>
  </si>
  <si>
    <t>920057707</t>
  </si>
  <si>
    <t>128</t>
  </si>
  <si>
    <t>553410006000</t>
  </si>
  <si>
    <t>Dvere drevohliník, vxš 2200+300x1000 mm izolačné 3-sklo,vrátane podkladného profilu, špec vid PD - D04</t>
  </si>
  <si>
    <t>-1787425851</t>
  </si>
  <si>
    <t>129</t>
  </si>
  <si>
    <t>553410006100</t>
  </si>
  <si>
    <t>Dvere drevohliník, vxš 2200x1000 mm izolačné 3-sklo, vrátane podkladného profilu, špec vid PD - D05</t>
  </si>
  <si>
    <t>-382114548</t>
  </si>
  <si>
    <t>130</t>
  </si>
  <si>
    <t>553410006400</t>
  </si>
  <si>
    <t>Dvere drevohliník, vchodové plné, jednokrídlové_x000D_, vxš 1950x800 mm  vrátane podkladného profilu, špec vid PD- D06</t>
  </si>
  <si>
    <t>-407674260</t>
  </si>
  <si>
    <t>131</t>
  </si>
  <si>
    <t>553410006200</t>
  </si>
  <si>
    <t>Dvere drevohliník, s nadsvetlíkom_x000D_, vxš 2050+550x1080 mm izolačné 3-sklo, vrátane podkladného profilu, špec vid PD - D07</t>
  </si>
  <si>
    <t>-1582580637</t>
  </si>
  <si>
    <t>132</t>
  </si>
  <si>
    <t>766670999.S</t>
  </si>
  <si>
    <t>Montáž okna strešného vrátane príslušenstva, veľkosť okna 55x78 cm</t>
  </si>
  <si>
    <t>2121658775</t>
  </si>
  <si>
    <t>133</t>
  </si>
  <si>
    <t>611310004500.S</t>
  </si>
  <si>
    <t>Strešné okno drevené kyvné, šxv 550x780 mm s madlom - O07</t>
  </si>
  <si>
    <t>193743394</t>
  </si>
  <si>
    <t>134</t>
  </si>
  <si>
    <t>611380002800.S</t>
  </si>
  <si>
    <t>Lemovanie hliníkové, šxv 550x780 mm, bez zatepľovacej sady, pre profilovanú strešnú krytinu do 120 mm</t>
  </si>
  <si>
    <t>-1606725013</t>
  </si>
  <si>
    <t>135</t>
  </si>
  <si>
    <t>611380006100.S</t>
  </si>
  <si>
    <t>Zatepľovacia sada pre osadenie strešného okna alebo výlezu, šxv 550x780 mm</t>
  </si>
  <si>
    <t>-425378502</t>
  </si>
  <si>
    <t>136</t>
  </si>
  <si>
    <t>611380007900.S</t>
  </si>
  <si>
    <t>Manžeta z parotesnej fólie pre osadenie strešného okna alebo výlezu, šxv 550x780 mm</t>
  </si>
  <si>
    <t>284566705</t>
  </si>
  <si>
    <t>137</t>
  </si>
  <si>
    <t>766671001.S</t>
  </si>
  <si>
    <t>Montáž okna strešného vrátane príslušenstva, veľkosť okna 78x98 cm</t>
  </si>
  <si>
    <t>1656044050</t>
  </si>
  <si>
    <t>138</t>
  </si>
  <si>
    <t>611310005600.S</t>
  </si>
  <si>
    <t>Strešné okno drevené kyvné, šxv 780x980 mm s kľučkou - O08</t>
  </si>
  <si>
    <t>-498134440</t>
  </si>
  <si>
    <t>139</t>
  </si>
  <si>
    <t>611380003200.S</t>
  </si>
  <si>
    <t>Lemovanie hliníkové, šxv 780x980 mm bez zatepľovacej sady, pre profilovanú strešnú krytinu do 120 mm</t>
  </si>
  <si>
    <t>2121331479</t>
  </si>
  <si>
    <t>140</t>
  </si>
  <si>
    <t>611380006600.S</t>
  </si>
  <si>
    <t>Zatepľovacia sada pre osadenie strešného okna alebo výlezu, šxv 780x980 mm</t>
  </si>
  <si>
    <t>-1920368744</t>
  </si>
  <si>
    <t>141</t>
  </si>
  <si>
    <t>611380008500.S</t>
  </si>
  <si>
    <t>Manžeta z parotesnej fólie pre osadenie strešného okna alebo výlezu, šxv 780x980 mm</t>
  </si>
  <si>
    <t>-1455533914</t>
  </si>
  <si>
    <t>142</t>
  </si>
  <si>
    <t>766671002.S</t>
  </si>
  <si>
    <t>Montáž okna strešného vrátane príslušenstva, veľkosť okna 78x118 cm</t>
  </si>
  <si>
    <t>581883759</t>
  </si>
  <si>
    <t>143</t>
  </si>
  <si>
    <t>611310005700.S</t>
  </si>
  <si>
    <t>Strešné okno drevené kyvné, šxv 780x1180 mm s kľučkou - O09</t>
  </si>
  <si>
    <t>-509114482</t>
  </si>
  <si>
    <t>144</t>
  </si>
  <si>
    <t>611380005000.S</t>
  </si>
  <si>
    <t>Lemovanie hliníkové, šxv 780x1180 mm bez zatepľovacej sady, pre plochú strešnú krytinu do výšky 16 mm</t>
  </si>
  <si>
    <t>748677422</t>
  </si>
  <si>
    <t>145</t>
  </si>
  <si>
    <t>611380006700.S</t>
  </si>
  <si>
    <t>Zatepľovacia sada pre osadenie strešného okna alebo výlezu, šxv 780x1180 mm</t>
  </si>
  <si>
    <t>1864928400</t>
  </si>
  <si>
    <t>146</t>
  </si>
  <si>
    <t>611380008600.S</t>
  </si>
  <si>
    <t>Manžeta z parotesnej fólie pre osadenie strešného okna alebo výlezu, šxv 780x1180 mm</t>
  </si>
  <si>
    <t>-1033022246</t>
  </si>
  <si>
    <t>147</t>
  </si>
  <si>
    <t>766694142.S1</t>
  </si>
  <si>
    <t>Doplnky - parapetné dosky plastové šírky do 300 mm</t>
  </si>
  <si>
    <t>-555100644</t>
  </si>
  <si>
    <t>148</t>
  </si>
  <si>
    <t>968062455.S</t>
  </si>
  <si>
    <t>Vybúranie dverových zárubní a dverných krídel aj posuvných,  -0,08800t - do sute</t>
  </si>
  <si>
    <t>-1649566617</t>
  </si>
  <si>
    <t>149</t>
  </si>
  <si>
    <t>766694981.S</t>
  </si>
  <si>
    <t>Demontáž parapetnej dosky int.šírky do 300 mm, -0,006t</t>
  </si>
  <si>
    <t>-159970342</t>
  </si>
  <si>
    <t>150</t>
  </si>
  <si>
    <t>766694988.S</t>
  </si>
  <si>
    <t>Demontáž parapetnej dosky plastovej šírky nad 300 mm, dĺžky nad 1600 mm, -0,008t</t>
  </si>
  <si>
    <t>439405979</t>
  </si>
  <si>
    <t>151</t>
  </si>
  <si>
    <t>766241003.S</t>
  </si>
  <si>
    <t>Montáž dreveného vyrovnávajúceho schodiska, drevená rámová podkonštrukcia pre 2 stupne uchytená o podlahu a okolité konštrukcie - mies.č. K1.01 a pred O06 okno</t>
  </si>
  <si>
    <t>-1148885091</t>
  </si>
  <si>
    <t>152</t>
  </si>
  <si>
    <t>612330000100.S</t>
  </si>
  <si>
    <t>Kompletný drevený materiál pre schody a podkonštrukciu vrátane spoj.prostriedkov</t>
  </si>
  <si>
    <t>-238712856</t>
  </si>
  <si>
    <t>153</t>
  </si>
  <si>
    <t>998766201.S</t>
  </si>
  <si>
    <t>Presun hmot pre konštrukcie stolárske v objektoch výšky do 6 m</t>
  </si>
  <si>
    <t>405526397</t>
  </si>
  <si>
    <t>767</t>
  </si>
  <si>
    <t>Konštrukcie doplnkové kovové</t>
  </si>
  <si>
    <t>154</t>
  </si>
  <si>
    <t>767211111.S</t>
  </si>
  <si>
    <t>Komplexná renovácia vnútorných OK schodov očistenie, výmena poškodených prvkov vrátane nového náteru - (miestnosť S1.05)</t>
  </si>
  <si>
    <t>kg</t>
  </si>
  <si>
    <t>-589829372</t>
  </si>
  <si>
    <t>155</t>
  </si>
  <si>
    <t>767211112.R1</t>
  </si>
  <si>
    <t>Dodávka a montáž ostatných atyp.doplnkových ocelových konštrukcií - HS portal preklad a stojky - S235</t>
  </si>
  <si>
    <t>-1140108481</t>
  </si>
  <si>
    <t>156</t>
  </si>
  <si>
    <t>767211112.S</t>
  </si>
  <si>
    <t>Dodávka a montáž ostatných atyp.doplnkových ocelových konštrukcií - IPE100,80 - 60*120*3 mm profil S235</t>
  </si>
  <si>
    <t>216132767</t>
  </si>
  <si>
    <t>157</t>
  </si>
  <si>
    <t>767211113.S</t>
  </si>
  <si>
    <t>Komplexná rekonštrukcia OK schodov a pavlače do objektu vrátane výmeny pororoštu zábradlia a výplní</t>
  </si>
  <si>
    <t>-1013767857</t>
  </si>
  <si>
    <t>158</t>
  </si>
  <si>
    <t>767221230.S</t>
  </si>
  <si>
    <t>Dodávka a montáž zábradlí schodísk z rúrok na oceľovú konštrukciu, s hmotnosťou 1 m zábradlia nad 25 kg</t>
  </si>
  <si>
    <t>1187246432</t>
  </si>
  <si>
    <t>159</t>
  </si>
  <si>
    <t>553520001700.S</t>
  </si>
  <si>
    <t xml:space="preserve">Zábradlie schodiskové, výplň, výška do 1200 mm, kotvenie do steny a OK , s madlom, vhodné do interiéru </t>
  </si>
  <si>
    <t>154255701</t>
  </si>
  <si>
    <t>160</t>
  </si>
  <si>
    <t>767330001.S</t>
  </si>
  <si>
    <t>Montáž svetlovodu tubusového priemeru do 260 mm do šikmej strechy s profilovou krytinou</t>
  </si>
  <si>
    <t>-1707938841</t>
  </si>
  <si>
    <t>161</t>
  </si>
  <si>
    <t>611510000700.S</t>
  </si>
  <si>
    <t>Svetlovod tubusový priemeru do 260 mm do šikmej strechy s profilovou krytinou s komplet príslušenstvom predlžovacie trubice šošovky apod</t>
  </si>
  <si>
    <t>-1820760731</t>
  </si>
  <si>
    <t>162</t>
  </si>
  <si>
    <t>767330801.S</t>
  </si>
  <si>
    <t>Demontáž svetlovodu tubusového zabudovaného vo všetkých typoch striech priemeru 250 mm  -0,0021t</t>
  </si>
  <si>
    <t>-351601535</t>
  </si>
  <si>
    <t>163</t>
  </si>
  <si>
    <t>775511800.S</t>
  </si>
  <si>
    <t>Demontáž podláh vlysových, mozaikových, parketových, vrátane líšt -0,0150t</t>
  </si>
  <si>
    <t>1604649767</t>
  </si>
  <si>
    <t>164</t>
  </si>
  <si>
    <t>998767201.S</t>
  </si>
  <si>
    <t>Presun hmôt pre kovové stavebné doplnkové konštrukcie v objektoch výšky do 6 m</t>
  </si>
  <si>
    <t>1789729949</t>
  </si>
  <si>
    <t>2 - Modernizácia, výmena zdrojov tepla a rozvodov</t>
  </si>
  <si>
    <t>9 - Ostatné konštrukcie a práce-búranie</t>
  </si>
  <si>
    <t>713 - Izolácie tepelné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</si>
  <si>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</si>
  <si>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</si>
  <si>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</si>
  <si>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</si>
  <si>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</si>
  <si>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 xml:space="preserve">    36-M - Montáž prevádzkových, meracích a regulačných zariadení</t>
  </si>
  <si>
    <t xml:space="preserve">    95-M - Ostatné náklady</t>
  </si>
  <si>
    <t>HZS - Hodinové zúčtovacie sadzby</t>
  </si>
  <si>
    <t>VRN - Investičné náklady neobsiahnuté v cenách</t>
  </si>
  <si>
    <t>971042331.S</t>
  </si>
  <si>
    <t>Vybúranie otvoru v betónových priečkach a stenách plochy do 0,09 m2, hr. do 150 mm,  -0,03000t</t>
  </si>
  <si>
    <t>791163982</t>
  </si>
  <si>
    <t>971042341.S</t>
  </si>
  <si>
    <t>Vybúranie otvoru v betónových priečkach a stenách plochy do 0,09 m2, hr. do 300 mm,  -0,05900t</t>
  </si>
  <si>
    <t>1539767395</t>
  </si>
  <si>
    <t>971045809.S</t>
  </si>
  <si>
    <t>Vrty príklepovým vrtákom do D 52 mm do stien alebo smerom dole do betónu -0.00004t</t>
  </si>
  <si>
    <t>-229139375</t>
  </si>
  <si>
    <t>544699906</t>
  </si>
  <si>
    <t>979011141.S</t>
  </si>
  <si>
    <t>Zvislá doprava sutiny po schodoch ručne, príplatok za každých ďalších 3,5 m</t>
  </si>
  <si>
    <t>1110413388</t>
  </si>
  <si>
    <t>979081111.S</t>
  </si>
  <si>
    <t>1261752004</t>
  </si>
  <si>
    <t>979081121.S</t>
  </si>
  <si>
    <t>-70158923</t>
  </si>
  <si>
    <t>979089012.S</t>
  </si>
  <si>
    <t>Poplatok za skládku - betón, tehly, dlaždice, obkladačky a keramika  (17 01), ostatné</t>
  </si>
  <si>
    <t>-158254515</t>
  </si>
  <si>
    <t>713482111.S</t>
  </si>
  <si>
    <t>Montáž trubíc z PE, hr.do 10 mm,vnút.priemer do 38 mm</t>
  </si>
  <si>
    <t>-1721171333</t>
  </si>
  <si>
    <t>283310002600.S</t>
  </si>
  <si>
    <t>Izolačná PE trubica dxhr. 15x13 mm, nadrezaná, na izolovanie rozvodov vody, kúrenia, zdravotechniky</t>
  </si>
  <si>
    <t>266626574</t>
  </si>
  <si>
    <t>283310002700.S</t>
  </si>
  <si>
    <t>Izolačná PE trubica dxhr. 18x13 mm, nadrezaná, na izolovanie rozvodov vody, kúrenia, zdravotechniky</t>
  </si>
  <si>
    <t>-564080783</t>
  </si>
  <si>
    <t>529786159</t>
  </si>
  <si>
    <t>479560778</t>
  </si>
  <si>
    <t>-1196216033</t>
  </si>
  <si>
    <t>283310006300.S</t>
  </si>
  <si>
    <t>Izolačná PE trubica dxhr. 28x30 mm, rozrezaná, na izolovanie rozvodov vody, kúrenia, zdravotechniky</t>
  </si>
  <si>
    <t>-1180476742</t>
  </si>
  <si>
    <t>1860111347</t>
  </si>
  <si>
    <t>567175014</t>
  </si>
  <si>
    <t>1031976050</t>
  </si>
  <si>
    <t>-171993338</t>
  </si>
  <si>
    <t>713483013.S</t>
  </si>
  <si>
    <t>Montáž technickej izolácie samolepiacej rohože hr. 50 mm na potrubia s rovnou plochou</t>
  </si>
  <si>
    <t>1821598577</t>
  </si>
  <si>
    <t>631470001500.S</t>
  </si>
  <si>
    <t>Lamelová rohož z minerálnej vlny hr. 50 mm s hliníkovou fóliou na izoláciu zakrivených plôch a potrubí</t>
  </si>
  <si>
    <t>-1773509699</t>
  </si>
  <si>
    <t>998713201.S</t>
  </si>
  <si>
    <t>-2046770535</t>
  </si>
  <si>
    <t>2014785744</t>
  </si>
  <si>
    <t>731</t>
  </si>
  <si>
    <t>Ústredné kúrenie - kotolne</t>
  </si>
  <si>
    <t>731200825.S</t>
  </si>
  <si>
    <t>Demontáž kotla oceľového na kvapalné alebo plynné palivá s výkonom nad 25 do 40 kW,  -0,30625t</t>
  </si>
  <si>
    <t>-100589089</t>
  </si>
  <si>
    <t>731202810.S</t>
  </si>
  <si>
    <t>Rozrezanie demontovaných kotlov oceľových s hmotnosťou do 500 kg</t>
  </si>
  <si>
    <t>872910535</t>
  </si>
  <si>
    <t>731251003.S</t>
  </si>
  <si>
    <t>Montáž kotla oceľového elektrického 11-18 kW</t>
  </si>
  <si>
    <t>32724188</t>
  </si>
  <si>
    <t>484140001400.S</t>
  </si>
  <si>
    <t>Elektrický závesný kotol 12 /14 EU III alebo ekvivalent</t>
  </si>
  <si>
    <t>-457483131</t>
  </si>
  <si>
    <t>731251006.S</t>
  </si>
  <si>
    <t xml:space="preserve">Montáž magnetického filtra </t>
  </si>
  <si>
    <t>495110058</t>
  </si>
  <si>
    <t>520139</t>
  </si>
  <si>
    <t>Magnetický filter - otočný s cyklónovou vložkou - 5/4"F x 5/4"F; 6,75 m3/h; čierny *AF*</t>
  </si>
  <si>
    <t>-54684728</t>
  </si>
  <si>
    <t>520136</t>
  </si>
  <si>
    <t>Magnetický filter - otočný s cyklónovou vložkou - 1"F x 1"F; 4,60 m3/h; čierny *AF*</t>
  </si>
  <si>
    <t>1370995799</t>
  </si>
  <si>
    <t>731291020.S</t>
  </si>
  <si>
    <t>Montáž rýchlomontážnej sady bez zmiešavača DN 25</t>
  </si>
  <si>
    <t>-169650405</t>
  </si>
  <si>
    <t>0020191817</t>
  </si>
  <si>
    <t>Čerpadlová skupina VDM 10 priama, s vysokoúčinným elektronickým čerpadlom, triedy A, 230 V, dva kruhové teplomery, izolácia, rozstup120 mm alebo ekvivalent</t>
  </si>
  <si>
    <t>754380440</t>
  </si>
  <si>
    <t>731291030.S</t>
  </si>
  <si>
    <t>Montáž rýchlomontážnej sady bez zmiešavača DN 32</t>
  </si>
  <si>
    <t>1228667777</t>
  </si>
  <si>
    <t>39012EV6</t>
  </si>
  <si>
    <t>Kotlový modul - nezmiešavaný - DN 32; DAB.EVOSTA3 60/180 X, PAW.K31-DN 32  alebo ekvivalent</t>
  </si>
  <si>
    <t>-1006631149</t>
  </si>
  <si>
    <t>3722SET</t>
  </si>
  <si>
    <t>Sada nástenného držiaka s montážnou doskou - pre kotlový modul DN 32, PAW.DS 3722 SET alebo ekvivalent</t>
  </si>
  <si>
    <t>-70565556</t>
  </si>
  <si>
    <t>731341130.S</t>
  </si>
  <si>
    <t>Hadica napúšťacia gumená</t>
  </si>
  <si>
    <t>1954710577</t>
  </si>
  <si>
    <t>7313700421.S</t>
  </si>
  <si>
    <t>Montáž horizontálneho rozdelovača</t>
  </si>
  <si>
    <t>-603202589</t>
  </si>
  <si>
    <t>307597</t>
  </si>
  <si>
    <t>Rozdelovač pre 3 okruhy, izolácia, rozstup 120 mm</t>
  </si>
  <si>
    <t>442216012</t>
  </si>
  <si>
    <t>731890801.S</t>
  </si>
  <si>
    <t>Vnútrostaveniskové premiestnenie vybúraných hmôt kotolní vodorovne do 6 m</t>
  </si>
  <si>
    <t>579519473</t>
  </si>
  <si>
    <t>732212815.S</t>
  </si>
  <si>
    <t>Demontáž ohrievača zásobníkového stojatého objemu do 1600 l,  -0,51196t</t>
  </si>
  <si>
    <t>-1213458009</t>
  </si>
  <si>
    <t>732213814.S</t>
  </si>
  <si>
    <t>Demontáž ohrievača zásobníkového, rozrezanie demontovaného ohrievača objemu nad 630 do 1600 l</t>
  </si>
  <si>
    <t>-1636999060</t>
  </si>
  <si>
    <t>732214815.S</t>
  </si>
  <si>
    <t>Demontáž ohrievača zásobníkového, vypustenie vody z ohrievača objemu nad 630 do 1600 l</t>
  </si>
  <si>
    <t>912138207</t>
  </si>
  <si>
    <t>732420814.S</t>
  </si>
  <si>
    <t>Demontáž čerpadla obehového špirálového (do potrubia) DN 65,  -0,02400t</t>
  </si>
  <si>
    <t>-534897770</t>
  </si>
  <si>
    <t>998731201.S</t>
  </si>
  <si>
    <t>Presun hmôt pre kotolne umiestnené vo výške (hĺbke) do 6 m</t>
  </si>
  <si>
    <t>1218762611</t>
  </si>
  <si>
    <t>998731293.S</t>
  </si>
  <si>
    <t>Kotolne, prípl.za presun nad vymedz. najväčšiu dopravnú vzdialenosť do 500 m</t>
  </si>
  <si>
    <t>-2079226582</t>
  </si>
  <si>
    <t>732</t>
  </si>
  <si>
    <t>Ústredné kúrenie - strojovne</t>
  </si>
  <si>
    <t>732110812.S</t>
  </si>
  <si>
    <t>Demontáž telesa rozdeľovača a zberača nad DN 100 do 200,  -0,09358t</t>
  </si>
  <si>
    <t>70665459</t>
  </si>
  <si>
    <t>732199100.S</t>
  </si>
  <si>
    <t>Montáž orientačného štítka</t>
  </si>
  <si>
    <t>súb.</t>
  </si>
  <si>
    <t>-1924119551</t>
  </si>
  <si>
    <t>548230000900.S</t>
  </si>
  <si>
    <t>Štítok lxv 100x150 mm</t>
  </si>
  <si>
    <t>-1212313675</t>
  </si>
  <si>
    <t>732219235.S</t>
  </si>
  <si>
    <t>Montáž zásobníkového ohrievača vody pre ohrev pitnej vody v spojení s kotlami a slnečnými kolektormi objem 300 l</t>
  </si>
  <si>
    <t>1647655310</t>
  </si>
  <si>
    <t>0010020645</t>
  </si>
  <si>
    <t>Zásobník TV 300  alebo ekvivalent</t>
  </si>
  <si>
    <t>392935136</t>
  </si>
  <si>
    <t>305827</t>
  </si>
  <si>
    <t>Poistná skupina do 10 bar nad 200 l  alebo ekvivalent</t>
  </si>
  <si>
    <t>1226857752</t>
  </si>
  <si>
    <t>0020230734</t>
  </si>
  <si>
    <t>Elelktrická spirála 2-4-6 kW, 400V  alebo ekvivalent</t>
  </si>
  <si>
    <t>-1137538160</t>
  </si>
  <si>
    <t>732320812.S</t>
  </si>
  <si>
    <t>Demontáž nádrže beztlakovej alebo tlakovej, odpojenie od rozvodov potrubia nádrže objemu do 100 l</t>
  </si>
  <si>
    <t>-1887046214</t>
  </si>
  <si>
    <t>732331015.S</t>
  </si>
  <si>
    <t>Montáž expanznej nádoby tlak do 6 bar s membránou 50 l</t>
  </si>
  <si>
    <t>781649935</t>
  </si>
  <si>
    <t>484630006500.S</t>
  </si>
  <si>
    <t>Nádoba expanzná s membránou, objem 50 l, 3/1,5 bar, 6/1,5 bar</t>
  </si>
  <si>
    <t>-1803346044</t>
  </si>
  <si>
    <t>732331921.S</t>
  </si>
  <si>
    <t>Automatické doplňovanie a kontrola tlaku vody bez čerpadla, do 10 bar/60st.C</t>
  </si>
  <si>
    <t>405207513</t>
  </si>
  <si>
    <t>732331929.S</t>
  </si>
  <si>
    <t>Automatické doplňovanie a kontrola tlaku vody. Uvedenie do prevádzky autorizovaným srvisom</t>
  </si>
  <si>
    <t>-1348774583</t>
  </si>
  <si>
    <t>732331986.S</t>
  </si>
  <si>
    <t>Montáž spojky na pripojenie expanznej nádoby 3/4"</t>
  </si>
  <si>
    <t>1598781175</t>
  </si>
  <si>
    <t>197730031894.S</t>
  </si>
  <si>
    <t>Uzatvárací a vypúšťací ventil pre expanzné nádoby 1" s manometrom</t>
  </si>
  <si>
    <t>-1196205230</t>
  </si>
  <si>
    <t>732351000.S</t>
  </si>
  <si>
    <t>Montáž akumulačného zásobníka vykurovacej vody v spojení so solár. systémami, tepel. čerpadlami a kotlami na pevné palivo objem do 400 l</t>
  </si>
  <si>
    <t>-795354337</t>
  </si>
  <si>
    <t>0010015130</t>
  </si>
  <si>
    <t>Akumulačný zásobník 300/3-5  alebo ekvivalent</t>
  </si>
  <si>
    <t>652647264</t>
  </si>
  <si>
    <t>732420813.S</t>
  </si>
  <si>
    <t>Demontáž čerpadla obehového špirálového (do potrubia) DN 50,  -0,02200t</t>
  </si>
  <si>
    <t>-963824717</t>
  </si>
  <si>
    <t>732460005.S</t>
  </si>
  <si>
    <t>Montáž tepelného čerpadla 3-12 kW (vzduch-voda)</t>
  </si>
  <si>
    <t>192635108</t>
  </si>
  <si>
    <t>0010044693</t>
  </si>
  <si>
    <t>Tepelné čerpadlo125/6 A 400 V, Riadiaci modul VWZ AI MB4  alebo ekvivalent</t>
  </si>
  <si>
    <t>1724773839</t>
  </si>
  <si>
    <t>0020250226</t>
  </si>
  <si>
    <t>Gumené pätky 60cm (x2), sada</t>
  </si>
  <si>
    <t>-1046769092</t>
  </si>
  <si>
    <t>0010027989</t>
  </si>
  <si>
    <t>Pripojovacia sada pre vonkajšiu jednotku tep.čerp. - inštalácia cez stenu bez krytu, šroubenie  alebo ekvivalent</t>
  </si>
  <si>
    <t>1948708124</t>
  </si>
  <si>
    <t>732460010.S</t>
  </si>
  <si>
    <t xml:space="preserve">Montáž regulácie tepelného čerpadla </t>
  </si>
  <si>
    <t>-2126860677</t>
  </si>
  <si>
    <t>0020260919</t>
  </si>
  <si>
    <t>Ekvitermická regulácia s vonkajším snímačom  alebo ekvivalent</t>
  </si>
  <si>
    <t>-775303717</t>
  </si>
  <si>
    <t>0020184847</t>
  </si>
  <si>
    <t>(3 okruhy) VR 71 - rozširovací modul pre multiMATIC na tri riadené okruhy alebo ekvivalent</t>
  </si>
  <si>
    <t>-1641340711</t>
  </si>
  <si>
    <t>0020235465</t>
  </si>
  <si>
    <t>VR 32 B, kaskádový modul s možnosťou upevnenia na stenu pre TČ alebo ekvivalent</t>
  </si>
  <si>
    <t>942184005</t>
  </si>
  <si>
    <t>0020260926</t>
  </si>
  <si>
    <t>VR 92 - diaľkové ovládanie pre sensoCOMFORT 720, podsvietené, s izbovým termostatom a vlhkomerom alebo ekvivalent</t>
  </si>
  <si>
    <t>31364443</t>
  </si>
  <si>
    <t>998732201.S</t>
  </si>
  <si>
    <t>Presun hmôt pre strojovne v objektoch výšky do 6 m</t>
  </si>
  <si>
    <t>1846287273</t>
  </si>
  <si>
    <t>998732293.S</t>
  </si>
  <si>
    <t>Strojovne, prípl.za presun nad vymedz. najväčšiu dopravnú vzdialenosť do 500 m</t>
  </si>
  <si>
    <t>1574213279</t>
  </si>
  <si>
    <t>733</t>
  </si>
  <si>
    <t>Ústredné kúrenie - rozvodné potrubie</t>
  </si>
  <si>
    <t>722131912.S</t>
  </si>
  <si>
    <t>Oprava potrubia vykurovania vsadenie odbočky do potrubia do DN 25</t>
  </si>
  <si>
    <t>-862353701</t>
  </si>
  <si>
    <t>733120819.S</t>
  </si>
  <si>
    <t>Demontáž potrubia z oceľových rúrok hladkých nad 38 do D 60,3,  -0,00473t</t>
  </si>
  <si>
    <t>1764955300</t>
  </si>
  <si>
    <t>733151113.S</t>
  </si>
  <si>
    <t>Potrubie z medených rúrok tvrdých spájaných lisovaním D 15/1,0 mm</t>
  </si>
  <si>
    <t>-117344920</t>
  </si>
  <si>
    <t>733151116.S</t>
  </si>
  <si>
    <t>Potrubie z medených rúrok tvrdých spájaných lisovaním D 18/1,0 mm</t>
  </si>
  <si>
    <t>-391698450</t>
  </si>
  <si>
    <t>733151119.S</t>
  </si>
  <si>
    <t>Potrubie z medených rúrok tvrdých spájaných lisovaním D 22/1,0 mm</t>
  </si>
  <si>
    <t>-1868643282</t>
  </si>
  <si>
    <t>733151122.S</t>
  </si>
  <si>
    <t>Potrubie z medených rúrok tvrdých spájaných lisovaním D 28/1,0 mm</t>
  </si>
  <si>
    <t>409711507</t>
  </si>
  <si>
    <t>733151125.S</t>
  </si>
  <si>
    <t>Potrubie z medených rúrok tvrdých spájaných lisovaním D 35/1,5 mm</t>
  </si>
  <si>
    <t>540096427</t>
  </si>
  <si>
    <t>733151128.S</t>
  </si>
  <si>
    <t>Potrubie z medených rúrok tvrdých spájaných lisovaním D 42/1,5 mm</t>
  </si>
  <si>
    <t>50026436</t>
  </si>
  <si>
    <t>733175006.S</t>
  </si>
  <si>
    <t>Kompenzátor pre oceľové potrubie pryžový G 5/4 závitový</t>
  </si>
  <si>
    <t>941472795</t>
  </si>
  <si>
    <t>733191112.S</t>
  </si>
  <si>
    <t>Manžeta priestupová pre rúrky nad 20 do DN 32</t>
  </si>
  <si>
    <t>379382885</t>
  </si>
  <si>
    <t>733191113.S</t>
  </si>
  <si>
    <t>Manžeta priestupová pre rúrky nad 32 do DN 50</t>
  </si>
  <si>
    <t>1677086862</t>
  </si>
  <si>
    <t>733191201.S</t>
  </si>
  <si>
    <t>Tlaková skúška medeného potrubia do D 35 mm</t>
  </si>
  <si>
    <t>-985456856</t>
  </si>
  <si>
    <t>733191202.S</t>
  </si>
  <si>
    <t>Tlaková skúška medeného potrubia nad 35 do 64 mm</t>
  </si>
  <si>
    <t>-1858172794</t>
  </si>
  <si>
    <t>733193820.S</t>
  </si>
  <si>
    <t>Rozrezanie konzoly, podpery a výložníka pre potrubie z uholníkov L nad 50x50x5 do 80x80x8 mm,  -0,00747t</t>
  </si>
  <si>
    <t>629212417</t>
  </si>
  <si>
    <t>733890801.S</t>
  </si>
  <si>
    <t>Vnútrostav. premiestnenie vybúraných hmôt rozvodov potrubia vodorovne do 100 m z obj. výš. do 6 m</t>
  </si>
  <si>
    <t>-892447590</t>
  </si>
  <si>
    <t>998733201.S</t>
  </si>
  <si>
    <t>Presun hmôt pre rozvody potrubia v objektoch výšky do 6 m</t>
  </si>
  <si>
    <t>1352554101</t>
  </si>
  <si>
    <t>998733293.S</t>
  </si>
  <si>
    <t>Rozvody potrubia, prípl.za presun nad vymedz. najväčšiu dopravnú vzdial. do 500 m</t>
  </si>
  <si>
    <t>-630624709</t>
  </si>
  <si>
    <t>734</t>
  </si>
  <si>
    <t>Ústredné kúrenie, armatúry.</t>
  </si>
  <si>
    <t>734200822.S</t>
  </si>
  <si>
    <t>Demontáž armatúry závitovej s dvomi závitmi nad 1/2 do G 1,  -0,00110t</t>
  </si>
  <si>
    <t>448825910</t>
  </si>
  <si>
    <t>734200823.S</t>
  </si>
  <si>
    <t>Demontáž armatúry závitovej s dvomi závitmi nad 1 do G 6/4,  -0,00200t</t>
  </si>
  <si>
    <t>-1602596336</t>
  </si>
  <si>
    <t>734213270.S</t>
  </si>
  <si>
    <t>Montáž ventilu odvzdušňovacieho závitového automatického G 1/2 so spätnou klapkou</t>
  </si>
  <si>
    <t>-213131393</t>
  </si>
  <si>
    <t>551210009300.S</t>
  </si>
  <si>
    <t>Ventil odvzdušňovací automatický 1/2” so spätnou klapkou</t>
  </si>
  <si>
    <t>1302249869</t>
  </si>
  <si>
    <t>734223010.S</t>
  </si>
  <si>
    <t>Montáž ventilu závitového regulačného G 3/4 stupačkového</t>
  </si>
  <si>
    <t>205739259</t>
  </si>
  <si>
    <t>551210043900.S</t>
  </si>
  <si>
    <t>Regulátor tlakovej diferencie TA STAP DN20 10-60kPa</t>
  </si>
  <si>
    <t>-144331044</t>
  </si>
  <si>
    <t>734223154.S</t>
  </si>
  <si>
    <t>Montáž vyvažovacieho ventilu priameho pre kúrenie DN 25</t>
  </si>
  <si>
    <t>-699338436</t>
  </si>
  <si>
    <t>551210044306.S</t>
  </si>
  <si>
    <t>Ventil vyvažovací DN 25, priamy 2 vrty 1/4 uzatvorené uzávermi</t>
  </si>
  <si>
    <t>179315483</t>
  </si>
  <si>
    <t>734223156.S</t>
  </si>
  <si>
    <t>Montáž vyvažovacieho ventilu priameho pre kúrenie DN 32</t>
  </si>
  <si>
    <t>-114003951</t>
  </si>
  <si>
    <t>551210044308.S</t>
  </si>
  <si>
    <t>Ventil vyvažovací DN 32, priamy 2 vrty 1/4 uzatvorené uzávermi</t>
  </si>
  <si>
    <t>-1912403400</t>
  </si>
  <si>
    <t>734223208.S</t>
  </si>
  <si>
    <t>Montáž termostatickej hlavice kvapalinovej jednoduchej</t>
  </si>
  <si>
    <t>1809845423</t>
  </si>
  <si>
    <t>551280002000.S</t>
  </si>
  <si>
    <t>Termostatická hlavica kvapalinová jednoduchá rozsah regulácie + 6,5 až +28° C, plast</t>
  </si>
  <si>
    <t>-1016263185</t>
  </si>
  <si>
    <t>734223255.S</t>
  </si>
  <si>
    <t>Montáž armatúr pre spodné pripojenie vykurovacích telies priamych</t>
  </si>
  <si>
    <t>-2022961678</t>
  </si>
  <si>
    <t>551280007000.S</t>
  </si>
  <si>
    <t>Adaptér pre vykurovacie telesá 1/2", PN 10, niklovaná mosadz</t>
  </si>
  <si>
    <t>-1686308847</t>
  </si>
  <si>
    <t>551290007700.S</t>
  </si>
  <si>
    <t>Regulačné a uzatvárateľné šróbenie pre vykurovacie telesá pre priamy dvojtrubkový systém 3/4", PN 10, niklovaná mosadz</t>
  </si>
  <si>
    <t>115150977</t>
  </si>
  <si>
    <t>734224006.S</t>
  </si>
  <si>
    <t>Montáž guľového kohúta závitového G 1/2</t>
  </si>
  <si>
    <t>-1127843634</t>
  </si>
  <si>
    <t>551210044600.S</t>
  </si>
  <si>
    <t>Guľový ventil 1/2”, páčka chróm</t>
  </si>
  <si>
    <t>1261369569</t>
  </si>
  <si>
    <t>734224009.S</t>
  </si>
  <si>
    <t>Montáž guľového kohúta závitového G 3/4</t>
  </si>
  <si>
    <t>-2093288023</t>
  </si>
  <si>
    <t>551210044700.S</t>
  </si>
  <si>
    <t>Guľový ventil 3/4”, páčka chróm</t>
  </si>
  <si>
    <t>939811452</t>
  </si>
  <si>
    <t>734224012.S</t>
  </si>
  <si>
    <t>Montáž guľového kohúta závitového G 1</t>
  </si>
  <si>
    <t>1307028162</t>
  </si>
  <si>
    <t>551210044800.S</t>
  </si>
  <si>
    <t>Guľový ventil 1”, páčka chróm</t>
  </si>
  <si>
    <t>-1656204838</t>
  </si>
  <si>
    <t>734224015.S</t>
  </si>
  <si>
    <t>Montáž guľového kohúta závitového G 5/4</t>
  </si>
  <si>
    <t>-900296015</t>
  </si>
  <si>
    <t>551210044900.S</t>
  </si>
  <si>
    <t>Guľový ventil 1 1/4”, páčka chróm</t>
  </si>
  <si>
    <t>667955236</t>
  </si>
  <si>
    <t>734224018.S</t>
  </si>
  <si>
    <t>Montáž guľového kohúta závitového G 6/4</t>
  </si>
  <si>
    <t>-908351029</t>
  </si>
  <si>
    <t>551210045000.S</t>
  </si>
  <si>
    <t>Guľový ventil 1 1/2”, páčka chróm</t>
  </si>
  <si>
    <t>2009719633</t>
  </si>
  <si>
    <t>734229141.S</t>
  </si>
  <si>
    <t>Montáž ventilu jednorúrkovej horizontálnej sústavy so zmesovačom jednobodové pripojenie</t>
  </si>
  <si>
    <t>1440153452</t>
  </si>
  <si>
    <t>1772391</t>
  </si>
  <si>
    <t>Ventil DN15, termostatický, priamy, prípojka na vykurovacie teleso s kužeľovým tesnením, pripojenie na rúru univerzálnym hrdlom</t>
  </si>
  <si>
    <t>704163586</t>
  </si>
  <si>
    <t>1392301</t>
  </si>
  <si>
    <t>Ventil do spiatočky  DN15, priamy, s prednastavením, s možnosťou napúšťania, vypúšťania a uzavretia, prípojka na vykurovacie teleso s kužeľovým tesnením, pripojenie na rúru univerzálnym hrdlom</t>
  </si>
  <si>
    <t>1108883127</t>
  </si>
  <si>
    <t>734240010.S</t>
  </si>
  <si>
    <t>Montáž spätnej klapky závitovej G 1</t>
  </si>
  <si>
    <t>-1413931818</t>
  </si>
  <si>
    <t>551190001000.S</t>
  </si>
  <si>
    <t>Spätná klapka vodorovná závitová 1", PN 10, pre vodu, mosadz</t>
  </si>
  <si>
    <t>-710842027</t>
  </si>
  <si>
    <t>734240015.S</t>
  </si>
  <si>
    <t>Montáž spätnej klapky závitovej G 5/4</t>
  </si>
  <si>
    <t>2021090176</t>
  </si>
  <si>
    <t>551190003800.S</t>
  </si>
  <si>
    <t>Spätná klapka vodorovná závitová 5/4", PN 15, pre vodu, mosadz</t>
  </si>
  <si>
    <t>1900175037</t>
  </si>
  <si>
    <t>734240020.S</t>
  </si>
  <si>
    <t>Montáž spätnej klapky závitovej G 6/4</t>
  </si>
  <si>
    <t>523131723</t>
  </si>
  <si>
    <t>551190001200.S</t>
  </si>
  <si>
    <t>Spätná klapka vodorovná závitová 6/4", PN 10, pre vodu, mosadz</t>
  </si>
  <si>
    <t>-963625127</t>
  </si>
  <si>
    <t>734252110.S</t>
  </si>
  <si>
    <t>Montáž ventilu poistného rohového G 1/2</t>
  </si>
  <si>
    <t>-1803375065</t>
  </si>
  <si>
    <t>27665</t>
  </si>
  <si>
    <t>Prescor 1/2” × 1/2”, 3 bar „alebo ekvivalent“</t>
  </si>
  <si>
    <t>-1854028001</t>
  </si>
  <si>
    <t>734252120.S</t>
  </si>
  <si>
    <t>Montáž ventilu poistného rohového G 3/4</t>
  </si>
  <si>
    <t>-1446658469</t>
  </si>
  <si>
    <t>551210023500.S</t>
  </si>
  <si>
    <t>Ventil poistný pre kúrenie 3/4”, mosadz</t>
  </si>
  <si>
    <t>-708238153</t>
  </si>
  <si>
    <t>734261225.S</t>
  </si>
  <si>
    <t>Závitový medzikus Ve 4300 - priamy G 1</t>
  </si>
  <si>
    <t>-989240830</t>
  </si>
  <si>
    <t>734261226.S</t>
  </si>
  <si>
    <t>Závitový medzikus Ve 4300 - priamy G 5/4</t>
  </si>
  <si>
    <t>1856028297</t>
  </si>
  <si>
    <t>734261227.S</t>
  </si>
  <si>
    <t>Závitový medzikus Ve 4300 - priamy G 6/4</t>
  </si>
  <si>
    <t>-829000541</t>
  </si>
  <si>
    <t>734291113.S</t>
  </si>
  <si>
    <t>Ostané armatúry, kohútik plniaci a vypúšťací normy 13 7061, PN 1,0/100st. C G 1/2</t>
  </si>
  <si>
    <t>-1437868003</t>
  </si>
  <si>
    <t>734291114.S</t>
  </si>
  <si>
    <t>Ostané armatúry, kohútik plniaci a vypúšťací normy 13 7061, PN 1,0/100st. C G 3/4</t>
  </si>
  <si>
    <t>407818191</t>
  </si>
  <si>
    <t>734291340.S</t>
  </si>
  <si>
    <t>Montáž filtra závitového G 1</t>
  </si>
  <si>
    <t>2134071706</t>
  </si>
  <si>
    <t>422010003100.S</t>
  </si>
  <si>
    <t>Filter závitový na vodu 1", FF, PN 20, mosadz</t>
  </si>
  <si>
    <t>-1755183559</t>
  </si>
  <si>
    <t>734291350.S</t>
  </si>
  <si>
    <t>Montáž filtra závitového G 1 1/4</t>
  </si>
  <si>
    <t>838657806</t>
  </si>
  <si>
    <t>422010003200.S</t>
  </si>
  <si>
    <t>Filter závitový na vodu 5/4", FF, PN 20, mosadz</t>
  </si>
  <si>
    <t>-367048311</t>
  </si>
  <si>
    <t>734291360.S</t>
  </si>
  <si>
    <t>Montáž filtra závitového G 1 1/2</t>
  </si>
  <si>
    <t>-1052854557</t>
  </si>
  <si>
    <t>422010003300.S</t>
  </si>
  <si>
    <t>Filter závitový na vodu 6/4", FF, PN 20, mosadz</t>
  </si>
  <si>
    <t>-1817366485</t>
  </si>
  <si>
    <t>734292214.S</t>
  </si>
  <si>
    <t>Kohútik dvojregulačný V 4522 - priamy G 3/4</t>
  </si>
  <si>
    <t>-815934540</t>
  </si>
  <si>
    <t>I01425532</t>
  </si>
  <si>
    <t>Dvojcestný zónový uzáver so servopohonom - 3/4"M</t>
  </si>
  <si>
    <t>1912075905</t>
  </si>
  <si>
    <t>734292224.S</t>
  </si>
  <si>
    <t>Montáž uzatvarací a merací ventil - priamy G 3/4</t>
  </si>
  <si>
    <t>300117559</t>
  </si>
  <si>
    <t>I066061</t>
  </si>
  <si>
    <t>Uzatvar.a mer.ventil, DN20 s vypust.3/4" alebo ekvivalent</t>
  </si>
  <si>
    <t>-1455202181</t>
  </si>
  <si>
    <t>I01425546</t>
  </si>
  <si>
    <t>Prechodka 3/4" / 1/16" pre pripojenie kapilary STAP na von.závit 3/4"</t>
  </si>
  <si>
    <t>856876336</t>
  </si>
  <si>
    <t>734296325.S</t>
  </si>
  <si>
    <t>Montáž zmiešavacej armatúry trojcestnej  DN 32 s priamym prietokom</t>
  </si>
  <si>
    <t>-1793640833</t>
  </si>
  <si>
    <t>IHP086L3426</t>
  </si>
  <si>
    <t>3 cestný prepínací ventil - DN 40; 230V; 15sec</t>
  </si>
  <si>
    <t>1886475762</t>
  </si>
  <si>
    <t>734410831.S</t>
  </si>
  <si>
    <t>Demontáž teplomera s ochranným puzdrom, priameho, rohového a dvojkovového tlakového pevného,  -0,00434t</t>
  </si>
  <si>
    <t>-2121828995</t>
  </si>
  <si>
    <t>734411111.S</t>
  </si>
  <si>
    <t xml:space="preserve">Teplomer dvojkovový so závitom do potrubia TYP: DTZ 100, ∅100mm, rozsah 0-120 °C </t>
  </si>
  <si>
    <t>631537278</t>
  </si>
  <si>
    <t>734412410.S</t>
  </si>
  <si>
    <t>Montáž merača tepla kompaktného s infraportom Qn=0,6 m3/h, G 3/4"</t>
  </si>
  <si>
    <t>-398325153</t>
  </si>
  <si>
    <t>389510001900.S</t>
  </si>
  <si>
    <t>Merač tepla a chladu ultrazvukový 0,6 m3/h, G 3/4“, dĺžka 110 mm, PN 16, bez napájacieho zdroja a snímačov teploty</t>
  </si>
  <si>
    <t>1086510036</t>
  </si>
  <si>
    <t>389510005000.S</t>
  </si>
  <si>
    <t>Guľový kohút Rp 1/2" so závitom M10x1 pre snímač 28 mm</t>
  </si>
  <si>
    <t>502788241</t>
  </si>
  <si>
    <t>734412410.S1</t>
  </si>
  <si>
    <t xml:space="preserve">Montážny protokol a plombovanie merača tepla </t>
  </si>
  <si>
    <t>2059252751</t>
  </si>
  <si>
    <t>734412420.S</t>
  </si>
  <si>
    <t>Montáž merača tepla kompaktného  Qn=1,5 m3/h, G 3/4"</t>
  </si>
  <si>
    <t>260684440</t>
  </si>
  <si>
    <t>389510002700.S</t>
  </si>
  <si>
    <t>Merač tepla a chladu ultrazvukový 2,5 m3/h, DN 20, dĺžka 190 mm, PN 25</t>
  </si>
  <si>
    <t>-2029317184</t>
  </si>
  <si>
    <t>389510005100.S</t>
  </si>
  <si>
    <t>Guľový kohút Rp 3/4" so závitom M10x1 pre snímač 28 mm, pre DN 20</t>
  </si>
  <si>
    <t>-1145346349</t>
  </si>
  <si>
    <t>734412430.S</t>
  </si>
  <si>
    <t>Montáž merača tepla kompaktného Qn=2,5 m3/h, G 1"</t>
  </si>
  <si>
    <t>1981516147</t>
  </si>
  <si>
    <t>389510002900.S</t>
  </si>
  <si>
    <t>Merač tepla a chladu ultrazvukový 3,5 m3/h, DN 25, dĺžka 260 mm, PN 25</t>
  </si>
  <si>
    <t>1966421642</t>
  </si>
  <si>
    <t>389510004900.S</t>
  </si>
  <si>
    <t>Guľový kohút Rp 1" so závitom M10x1 pre snímač, pre DN 25</t>
  </si>
  <si>
    <t>2000177568</t>
  </si>
  <si>
    <t>734423140.S</t>
  </si>
  <si>
    <t>Montáž termomanometra axiálneho priemer 80 mm</t>
  </si>
  <si>
    <t>512309755</t>
  </si>
  <si>
    <t>388430002800.S</t>
  </si>
  <si>
    <t>Termomanometer axiálny d 80 mm, vrátane spätnej klapky 1/4" Fx1/2" M, 0-6 bar</t>
  </si>
  <si>
    <t>1014300570</t>
  </si>
  <si>
    <t>734424120.S</t>
  </si>
  <si>
    <t>Tlakomer s pružnoz rúrkou - spodný prípoj (STN EN 837-1) TYP: MM106S/111/1,6, ∅100mm, rozsah 0-400 kPa</t>
  </si>
  <si>
    <t>415268137</t>
  </si>
  <si>
    <t>551240012200.S</t>
  </si>
  <si>
    <t>Kohút tlakomerový obyčajný M 20x1,5 mm</t>
  </si>
  <si>
    <t>1251837699</t>
  </si>
  <si>
    <t>551290000500.S</t>
  </si>
  <si>
    <t>Prípojka tlakomerová 752001 M20x1,5 mm</t>
  </si>
  <si>
    <t>68205263</t>
  </si>
  <si>
    <t>734499211.S</t>
  </si>
  <si>
    <t>Ostatné meracie armatúry, montáž návarka M 20 x 1,5</t>
  </si>
  <si>
    <t>1482117777</t>
  </si>
  <si>
    <t>165</t>
  </si>
  <si>
    <t>388320004400.S</t>
  </si>
  <si>
    <t>Návarok priamy M20x1,5 mm - 19 mm</t>
  </si>
  <si>
    <t>-1519344958</t>
  </si>
  <si>
    <t>166</t>
  </si>
  <si>
    <t>734890801.S</t>
  </si>
  <si>
    <t>Vnútrostaveniskové premiestnenie vybúraných hmôt armatúr do 6m</t>
  </si>
  <si>
    <t>1308408460</t>
  </si>
  <si>
    <t>167</t>
  </si>
  <si>
    <t>998734201.S</t>
  </si>
  <si>
    <t>Presun hmôt pre armatúry v objektoch výšky do 6 m</t>
  </si>
  <si>
    <t>327658492</t>
  </si>
  <si>
    <t>168</t>
  </si>
  <si>
    <t>998734293.S</t>
  </si>
  <si>
    <t>Armatúry, prípl.za presun nad vymedz. najväčšiu dopravnú vzdialenosť do 500 m</t>
  </si>
  <si>
    <t>-512080561</t>
  </si>
  <si>
    <t>735</t>
  </si>
  <si>
    <t>Ústredné kúrenie, vykurov. telesá</t>
  </si>
  <si>
    <t>169</t>
  </si>
  <si>
    <t>735000912.S</t>
  </si>
  <si>
    <t>Vyregulovanie dvojregulačného ventilu s termostatickým ovládaním</t>
  </si>
  <si>
    <t>-514260449</t>
  </si>
  <si>
    <t>170</t>
  </si>
  <si>
    <t>735151822.S</t>
  </si>
  <si>
    <t>Demontáž vykurovacieho telesa panelového dvojradového stavebnej dĺžky nad 1500 do 2820 mm,  -0,04675t</t>
  </si>
  <si>
    <t>-1457207166</t>
  </si>
  <si>
    <t>171</t>
  </si>
  <si>
    <t>735153300.S</t>
  </si>
  <si>
    <t xml:space="preserve">Príplatok k cene za odvzdušňovací ventil telies panelových oceľových </t>
  </si>
  <si>
    <t>-1839415647</t>
  </si>
  <si>
    <t>172</t>
  </si>
  <si>
    <t>735154142.S</t>
  </si>
  <si>
    <t>Montáž vykurovacieho telesa panelového dvojradového výšky 600 mm</t>
  </si>
  <si>
    <t>-1659564959</t>
  </si>
  <si>
    <t>173</t>
  </si>
  <si>
    <t>21060040-60-0010</t>
  </si>
  <si>
    <t>Teleso vykurovacie doskové dvojradové oceľové 21-0600/0400</t>
  </si>
  <si>
    <t>-111927555</t>
  </si>
  <si>
    <t>174</t>
  </si>
  <si>
    <t>21060060-60-0010</t>
  </si>
  <si>
    <t>Teleso vykurovacie doskové dvojradové oceľové 21-0600/0600</t>
  </si>
  <si>
    <t>-1613596378</t>
  </si>
  <si>
    <t>175</t>
  </si>
  <si>
    <t>21060080-60-0010</t>
  </si>
  <si>
    <t>Teleso vykurovacie doskové dvojradové oceľové 21-0600/0800</t>
  </si>
  <si>
    <t>-1362095791</t>
  </si>
  <si>
    <t>176</t>
  </si>
  <si>
    <t>21060090-60-0010</t>
  </si>
  <si>
    <t>Teleso vykurovacie doskové dvojradové oceľové 21-0600/0900</t>
  </si>
  <si>
    <t>1860385553</t>
  </si>
  <si>
    <t>177</t>
  </si>
  <si>
    <t>21060100-60-0010</t>
  </si>
  <si>
    <t>Teleso vykurovacie doskové dvojradové oceľové 21-0600/1000</t>
  </si>
  <si>
    <t>2088872702</t>
  </si>
  <si>
    <t>178</t>
  </si>
  <si>
    <t>21060110-60-0010</t>
  </si>
  <si>
    <t>Teleso vykurovacie doskové dvojradové oceľové 21-0600/1100</t>
  </si>
  <si>
    <t>-31534519</t>
  </si>
  <si>
    <t>179</t>
  </si>
  <si>
    <t>21060120-60-0010</t>
  </si>
  <si>
    <t>Teleso vykurovacie doskové dvojradové oceľové 21-0600/1200</t>
  </si>
  <si>
    <t>495601819</t>
  </si>
  <si>
    <t>180</t>
  </si>
  <si>
    <t>21060140-60-0010</t>
  </si>
  <si>
    <t>Teleso vykurovacie doskové dvojradové oceľové 21-0600/1400</t>
  </si>
  <si>
    <t>889240978</t>
  </si>
  <si>
    <t>181</t>
  </si>
  <si>
    <t>22060080-60-0010</t>
  </si>
  <si>
    <t>Teleso vykurovacie doskové dvojradové oceľové 22-0600/0800</t>
  </si>
  <si>
    <t>1356273556</t>
  </si>
  <si>
    <t>182</t>
  </si>
  <si>
    <t>22060120-60-0010</t>
  </si>
  <si>
    <t>Teleso vykurovacie doskové dvojradové oceľové 22-0600/1200</t>
  </si>
  <si>
    <t>-228721965</t>
  </si>
  <si>
    <t>183</t>
  </si>
  <si>
    <t>22060140-60-0010</t>
  </si>
  <si>
    <t>Teleso vykurovacie doskové dvojradové oceľové 22-0600/1400</t>
  </si>
  <si>
    <t>175576279</t>
  </si>
  <si>
    <t>184</t>
  </si>
  <si>
    <t>22060160-60-0010</t>
  </si>
  <si>
    <t>Teleso vykurovacie doskové dvojradové oceľové 22-0600/1600</t>
  </si>
  <si>
    <t>-304386545</t>
  </si>
  <si>
    <t>185</t>
  </si>
  <si>
    <t>735154245.S</t>
  </si>
  <si>
    <t>Montáž vykurovacieho telesa panelového trojradového výšky 600 mm</t>
  </si>
  <si>
    <t>2026753847</t>
  </si>
  <si>
    <t>186</t>
  </si>
  <si>
    <t>33060090-60-0010</t>
  </si>
  <si>
    <t>Teleso vykurovacie doskové trojradové oceľové 33-0600/0900</t>
  </si>
  <si>
    <t>1700504991</t>
  </si>
  <si>
    <t>187</t>
  </si>
  <si>
    <t>33060120-60-0010</t>
  </si>
  <si>
    <t>Teleso vykurovacie doskové trojradové oceľové 33-0600/1200</t>
  </si>
  <si>
    <t>36031890</t>
  </si>
  <si>
    <t>188</t>
  </si>
  <si>
    <t>33060140-60-0010</t>
  </si>
  <si>
    <t>Teleso vykurovacie doskové trojradové oceľové 33-0600/1400</t>
  </si>
  <si>
    <t>-90703764</t>
  </si>
  <si>
    <t>189</t>
  </si>
  <si>
    <t>735158120.S</t>
  </si>
  <si>
    <t>Vykurovacie telesá panelové dvojradové, tlaková skúška telesa vodou</t>
  </si>
  <si>
    <t>-1810778017</t>
  </si>
  <si>
    <t>190</t>
  </si>
  <si>
    <t>735162150.S</t>
  </si>
  <si>
    <t>Montáž vykurovacieho telesa rúrkového výšky 1820 mm</t>
  </si>
  <si>
    <t>-788291328</t>
  </si>
  <si>
    <t>191</t>
  </si>
  <si>
    <t>484520003000.S</t>
  </si>
  <si>
    <t>Teleso vykurovacie rebríkové oceľové, lxvxhĺ 750x1820x30-65 mm, pripojenie G 1/2" vnútorné</t>
  </si>
  <si>
    <t>-1211371231</t>
  </si>
  <si>
    <t>192</t>
  </si>
  <si>
    <t>735191905</t>
  </si>
  <si>
    <t>Ostatné opravy vykurovacích telies, odvzdušnenie telesa</t>
  </si>
  <si>
    <t>1598838195</t>
  </si>
  <si>
    <t>193</t>
  </si>
  <si>
    <t>735191910.S</t>
  </si>
  <si>
    <t>Napustenie vody do vykurovacieho systému vrátane potrubia o v. pl. vykurovacích telies</t>
  </si>
  <si>
    <t>1629987990</t>
  </si>
  <si>
    <t>194</t>
  </si>
  <si>
    <t>735291800.S</t>
  </si>
  <si>
    <t>Demontáž konzol alebo držiakov vykurovacieho telesa, registra, konvektora do odpadu,  0,00075t</t>
  </si>
  <si>
    <t>2042671690</t>
  </si>
  <si>
    <t>195</t>
  </si>
  <si>
    <t>735494811.S</t>
  </si>
  <si>
    <t>Vypúšťanie vody z vykurovacích sústav o v. pl. vykurovacích telies</t>
  </si>
  <si>
    <t>260158004</t>
  </si>
  <si>
    <t>196</t>
  </si>
  <si>
    <t>735890801.S</t>
  </si>
  <si>
    <t>Vnútrostaveniskové premiestnenie vybúraných hmôt vykurovacích telies do 6m</t>
  </si>
  <si>
    <t>2065288667</t>
  </si>
  <si>
    <t>197</t>
  </si>
  <si>
    <t>998735201.S</t>
  </si>
  <si>
    <t>Presun hmôt pre vykurovacie telesá v objektoch výšky do 6 m</t>
  </si>
  <si>
    <t>-1264362473</t>
  </si>
  <si>
    <t>198</t>
  </si>
  <si>
    <t>998735293.S</t>
  </si>
  <si>
    <t>Vykurovacie telesá, prípl.za presun nad vymedz. najväčšiu dopr. vzdial. do 500 m</t>
  </si>
  <si>
    <t>1937836790</t>
  </si>
  <si>
    <t>199</t>
  </si>
  <si>
    <t>767995101.S</t>
  </si>
  <si>
    <t>Montáž ostatných atypických kovových stavebných doplnkových konštrukcií do 5 kg</t>
  </si>
  <si>
    <t>38015798</t>
  </si>
  <si>
    <t>200</t>
  </si>
  <si>
    <t>551280002900.S</t>
  </si>
  <si>
    <t>Montážny materiál, uloženie potrubia,  pohyblivé uloženia potrubí, pomocné OK a pod.</t>
  </si>
  <si>
    <t>552196447</t>
  </si>
  <si>
    <t>201</t>
  </si>
  <si>
    <t>551280002950.S</t>
  </si>
  <si>
    <t>Drobný inštalačny a spojhovací materiál</t>
  </si>
  <si>
    <t>-1125060136</t>
  </si>
  <si>
    <t>202</t>
  </si>
  <si>
    <t>2119756821</t>
  </si>
  <si>
    <t>203</t>
  </si>
  <si>
    <t>998767292.S</t>
  </si>
  <si>
    <t>Kovové stav.dopln.konštr., prípl.za presun nad najväčšiu dopr. vzdial. do 100 m</t>
  </si>
  <si>
    <t>-516467247</t>
  </si>
  <si>
    <t>36-M</t>
  </si>
  <si>
    <t>Montáž prevádzkových, meracích a regulačných zariadení</t>
  </si>
  <si>
    <t>204</t>
  </si>
  <si>
    <t>361420101.S</t>
  </si>
  <si>
    <t>Montáž systému riadenia vykurovania jednotlivých prevádzok - programovanie systému automatizácie (Obehové čerpadlá, servopohony, termopohony a klapky ktoré bude MaR ovládať budú dodané v rámci_x000D_
dodávky technológií.)</t>
  </si>
  <si>
    <t>1296163095</t>
  </si>
  <si>
    <t>205</t>
  </si>
  <si>
    <t>361420105.S</t>
  </si>
  <si>
    <t>Zapojenie koncových zariadení</t>
  </si>
  <si>
    <t>-777715854</t>
  </si>
  <si>
    <t>206</t>
  </si>
  <si>
    <t>361420111.S</t>
  </si>
  <si>
    <t>Zapojenie rozvádzača, oživenie systému</t>
  </si>
  <si>
    <t>1956774433</t>
  </si>
  <si>
    <t>207</t>
  </si>
  <si>
    <t>369230114420.S</t>
  </si>
  <si>
    <t>Rozvádzač R-MaR, snímače</t>
  </si>
  <si>
    <t>1825111621</t>
  </si>
  <si>
    <t>95-M</t>
  </si>
  <si>
    <t>Ostatné náklady</t>
  </si>
  <si>
    <t>208</t>
  </si>
  <si>
    <t>950204001.S</t>
  </si>
  <si>
    <t>Tlaková skúška tlakových nádob stabilných o obsahu do 0, 2 m3</t>
  </si>
  <si>
    <t>-1513578909</t>
  </si>
  <si>
    <t>209</t>
  </si>
  <si>
    <t>950505112.S</t>
  </si>
  <si>
    <t>TNS- úradná skúška v zmysle § 12 vyhlášky č. 508/2009 Z.z. a v zmysle § 14 ods. 1. písm. b) a d) zákona č. 124/2006 Z.z. v znení neskorších predpisov a oprávnenou právnickou osobou, Technickou inšpekciou a.s.</t>
  </si>
  <si>
    <t>2037259672</t>
  </si>
  <si>
    <t>210</t>
  </si>
  <si>
    <t>950505113.S</t>
  </si>
  <si>
    <t>Vyhradené technické zariadenie, zmysle vyhlášky 508/2009 Z.z. -vydanie osvedčenia konštrukčnej dokumentácie na bezpečnú a spoľahlivú prevádzku reviznym technikom.</t>
  </si>
  <si>
    <t>-664191124</t>
  </si>
  <si>
    <t>HZS</t>
  </si>
  <si>
    <t>Hodinové zúčtovacie sadzby</t>
  </si>
  <si>
    <t>211</t>
  </si>
  <si>
    <t>HZS000111.S</t>
  </si>
  <si>
    <t>Dilatačná skúška</t>
  </si>
  <si>
    <t>hod</t>
  </si>
  <si>
    <t>262144</t>
  </si>
  <si>
    <t>388732231</t>
  </si>
  <si>
    <t>212</t>
  </si>
  <si>
    <t>HZS000112.S</t>
  </si>
  <si>
    <t>Vykurovacia skúška</t>
  </si>
  <si>
    <t>-2026924957</t>
  </si>
  <si>
    <t>213</t>
  </si>
  <si>
    <t>HZS000113.S</t>
  </si>
  <si>
    <t>Rozvodný systém potrubia prepláchnuť, naplniť, natlakovať.O skúške vypracovať protokol.</t>
  </si>
  <si>
    <t>2143240171</t>
  </si>
  <si>
    <t>214</t>
  </si>
  <si>
    <t>HZS000114.S</t>
  </si>
  <si>
    <t>Stavebno montážne práce najnáročnejšie na odbornosť - prehliadky pracoviska a revízie (Tr. 4) v rozsahu viac ako 8 hodín</t>
  </si>
  <si>
    <t>1408415418</t>
  </si>
  <si>
    <t>215</t>
  </si>
  <si>
    <t>HZS000116.S</t>
  </si>
  <si>
    <t>Rozvodný systém je nutné zaregulovať , zmerať prietoky media na spotrebičoch a vypracovať protokol o zaregulovaní sústavy. Jednotlivé vetvy označiť.</t>
  </si>
  <si>
    <t>-1580523285</t>
  </si>
  <si>
    <t>216</t>
  </si>
  <si>
    <t>HZS000117.S</t>
  </si>
  <si>
    <t>Servisný technik - uvedenie zroja do prevádzky strojovna TČ</t>
  </si>
  <si>
    <t>1815501165</t>
  </si>
  <si>
    <t>217</t>
  </si>
  <si>
    <t>HZS000211.S</t>
  </si>
  <si>
    <t>Prespojovanie v strojovni - kábeláž</t>
  </si>
  <si>
    <t>1647233316</t>
  </si>
  <si>
    <t>218</t>
  </si>
  <si>
    <t>HZS000213.S</t>
  </si>
  <si>
    <t>Zaškolenie budúcej obsluhy prevádzkovatela</t>
  </si>
  <si>
    <t>-77193648</t>
  </si>
  <si>
    <t>219</t>
  </si>
  <si>
    <t>HZS000215.S</t>
  </si>
  <si>
    <t>Uzatvorenie vetiev, vypustenie dotknutého vykurovacieho systému pred úpravami</t>
  </si>
  <si>
    <t>-938037377</t>
  </si>
  <si>
    <t>220</t>
  </si>
  <si>
    <t>HZS000311.S</t>
  </si>
  <si>
    <t>Napustenie systému ústredného kúrenia upravenou vodou. Voda z úpravovne musí spĺňať parametre STN 07 7401.</t>
  </si>
  <si>
    <t>512</t>
  </si>
  <si>
    <t>1108301427</t>
  </si>
  <si>
    <t>VRN</t>
  </si>
  <si>
    <t>Investičné náklady neobsiahnuté v cenách</t>
  </si>
  <si>
    <t>221</t>
  </si>
  <si>
    <t>001300011.S</t>
  </si>
  <si>
    <t>Projektové práce - stavebná časť (stavebné objekty vrátane ich technického vybavenia). náklady na dokumentáciu skutočného zhotovenia stavby</t>
  </si>
  <si>
    <t>-1823174884</t>
  </si>
  <si>
    <t>222</t>
  </si>
  <si>
    <t>001300021.S</t>
  </si>
  <si>
    <t>Betónový základ pod tepelné čerpadlá a odvod kondenzu do štrkového lôžka</t>
  </si>
  <si>
    <t>341103261</t>
  </si>
  <si>
    <t>3 - Inovatívne technológie a zlepšenie kvality vnútorného prostredia</t>
  </si>
  <si>
    <t xml:space="preserve">    714 - Akustické a protiotrasové opatrenie</t>
  </si>
  <si>
    <t xml:space="preserve">    725 - Zdravotechnika - zariaďovacie predmety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</si>
  <si>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</si>
  <si>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</si>
  <si>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</si>
  <si>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784 - Maľby</t>
  </si>
  <si>
    <t>612460273.S</t>
  </si>
  <si>
    <t>Vnútorná omietka stien, hr. 15 mm</t>
  </si>
  <si>
    <t>1754748593</t>
  </si>
  <si>
    <t>612465114</t>
  </si>
  <si>
    <t>Príprava vnútorného podkladu stien, Regulátor nasiakavosti</t>
  </si>
  <si>
    <t>1994233785</t>
  </si>
  <si>
    <t>612481011</t>
  </si>
  <si>
    <t>Rohová omietková lišta (omietnik) z pozinkovaného plechu pre omietky</t>
  </si>
  <si>
    <t>1295173285</t>
  </si>
  <si>
    <t>714</t>
  </si>
  <si>
    <t>Akustické a protiotrasové opatrenie</t>
  </si>
  <si>
    <t>714110130.S</t>
  </si>
  <si>
    <t>Dodávka a montáž akustických minerálnych obkladov na stenu V-cut LINE čierna, hr. 9 mm</t>
  </si>
  <si>
    <t>-848554018</t>
  </si>
  <si>
    <t>766414121.S</t>
  </si>
  <si>
    <t xml:space="preserve">Montáž dreveného obloženia stien, nalepená s úpravou spojov </t>
  </si>
  <si>
    <t>1889372744</t>
  </si>
  <si>
    <t>611920007900</t>
  </si>
  <si>
    <t>Akustický pet felt obklad hr. 12 mm nalapená na akulite hr. 3,2 mm, farba sivá svetlá osadený v drevenom členenom ráme. Obklad dyha flader na DTD 18mm olejovaná, dub prírodný min. hr. 0,6mm,  Delenie z másivnych dubových latiek 36x36 mm</t>
  </si>
  <si>
    <t>1642927456</t>
  </si>
  <si>
    <t>998714201.S</t>
  </si>
  <si>
    <t>Presun hmôt pre izolácie akustické a protiotrasové opatrenia v objektoch výšky (hĺbky) do 6 m</t>
  </si>
  <si>
    <t>-231058693</t>
  </si>
  <si>
    <t>725</t>
  </si>
  <si>
    <t>Zdravotechnika - zariaďovacie predmety</t>
  </si>
  <si>
    <t>725110815.S</t>
  </si>
  <si>
    <t>Demontáž záchoda splachovacieho s nádržou alebo s tlakovým splachovačom</t>
  </si>
  <si>
    <t>130190471</t>
  </si>
  <si>
    <t>725119109</t>
  </si>
  <si>
    <t>Montáž tlakového tlačidlového splachovača</t>
  </si>
  <si>
    <t>-1581401969</t>
  </si>
  <si>
    <t>552380000900</t>
  </si>
  <si>
    <t xml:space="preserve">Ovládacie tlačidlo podomietkové pre dvojité splachovanie  </t>
  </si>
  <si>
    <t>520996356</t>
  </si>
  <si>
    <t>725119410.S</t>
  </si>
  <si>
    <t>Montáž záchodovej misy keramickej zavesenej s rovným odpadom</t>
  </si>
  <si>
    <t>-1950509532</t>
  </si>
  <si>
    <t>642360000500.S</t>
  </si>
  <si>
    <t>Misa záchodová keramická závesná so splachovacím okruhom</t>
  </si>
  <si>
    <t>1136909770</t>
  </si>
  <si>
    <t>642360004900.S</t>
  </si>
  <si>
    <t>Misa záchodová keramická závesná bezbariérová, bez splachovacieho okruhu</t>
  </si>
  <si>
    <t>-267257019</t>
  </si>
  <si>
    <t>725122813.S</t>
  </si>
  <si>
    <t>Demontáž pisoára s nádržkou a 1 záchodom,  -0,01720t</t>
  </si>
  <si>
    <t>-549982855</t>
  </si>
  <si>
    <t>725129210.S</t>
  </si>
  <si>
    <t>Montáž pisoáru keramického s automatickým splachovaním</t>
  </si>
  <si>
    <t>-602868177</t>
  </si>
  <si>
    <t>642510000200.S</t>
  </si>
  <si>
    <t xml:space="preserve">Pisoár so senzorom keramický </t>
  </si>
  <si>
    <t>49812618</t>
  </si>
  <si>
    <t>05012</t>
  </si>
  <si>
    <t>SLZ 01Y Napájací zdroj 230V AC/24V DC, 30 W  alebo ekvivalent</t>
  </si>
  <si>
    <t>29345050</t>
  </si>
  <si>
    <t>725149715.S</t>
  </si>
  <si>
    <t>Montáž predstenového systému záchodov do ľahkých stien s kovovou konštrukciou</t>
  </si>
  <si>
    <t>-355024945</t>
  </si>
  <si>
    <t>552370000100.S</t>
  </si>
  <si>
    <t>Predstenový systém pre závesné WC so splachovacou podomietkovou nádržou do ľahkých montovaných konštrukcií</t>
  </si>
  <si>
    <t>-160751409</t>
  </si>
  <si>
    <t>552370000300</t>
  </si>
  <si>
    <t>Predstenový systém pre závesné WC, výška 1120 mm so splachovacou podomietkovou nádržou , bezbariérový pre podpery a držadlá, plast</t>
  </si>
  <si>
    <t>1068235275</t>
  </si>
  <si>
    <t>642340001300.S</t>
  </si>
  <si>
    <t>Inštalačná súprava pre klozet - zvukova izolacia</t>
  </si>
  <si>
    <t>-1970538747</t>
  </si>
  <si>
    <t>725190005.S</t>
  </si>
  <si>
    <t>Montáž modulárnej WC kabínky, v 2,2 m</t>
  </si>
  <si>
    <t>-1989118271</t>
  </si>
  <si>
    <t>642520000200</t>
  </si>
  <si>
    <t xml:space="preserve">WC 3-kabína (3,05+2*1,2+3D)/220cm </t>
  </si>
  <si>
    <t>1086627191</t>
  </si>
  <si>
    <t>6425200002000</t>
  </si>
  <si>
    <t xml:space="preserve">WC 1-kabína (0,9+2*1,2+3D)/220cm </t>
  </si>
  <si>
    <t>-190831817</t>
  </si>
  <si>
    <t>725190005.S.1</t>
  </si>
  <si>
    <t>Montáž pisoárovej deliacej steny keramickej</t>
  </si>
  <si>
    <t>1080882576</t>
  </si>
  <si>
    <t>642520000200.S</t>
  </si>
  <si>
    <t>Pisoárová deliaca stena keramická</t>
  </si>
  <si>
    <t>291100626</t>
  </si>
  <si>
    <t>725210822.S</t>
  </si>
  <si>
    <t>Demontáž umývadiel alebo umývadielok bez výtokovej armatúry, na ďalšie použitie -</t>
  </si>
  <si>
    <t>885604720</t>
  </si>
  <si>
    <t>725219201.S</t>
  </si>
  <si>
    <t>Montáž umývadla keramického na konzoly, bez výtokovej armatúry</t>
  </si>
  <si>
    <t>-620842363</t>
  </si>
  <si>
    <t>642110004300.S</t>
  </si>
  <si>
    <t>Umývadlo keramické bežný typ</t>
  </si>
  <si>
    <t>1339614501</t>
  </si>
  <si>
    <t>642110005300.S</t>
  </si>
  <si>
    <t>Umývadlo keramické pre teleste postihnutých</t>
  </si>
  <si>
    <t>1662676858</t>
  </si>
  <si>
    <t>725240811.S</t>
  </si>
  <si>
    <t>Demontáž sprchovej kabíny a misy bez výtokových armatúr kabín,  -0,08800t</t>
  </si>
  <si>
    <t>1406632108</t>
  </si>
  <si>
    <t>725245273.S</t>
  </si>
  <si>
    <t>Montáž sprchových kútov kompletných štvrťkruhových nad 900x900 mm</t>
  </si>
  <si>
    <t>-693916630</t>
  </si>
  <si>
    <t>552230000500.S</t>
  </si>
  <si>
    <t>Kút sprchový štvrťkruhový, štvordielny, rozmer 900x900x1950 mm, 6 mm bezpečnostné sklo</t>
  </si>
  <si>
    <t>1949984465</t>
  </si>
  <si>
    <t>642610000500.S</t>
  </si>
  <si>
    <t>Sprchová vanička keramická rozmer 900x900 mm</t>
  </si>
  <si>
    <t>1344609081</t>
  </si>
  <si>
    <t>725291112.S</t>
  </si>
  <si>
    <t>Montáž záchodového sedadla s poklopom</t>
  </si>
  <si>
    <t>311671743</t>
  </si>
  <si>
    <t>554330000300.S</t>
  </si>
  <si>
    <t>Záchodové sedadlo plastové s poklopom</t>
  </si>
  <si>
    <t>-717138287</t>
  </si>
  <si>
    <t>554330000300.S1</t>
  </si>
  <si>
    <t>Záchodové sedadlo pre immobilných</t>
  </si>
  <si>
    <t>1579829757</t>
  </si>
  <si>
    <t>725291114.S</t>
  </si>
  <si>
    <t>Montáž doplnkov zariadení kúpeľní a záchodov, madlá</t>
  </si>
  <si>
    <t>516838503</t>
  </si>
  <si>
    <t>552380012400.S</t>
  </si>
  <si>
    <t>Madlo umývadlové biele univerzálne pevné 600 mm</t>
  </si>
  <si>
    <t>-231943288</t>
  </si>
  <si>
    <t>725291114.S1</t>
  </si>
  <si>
    <t>-1297908725</t>
  </si>
  <si>
    <t>552380013000</t>
  </si>
  <si>
    <t>Madlo pre WC biele pevné, dĺžka 900 mm, povrch lesklý</t>
  </si>
  <si>
    <t>1024377931</t>
  </si>
  <si>
    <t>552380013001</t>
  </si>
  <si>
    <t>Madlo WC biele sklopné, dĺžka 900 mm, povrch lesklý</t>
  </si>
  <si>
    <t>418514668</t>
  </si>
  <si>
    <t>725329102.S</t>
  </si>
  <si>
    <t>Montáž kuchynských drezov dvojitých s dvoma drezmi alebo okapovým drezom s rozmerom do 800x600 mm</t>
  </si>
  <si>
    <t>116157942</t>
  </si>
  <si>
    <t>552310001900.S</t>
  </si>
  <si>
    <t>Kuchynský dvojdrez nerezový na zapustenie do dosky, 780x435 mm</t>
  </si>
  <si>
    <t>-132513404</t>
  </si>
  <si>
    <t>725330820.S</t>
  </si>
  <si>
    <t>Demontáž výlevky bez výtokovej armatúry, bez nádrže a splachovacieho potrubia, diturvitovej,  -0,03470t</t>
  </si>
  <si>
    <t>-696129042</t>
  </si>
  <si>
    <t>725332320</t>
  </si>
  <si>
    <t>Montáž výlevky keramickej závesnej bez výtokovej armatúry</t>
  </si>
  <si>
    <t>1815750133</t>
  </si>
  <si>
    <t>642710000200</t>
  </si>
  <si>
    <t>Výlevka stojatá keramická , vxšxl 460x500x435 mm, plastová mreža,</t>
  </si>
  <si>
    <t>-59192156</t>
  </si>
  <si>
    <t>725810811.S</t>
  </si>
  <si>
    <t>Demontáž výtokového ventilu nástenných,  -0,00049t - a spätná montáž</t>
  </si>
  <si>
    <t>147085735</t>
  </si>
  <si>
    <t>725819402.S</t>
  </si>
  <si>
    <t>Montáž ventilu bez pripojovacej rúrky G 1/2</t>
  </si>
  <si>
    <t>-1451384887</t>
  </si>
  <si>
    <t>551110020100.S</t>
  </si>
  <si>
    <t>Guľový ventil rohový, 1/2" - 3/8", s filtrom, chrómovaná mosadz</t>
  </si>
  <si>
    <t>2115737190</t>
  </si>
  <si>
    <t>551110020200.S</t>
  </si>
  <si>
    <t>Guľový ventil pračkový, 1/2" - 3/4", so spätnou klapkou, chrómovaná mosadz</t>
  </si>
  <si>
    <t>1376671162</t>
  </si>
  <si>
    <t>725820802.S</t>
  </si>
  <si>
    <t>Demontáž batérie stojankovej do 1 otvoru,  -0,00086t - a spätná montáž</t>
  </si>
  <si>
    <t>2077665789</t>
  </si>
  <si>
    <t>725820810.S</t>
  </si>
  <si>
    <t>Demontáž batérie drezovej, umývadlovej nástennej,  -0,0026t - a spätná montáž</t>
  </si>
  <si>
    <t>-464897886</t>
  </si>
  <si>
    <t>725829601.S</t>
  </si>
  <si>
    <t>Montáž batérie umývadlovej a drezovej stojankovej, pákovej alebo klasickej s mechanickým ovládaním</t>
  </si>
  <si>
    <t>1181872658</t>
  </si>
  <si>
    <t>551450003800.S</t>
  </si>
  <si>
    <t>Batéria umývadlová nástenná alebo stojanková páková</t>
  </si>
  <si>
    <t>-961240606</t>
  </si>
  <si>
    <t>551450000680.S</t>
  </si>
  <si>
    <t>Batéria drezová stojánková páková</t>
  </si>
  <si>
    <t>261939070</t>
  </si>
  <si>
    <t>551450004310.S</t>
  </si>
  <si>
    <t>Batéria pre immobilných umývadlá páková</t>
  </si>
  <si>
    <t>-1286153715</t>
  </si>
  <si>
    <t>551450000600.S</t>
  </si>
  <si>
    <t>Batéria výlevková 150 nástenná páková</t>
  </si>
  <si>
    <t>-1559067222</t>
  </si>
  <si>
    <t>725849201.S</t>
  </si>
  <si>
    <t>Montáž batérie sprchovej nástennej pákovej, klasickej</t>
  </si>
  <si>
    <t>2031756814</t>
  </si>
  <si>
    <t>551450002600.S</t>
  </si>
  <si>
    <t>Batéria sprchová nástenná páková</t>
  </si>
  <si>
    <t>420277309</t>
  </si>
  <si>
    <t>725849205.S</t>
  </si>
  <si>
    <t>Montáž batérie sprchovej nástennej, držiak sprchy s nastaviteľnou výškou sprchy</t>
  </si>
  <si>
    <t>1484259820</t>
  </si>
  <si>
    <t>551450003300.S</t>
  </si>
  <si>
    <t>Sprchový set s tyčou  a prepínačom</t>
  </si>
  <si>
    <t>1754449394</t>
  </si>
  <si>
    <t>725860821.S</t>
  </si>
  <si>
    <t>Demontáž dvojitej  zápachovej uzávierky pre zariaďovacie predmety, umývadlá, drezy, práčky,  -0,00122t - a spätná montáž</t>
  </si>
  <si>
    <t>-1495815097</t>
  </si>
  <si>
    <t>725869301.S</t>
  </si>
  <si>
    <t>Montáž zápachovej uzávierky pre zariaďovacie predmety, umývadlovej do D 40 mm</t>
  </si>
  <si>
    <t>-447136815</t>
  </si>
  <si>
    <t>551620006400.S</t>
  </si>
  <si>
    <t>Zápachová uzávierka - sifón pre umývadlá DN 40</t>
  </si>
  <si>
    <t>219811424</t>
  </si>
  <si>
    <t>521423000</t>
  </si>
  <si>
    <t>Sifón umývadlový biely invalidný DN40</t>
  </si>
  <si>
    <t>783478267</t>
  </si>
  <si>
    <t>A39</t>
  </si>
  <si>
    <t>Umývadlová výpusť click clack 5/4" celokovová, malá zátka</t>
  </si>
  <si>
    <t>-756992053</t>
  </si>
  <si>
    <t>725869311.S</t>
  </si>
  <si>
    <t>Montáž zápachovej uzávierky pre zariaďovacie predmety, drezovej do D 50 mm (pre jeden drez)</t>
  </si>
  <si>
    <t>893835598</t>
  </si>
  <si>
    <t>551620007100.S</t>
  </si>
  <si>
    <t>Zápachová uzávierka- sifón pre jednodielne drezy DN 50</t>
  </si>
  <si>
    <t>-55017075</t>
  </si>
  <si>
    <t>725869323.S</t>
  </si>
  <si>
    <t>Montáž zápachovej uzávierky pre zariaďovacie predmety, pračkovej do D 50 mm (podomietkovej)</t>
  </si>
  <si>
    <t>1958441766</t>
  </si>
  <si>
    <t>551620012300.S</t>
  </si>
  <si>
    <t>Zápachová uzávierka podomietková DN 40/50 pre pripojenie práčok a umývačiek riadu</t>
  </si>
  <si>
    <t>2054362853</t>
  </si>
  <si>
    <t>725869341.S</t>
  </si>
  <si>
    <t>Montáž zápachovej uzávierky pre zariaďovacie predmety, sprchovej do D 90 mm</t>
  </si>
  <si>
    <t>47956332</t>
  </si>
  <si>
    <t>551620003000.S</t>
  </si>
  <si>
    <t>Zápachová uzávierka sprchových vaničiek DN 90</t>
  </si>
  <si>
    <t>250168193</t>
  </si>
  <si>
    <t>725869351.S</t>
  </si>
  <si>
    <t>Montáž zápachovej uzávierky pre zariaďovacie predmety, výlevkovej do D 50 mm</t>
  </si>
  <si>
    <t>93448072</t>
  </si>
  <si>
    <t>551620014100.S</t>
  </si>
  <si>
    <t>PVC koleno a pripájacia manžeta pre výlevku</t>
  </si>
  <si>
    <t>1219963956</t>
  </si>
  <si>
    <t>725869371.S</t>
  </si>
  <si>
    <t>Montáž zápachovej uzávierky pre zariaďovacie predmety, pisoárovej do D 50 mm</t>
  </si>
  <si>
    <t>960304561</t>
  </si>
  <si>
    <t>551620011000.S</t>
  </si>
  <si>
    <t>Zápachová uzávierka - sifón pre pisoáre DN 50</t>
  </si>
  <si>
    <t>-1013273506</t>
  </si>
  <si>
    <t>998725201.S</t>
  </si>
  <si>
    <t>Presun hmôt pre zariaďovacie predmety v objektoch výšky do 6 m</t>
  </si>
  <si>
    <t>-553300584</t>
  </si>
  <si>
    <t>998725292.S</t>
  </si>
  <si>
    <t>Zariaďovacie predmety, prípl.za presun nad vymedz. najväčšiu dopravnú vzdialenosť do 100m</t>
  </si>
  <si>
    <t>1575450384</t>
  </si>
  <si>
    <t>766661422.S</t>
  </si>
  <si>
    <t>Montáž dverí dvojkrídlových kompletizovaných do zárubne</t>
  </si>
  <si>
    <t>145143187</t>
  </si>
  <si>
    <t>611650001210.S</t>
  </si>
  <si>
    <t>Dvere vnútorné dvojkrídlové 1100*1970 mm vrátane zárubne a kovania - špecifikácie vid PD</t>
  </si>
  <si>
    <t>304236675</t>
  </si>
  <si>
    <t>766662112</t>
  </si>
  <si>
    <t>Montáž dverového krídla otočného jednokrídlového poldrážkového, do existujúcej zárubne, vrátane kovania</t>
  </si>
  <si>
    <t>-112297803</t>
  </si>
  <si>
    <t>549150000600</t>
  </si>
  <si>
    <t>Kľučka dverová 2x, 2x rozeta BB, FAB, nehrdzavejúca oceľ, povrch nerez brúsený</t>
  </si>
  <si>
    <t>2053330253</t>
  </si>
  <si>
    <t>611610000400</t>
  </si>
  <si>
    <t>Dvere vnútorné jednokrídlové, šírka 600-900 mm, - špecifikácie vid PD</t>
  </si>
  <si>
    <t>-1936895287</t>
  </si>
  <si>
    <t>766702111</t>
  </si>
  <si>
    <t>Montáž zárubní obložkových pre dvere jednokrídlové</t>
  </si>
  <si>
    <t>215943683</t>
  </si>
  <si>
    <t>611810000800</t>
  </si>
  <si>
    <t>Zárubňa vnútorná obložková, šírka 600-900 mm, výška1970 mm, DTD doska, povrch fólia, pre stenu hrúbky 125-250 mm, pre jednokrídlové dvere - špecifikácie vid PD</t>
  </si>
  <si>
    <t>-892067455</t>
  </si>
  <si>
    <t>766664125.S</t>
  </si>
  <si>
    <t>Montáž dverí drevených posuvných jednokrídlových, posun do puzdra</t>
  </si>
  <si>
    <t>-16121133</t>
  </si>
  <si>
    <t>611610000400.S</t>
  </si>
  <si>
    <t>Dvere vnútorné jednokrídlové, šírka 600-900 mm, plné - D16 - špec viď PD</t>
  </si>
  <si>
    <t>453988038</t>
  </si>
  <si>
    <t>611610006300.S</t>
  </si>
  <si>
    <t>Montážny materiál pre dvere, okná</t>
  </si>
  <si>
    <t>1966110789</t>
  </si>
  <si>
    <t>782872553</t>
  </si>
  <si>
    <t>771</t>
  </si>
  <si>
    <t>Podlahy z dlaždíc</t>
  </si>
  <si>
    <t>771576109</t>
  </si>
  <si>
    <t>Montáž podláh z dlaždíc keramických do tmelu flexibilného aj mrazuvzdorného vrátane sokla</t>
  </si>
  <si>
    <t>508788200</t>
  </si>
  <si>
    <t>5978650320</t>
  </si>
  <si>
    <t>Dlaždice keramické (podľa výberu investora)</t>
  </si>
  <si>
    <t>1893905227</t>
  </si>
  <si>
    <t>771991101.S</t>
  </si>
  <si>
    <t>Zametanie podkladu pred kladením dlažby</t>
  </si>
  <si>
    <t>-1197179161</t>
  </si>
  <si>
    <t>771991111.S</t>
  </si>
  <si>
    <t>Penetrovanie podkladu pred kladením dlažby</t>
  </si>
  <si>
    <t>295051490</t>
  </si>
  <si>
    <t>771991201.S</t>
  </si>
  <si>
    <t>Príprava podkladu prebrúsením strojne brúskou na betón pred kladením dlažby</t>
  </si>
  <si>
    <t>1419783137</t>
  </si>
  <si>
    <t>998771201</t>
  </si>
  <si>
    <t>Presun hmôt pre podlahy z dlaždíc v objektoch výšky do 6m</t>
  </si>
  <si>
    <t>-87100110</t>
  </si>
  <si>
    <t>775</t>
  </si>
  <si>
    <t>Podlahy vlysové a parketové</t>
  </si>
  <si>
    <t>775200020.S</t>
  </si>
  <si>
    <t>Montáž dreveného obloženia schodiskového stupňa krivočiareho</t>
  </si>
  <si>
    <t>1234391314</t>
  </si>
  <si>
    <t>611980005500.S</t>
  </si>
  <si>
    <t>Drevená stupnica, lxšxhr 1200x300x40 mm, s povrchovou úpravou bez morenia</t>
  </si>
  <si>
    <t>896786557</t>
  </si>
  <si>
    <t>775200040.S</t>
  </si>
  <si>
    <t>Montáž dreveného obloženia schodiskovej podstupnice krivočiareho schodiska</t>
  </si>
  <si>
    <t>5839334</t>
  </si>
  <si>
    <t>611980005900.S</t>
  </si>
  <si>
    <t>Drevená podstupnica, lxšxhr 1200x200x20 mm, s povrchovou úpravou bez morenia</t>
  </si>
  <si>
    <t>1055854607</t>
  </si>
  <si>
    <t>775550080</t>
  </si>
  <si>
    <t>Montáž podlahy z laminátových a drevených parkiet, šírka do 190 mm, položená voľne vrátane olištovania</t>
  </si>
  <si>
    <t>891190404</t>
  </si>
  <si>
    <t>611980003060</t>
  </si>
  <si>
    <t xml:space="preserve">Podlaha dub prírodný. typ rustic 160*800-1200, hrúbka 10 mm, vr sokla </t>
  </si>
  <si>
    <t>-442164131</t>
  </si>
  <si>
    <t>775592110.S</t>
  </si>
  <si>
    <t>Montáž podložky vyrovnávacej a tlmiacej penovej hr.4 mm pod podlahy</t>
  </si>
  <si>
    <t>-1774239925</t>
  </si>
  <si>
    <t>283230008500.S</t>
  </si>
  <si>
    <t>Podložka z penového PE pod plávajúce podlahy, hr. 4 mm</t>
  </si>
  <si>
    <t>-1510539897</t>
  </si>
  <si>
    <t>998775201</t>
  </si>
  <si>
    <t>Presun hmôt pre podlahy vlysové a parketové v objektoch výšky do 6 m</t>
  </si>
  <si>
    <t>-275038676</t>
  </si>
  <si>
    <t>781</t>
  </si>
  <si>
    <t>Obklady</t>
  </si>
  <si>
    <t>781445018</t>
  </si>
  <si>
    <t>Montáž obkladov vnútor. stien z obkladačiek kladených do tmelu, silikónovanie stykov</t>
  </si>
  <si>
    <t>823341264</t>
  </si>
  <si>
    <t>5976574000</t>
  </si>
  <si>
    <t xml:space="preserve">Obkladačky keramické jednofarebné hladké </t>
  </si>
  <si>
    <t>-924876619</t>
  </si>
  <si>
    <t>781491231.S</t>
  </si>
  <si>
    <t>Montáž kovových profilov pre obklad do dispérzného lepidla - ukončovací/roh steny</t>
  </si>
  <si>
    <t>2055361320</t>
  </si>
  <si>
    <t>553650001285.S</t>
  </si>
  <si>
    <t>Profil ukončovací "L" 10 mm nerez, 2,5 m</t>
  </si>
  <si>
    <t>34378515</t>
  </si>
  <si>
    <t>781991121.S</t>
  </si>
  <si>
    <t>Penetrovanie podkladu pred kladením obkladu</t>
  </si>
  <si>
    <t>-1435555794</t>
  </si>
  <si>
    <t>781991131.S</t>
  </si>
  <si>
    <t>Výplň škáry pre obklady silikónovým tmelom šírky do 5 mm</t>
  </si>
  <si>
    <t>-1385357626</t>
  </si>
  <si>
    <t>998781201</t>
  </si>
  <si>
    <t>Presun hmôt pre obklady keramické v objektoch výšky do 6 m</t>
  </si>
  <si>
    <t>1248087102</t>
  </si>
  <si>
    <t>784</t>
  </si>
  <si>
    <t>Maľby</t>
  </si>
  <si>
    <t>784141010</t>
  </si>
  <si>
    <t>Vnútorná stierka stien a podhľadov na jemnozrnný podklad výšky do 3,80 m</t>
  </si>
  <si>
    <t>1154768227</t>
  </si>
  <si>
    <t>784410100</t>
  </si>
  <si>
    <t>Penetrovanie jednonásobné jemnozrnných podkladov výšky do 3,80 m</t>
  </si>
  <si>
    <t>-532081774</t>
  </si>
  <si>
    <t>784410500</t>
  </si>
  <si>
    <t>Prebrúsenie a oprášenie jemnozrnných povrchov výšky do 3,80 m</t>
  </si>
  <si>
    <t>-729667923</t>
  </si>
  <si>
    <t>784410600</t>
  </si>
  <si>
    <t>Vyrovnanie trhlín a nerovností na jemnozrnných povrchoch výšky do 3,80 m</t>
  </si>
  <si>
    <t>-1085498363</t>
  </si>
  <si>
    <t>784418011</t>
  </si>
  <si>
    <t>Zakrývanie otvorov, fóliou v miestnostiach</t>
  </si>
  <si>
    <t>599331520</t>
  </si>
  <si>
    <t>784418012</t>
  </si>
  <si>
    <t>Zakrývanie podláh a zariadení papierom v miestnostiach alebo na schodisku</t>
  </si>
  <si>
    <t>-1239773404</t>
  </si>
  <si>
    <t>784423271</t>
  </si>
  <si>
    <t>Maľby vápenné tónované dvojnásobné, ručne nanášané na jemnozrnný podklad výšky do 3,80 m</t>
  </si>
  <si>
    <t>929296036</t>
  </si>
  <si>
    <t>4 - Modernizácia, výmena technických zariadení a osvetlenia</t>
  </si>
  <si>
    <t xml:space="preserve">D1 - SVIETIDLÁ </t>
  </si>
  <si>
    <t>D2 - HSZ, Ostatné</t>
  </si>
  <si>
    <t>D3 - Zariadenie č.2 - Vetranie Kaviarne s kuchyňou</t>
  </si>
  <si>
    <t xml:space="preserve">    D4 - Zariadenie č.3 - Chladenie priestorov 2.np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</si>
  <si>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</si>
  <si>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</si>
  <si>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</si>
  <si>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 xml:space="preserve">M - Práce a dodávky M      </t>
  </si>
  <si>
    <t xml:space="preserve">    21-M - Elektromontáže      </t>
  </si>
  <si>
    <t xml:space="preserve">    95-M - Revízie      </t>
  </si>
  <si>
    <t xml:space="preserve">    VRN - Investičné náklady neobsiahnuté v cenách</t>
  </si>
  <si>
    <t>D1</t>
  </si>
  <si>
    <t xml:space="preserve">SVIETIDLÁ </t>
  </si>
  <si>
    <t>E01</t>
  </si>
  <si>
    <t>SVIETIDLO E01 PODĽA MINIMÁLNYCH TECHNICKÝCH ŠTANDARDOV - VRÁTANE RECYKLAČNÝCH POPLATKOV</t>
  </si>
  <si>
    <t>-1091675173</t>
  </si>
  <si>
    <t>E02</t>
  </si>
  <si>
    <t>SVIETIDLO E02 PODĽA MINIMÁLNYCH TECHNICKÝCH ŠTANDARDOV - VRÁTANE RECYKLAČNÝCH POPLATKOV</t>
  </si>
  <si>
    <t>1710355372</t>
  </si>
  <si>
    <t>E03</t>
  </si>
  <si>
    <t>SVIETIDLO E03 PODĽA MINIMÁLNYCH TECHNICKÝCH ŠTANDARDOV - VRÁTANE RECYKLAČNÝCH POPLATKOV</t>
  </si>
  <si>
    <t>234025710</t>
  </si>
  <si>
    <t>L01</t>
  </si>
  <si>
    <t>SVIETIDLO L01 PODĽA MINIMÁLNYCH TECHNICKÝCH ŠTANDARDOV- VRÁTANE RECYKLAČNÝCH POPLATKOV</t>
  </si>
  <si>
    <t>433881371</t>
  </si>
  <si>
    <t>L02</t>
  </si>
  <si>
    <t>SVIETIDLO L02 PODĽA MINIMÁLNYCH TECHNICKÝCH ŠTANDARDOV - VRÁTANE RECYKLAČNÝCH POPLATKOV</t>
  </si>
  <si>
    <t>-621421623</t>
  </si>
  <si>
    <t>L03</t>
  </si>
  <si>
    <t>SVIETIDLO L03 PODĽA MINIMÁLNYCH TECHNICKÝCH ŠTANDARDOV - VRÁTANE RECYKLAČNÝCH POPLATKOV</t>
  </si>
  <si>
    <t>1917498959</t>
  </si>
  <si>
    <t>L04</t>
  </si>
  <si>
    <t>SVIETIDLO L04 PODĽA MINIMÁLNYCH TECHNICKÝCH ŠTANDARDOV - VRÁTANE RECYKLAČNÝCH POPLATKOV</t>
  </si>
  <si>
    <t>609513486</t>
  </si>
  <si>
    <t>L05</t>
  </si>
  <si>
    <t>SVIETIDLO L05 PODĽA MINIMÁLNYCH TECHNICKÝCH ŠTANDARDOV - VRÁTANE RECYKLAČNÝCH POPLATKOV</t>
  </si>
  <si>
    <t>-675907156</t>
  </si>
  <si>
    <t>L06</t>
  </si>
  <si>
    <t>SVIETIDLO L06 PODĽA MINIMÁLNYCH TECHNICKÝCH ŠTANDARDOV - VRÁTANE RECYKLAČNÝCH POPLATKOV</t>
  </si>
  <si>
    <t>-1294473943</t>
  </si>
  <si>
    <t>L07</t>
  </si>
  <si>
    <t>SVIETIDLO L07 PODĽA MINIMÁLNYCH TECHNICKÝCH ŠTANDARDOV - VRÁTANE RECYKLAČNÝCH POPLATKOV</t>
  </si>
  <si>
    <t>553692513</t>
  </si>
  <si>
    <t>L08</t>
  </si>
  <si>
    <t>SVIETIDLO L08 PODĽA MINIMÁLNYCH TECHNICKÝCH ŠTANDARDOV - VRÁTANE RECYKLAČNÝCH POPLATKOV</t>
  </si>
  <si>
    <t>-1847996092</t>
  </si>
  <si>
    <t>L09</t>
  </si>
  <si>
    <t>SVIETIDLO L09 PODĽA MINIMÁLNYCH TECHNICKÝCH ŠTANDARDOV- VRÁTANE RECYKLAČNÝCH POPLATKOV</t>
  </si>
  <si>
    <t>1651306479</t>
  </si>
  <si>
    <t>L10</t>
  </si>
  <si>
    <t>SVIETIDLO L10 PODĽA MINIMÁLNYCH TECHNICKÝCH ŠTANDARDOV - VRÁTANE RECYKLAČNÝCH POPLATKOV</t>
  </si>
  <si>
    <t>-483898377</t>
  </si>
  <si>
    <t>L11</t>
  </si>
  <si>
    <t>SVIETIDLO L11 PODĽA MINIMÁLNYCH TECHNICKÝCH ŠTANDARDOV - VRÁTANE RECYKLAČNÝCH POPLATKOV</t>
  </si>
  <si>
    <t>253541098</t>
  </si>
  <si>
    <t>L12</t>
  </si>
  <si>
    <t>SVIETIDLO L12 PODĽA MINIMÁLNYCH TECHNICKÝCH ŠTANDARDOV - VRÁTANE RECYKLAČNÝCH POPLATKOV</t>
  </si>
  <si>
    <t>-723655286</t>
  </si>
  <si>
    <t>L13</t>
  </si>
  <si>
    <t>SVIETIDLO L13 PODĽA MINIMÁLNYCH TECHNICKÝCH ŠTANDARDOV - VRÁTANE RECYKLAČNÝCH POPLATKOV</t>
  </si>
  <si>
    <t>2017696732</t>
  </si>
  <si>
    <t>L14</t>
  </si>
  <si>
    <t>SVIETIDLO L14 PODĽA MINIMÁLNYCH TECHNICKÝCH ŠTANDARDOV - VRÁTANE RECYKLAČNÝCH POPLATKOV</t>
  </si>
  <si>
    <t>-1808515776</t>
  </si>
  <si>
    <t>L15</t>
  </si>
  <si>
    <t>SVIETIDLO L15 PODĽA MINIMÁLNYCH TECHNICKÝCH ŠTANDARDOV - VRÁTANE RECYKLAČNÝCH POPLATKOV</t>
  </si>
  <si>
    <t>1759192943</t>
  </si>
  <si>
    <t>L16</t>
  </si>
  <si>
    <t>SVIETIDLO L16 PODĽA MINIMÁLNYCH TECHNICKÝCH ŠTANDARDOV - VRÁTANE RECYKLAČNÝCH POPLATKOV</t>
  </si>
  <si>
    <t>1211185364</t>
  </si>
  <si>
    <t>L17</t>
  </si>
  <si>
    <t>SVIETIDLO L17 PODĽA MINIMÁLNYCH TECHNICKÝCH ŠTANDARDOV - VRÁTANE RECYKLAČNÝCH POPLATKOV</t>
  </si>
  <si>
    <t>2023431800</t>
  </si>
  <si>
    <t>L18</t>
  </si>
  <si>
    <t>SVIETIDLO L18 PODĽA MINIMÁLNYCH TECHNICKÝCH ŠTANDARDOV - VRÁTANE RECYKLAČNÝCH POPLATKOV</t>
  </si>
  <si>
    <t>-876570123</t>
  </si>
  <si>
    <t>L19</t>
  </si>
  <si>
    <t>SVIETIDLO L19 PODĽA MINIMÁLNYCH TECHNICKÝCH ŠTANDARDOV - VRÁTANE RECYKLAČNÝCH POPLATKOV</t>
  </si>
  <si>
    <t>49794267</t>
  </si>
  <si>
    <t>L20</t>
  </si>
  <si>
    <t>SVIETIDLO L20 PODĽA MINIMÁLNYCH TECHNICKÝCH ŠTANDARDOV - VRÁTANE RECYKLAČNÝCH POPLATKOV</t>
  </si>
  <si>
    <t>1485600003</t>
  </si>
  <si>
    <t>N01</t>
  </si>
  <si>
    <t>NÚDZOVÉ SVIETIDLO S PIKTOGRAMOM STROPNÉ N01 PODĽA MINIMÁLNYCH TECHNICKÝCH ŠTANDARDOV - VRÁTANE RECYKLAČNÝCH POPLATKOV</t>
  </si>
  <si>
    <t>1657591254</t>
  </si>
  <si>
    <t>N02</t>
  </si>
  <si>
    <t>NÚDZOVÉ SVIETIDLO S PIKTOGRAMOM NÁSTENNÉ N02 PODĽA MINIMÁLNYCH TECHNICKÝCH ŠTANDARDOV - VRÁTANE RECYKLAČNÝCH POPLATKOV</t>
  </si>
  <si>
    <t>-269412899</t>
  </si>
  <si>
    <t>N03</t>
  </si>
  <si>
    <t>NÚDZOVÉ SVIETIDLO S PIKTOGRAMOM STROPNÉ IP65 N03 PODĽA MINIMÁLNYCH TECHNICKÝCH ŠTANDARDOV - VRÁTANE RECYKLAČNÝCH POPLATKOV</t>
  </si>
  <si>
    <t>-1897840890</t>
  </si>
  <si>
    <t>N04</t>
  </si>
  <si>
    <t>NÚDZOVÉ SVIETIDLO S PIKTOGRAMOM NÁSTENNÉ IP65 N04 PODĽA MINIMÁLNYCH TECHNICKÝCH ŠTANDARDOV - VRÁTANE RECYKLAČNÝCH POPLATKOV</t>
  </si>
  <si>
    <t>-2118707974</t>
  </si>
  <si>
    <t>N05</t>
  </si>
  <si>
    <t>NÚDZOVÉ SVIETIDLO ESCAPE ROUTE CORRIDOR PRISADENÉ STROPNÉ N05 PODĽA MINIMÁLNYCH TECHNICKÝCH ŠTANDARDOV - VRÁTANE RECYKLAČNÝCH POPLATKOV</t>
  </si>
  <si>
    <t>1986975768</t>
  </si>
  <si>
    <t>N06</t>
  </si>
  <si>
    <t>NÚDZOVÉ SVIETIDLO ANTIPANIC OPEN SPACE PRISADENÉ STROPNÉ N06 PODĽA MINIMÁLNYCH TECHNICKÝCH ŠTANDARDOV - VRÁTANE RECYKLAČNÝCH POPLATKOV</t>
  </si>
  <si>
    <t>-1140844837</t>
  </si>
  <si>
    <t>N07</t>
  </si>
  <si>
    <t>NÚDZOVÉ SVIETIDLO ESCAPE ROUTE CORRIDOR ZAPUSTENÉ STROPNÉ N07 PODĽA MINIMÁLNYCH TECHNICKÝCH ŠTANDARDOV - VRÁTANE RECYKLAČNÝCH POPLATKOV</t>
  </si>
  <si>
    <t>-366907856</t>
  </si>
  <si>
    <t>N08</t>
  </si>
  <si>
    <t>NÚDZOVÉ SVIETIDLO ANTIPANIC OPEN SPACE ZAPUSTENÉ STROPNÉ N08 PODĽA MINIMÁLNYCH TECHNICKÝCH ŠTANDARDOV - VRÁTANE RECYKLAČNÝCH POPLATKOV</t>
  </si>
  <si>
    <t>1979208940</t>
  </si>
  <si>
    <t>N09</t>
  </si>
  <si>
    <t>NÚDZOVÉ SVIETIDLO ESCAPE ROUTE CORRIDOR PRISADENÉ STROPNÉ IP65 N09 PODĽA MINIMÁLNYCH TECHNICKÝCH ŠTANDARDOV - VRÁTANE RECYKLAČNÝCH POPLATKOV</t>
  </si>
  <si>
    <t>73139001</t>
  </si>
  <si>
    <t>N10</t>
  </si>
  <si>
    <t>NÚDZOVÉ SVIETIDLO ANTIPANIC OPEN AREA EXTERIER STROPNÉ N10 PODĽA MINIMÁLNYCH TECHNICKÝCH ŠTANDARDOV - VRÁTANE RECYKLAČNÝCH POPLATKOV</t>
  </si>
  <si>
    <t>-328693236</t>
  </si>
  <si>
    <t>N11</t>
  </si>
  <si>
    <t>NÚDZOVÉ SVIETIDLO ANTIPANIC OPEN AREA EXTERIER NÁSTENNÉ N11 PODĽA MINIMÁLNYCH TECHNICKÝCH ŠTANDARDOV - VRÁTANE RECYKLAČNÝCH POPLATKOV</t>
  </si>
  <si>
    <t>49485329</t>
  </si>
  <si>
    <t>Pol1.1</t>
  </si>
  <si>
    <t>DRIVER pre L06</t>
  </si>
  <si>
    <t>1055037549</t>
  </si>
  <si>
    <t>Pol2.1</t>
  </si>
  <si>
    <t>trakčný systém pre L17</t>
  </si>
  <si>
    <t>444772761</t>
  </si>
  <si>
    <t>Pol3.1</t>
  </si>
  <si>
    <t>VÝKOP, OSADENIE, STOŽIAR 4m, ZÁKLAD, KÁBLE, SVORKOVNICA / OSADENIE,  KÁBLE, SVORKOVNICA</t>
  </si>
  <si>
    <t>680930310</t>
  </si>
  <si>
    <t>Pol4.1</t>
  </si>
  <si>
    <t>Doprava</t>
  </si>
  <si>
    <t>kpl</t>
  </si>
  <si>
    <t>1462958775</t>
  </si>
  <si>
    <t>D2</t>
  </si>
  <si>
    <t>HSZ, Ostatné</t>
  </si>
  <si>
    <t>Pol5.1</t>
  </si>
  <si>
    <t>Pomocné práce</t>
  </si>
  <si>
    <t>925424532</t>
  </si>
  <si>
    <t>Pol6.1</t>
  </si>
  <si>
    <t>Nožnicová plošina</t>
  </si>
  <si>
    <t>deň</t>
  </si>
  <si>
    <t>-946863806</t>
  </si>
  <si>
    <t>Pol7.1</t>
  </si>
  <si>
    <t>Podruž. mat / klince,štítky, pásky, natlkacie skrut.,.... /</t>
  </si>
  <si>
    <t>1980987020</t>
  </si>
  <si>
    <t>Pol8.1</t>
  </si>
  <si>
    <t>Podiel pridružných výkonov</t>
  </si>
  <si>
    <t>215312636</t>
  </si>
  <si>
    <t>Pol9.1</t>
  </si>
  <si>
    <t>Lighting design manažment</t>
  </si>
  <si>
    <t>hod.</t>
  </si>
  <si>
    <t>-2110796964</t>
  </si>
  <si>
    <t>Pol1</t>
  </si>
  <si>
    <t xml:space="preserve">Kompaktná vzduchotechnická jednotka parapetná, prevedenie vonkjšie, 11/0. Vonkajšie prevedenie, komory nad sebou,  v zložení: -prívodná časť:  kazetový filter F7, protiprúdový rekuperátor, prívodný ventilátor s EC-motorom (3500m3/h, </t>
  </si>
  <si>
    <t>-1113289191</t>
  </si>
  <si>
    <t>Pol2</t>
  </si>
  <si>
    <t>Kondnzačná jednotka, chlad.výkon Qch= 22,4kW, vykur.výkon Qvyk=22,4kW, chladivo R32, napájanie 400V</t>
  </si>
  <si>
    <t>850080713</t>
  </si>
  <si>
    <t>Pol3</t>
  </si>
  <si>
    <t>.- expanzný ventil EKEXVA200</t>
  </si>
  <si>
    <t>-2005347280</t>
  </si>
  <si>
    <t>Pol4</t>
  </si>
  <si>
    <t>.- komunikačný adaptér pre vzt EKEACB</t>
  </si>
  <si>
    <t>47022176</t>
  </si>
  <si>
    <t>Pol5</t>
  </si>
  <si>
    <t>.- káblový ovládač Madoka BRC1H52W</t>
  </si>
  <si>
    <t>1347333430</t>
  </si>
  <si>
    <t>Pol6</t>
  </si>
  <si>
    <t>Doplnenie chladiva R32</t>
  </si>
  <si>
    <t>-1345722368</t>
  </si>
  <si>
    <t>Pol7</t>
  </si>
  <si>
    <t>Dvojica Cu potrubia f9,52/19,1mm s komunikačným káblom a tepelnou izoláciou (trasa), s úpravou pre exteriér</t>
  </si>
  <si>
    <t>bm</t>
  </si>
  <si>
    <t>-451806598</t>
  </si>
  <si>
    <t>Pol8</t>
  </si>
  <si>
    <t>Digestor nástenný, rozmer 1400x770mm, pripojenie 315 - jestvujúce zariadenie</t>
  </si>
  <si>
    <t>-1229850219</t>
  </si>
  <si>
    <t>Pol9</t>
  </si>
  <si>
    <t>Digestor nástenný, rozmer 900x800mm, pripojenie 315 - jestvujúce zariadenie</t>
  </si>
  <si>
    <t>-1978635282</t>
  </si>
  <si>
    <t>Pol9´</t>
  </si>
  <si>
    <t>Dodávka a montáž kuchynský ventilátor odsávač na odvetranie</t>
  </si>
  <si>
    <t>-1886291535</t>
  </si>
  <si>
    <t>Pol10</t>
  </si>
  <si>
    <t>Odlučovač tuku,pletivový filter, vertikálna montáž, druhá vrstva - pletivový filter, posuvná regulačná klapka</t>
  </si>
  <si>
    <t>986937818</t>
  </si>
  <si>
    <t>Pol11</t>
  </si>
  <si>
    <t>Ventilátor, osadený na podhľade, so zabudovanou spätnou klapkou, vrátane časového dobehu DT3</t>
  </si>
  <si>
    <t>1013012330</t>
  </si>
  <si>
    <t>Pol12</t>
  </si>
  <si>
    <t>Tlmič hluku buňkový G*250*500*2000.1, s nábehmi na oboch koncoch</t>
  </si>
  <si>
    <t>263048425</t>
  </si>
  <si>
    <t>Pol13</t>
  </si>
  <si>
    <t>Tlmič hluku buňkový G*250*500*1000.1, s nábehmi na oboch koncoch</t>
  </si>
  <si>
    <t>1243151794</t>
  </si>
  <si>
    <t>Pol14</t>
  </si>
  <si>
    <t>Žaluzia PER200</t>
  </si>
  <si>
    <t>224590468</t>
  </si>
  <si>
    <t>Pol15</t>
  </si>
  <si>
    <t>Výustka hliníková dvojradová NOVA-A-2-2-300x200-R1-H</t>
  </si>
  <si>
    <t>987455903</t>
  </si>
  <si>
    <t>Pol16</t>
  </si>
  <si>
    <t>Výustka hliníková dvojradová, na kruhové potrubie NOVA-C-2-825x225-R1-H, farba biela, resp.podľa požiadavky architekta</t>
  </si>
  <si>
    <t>-677324980</t>
  </si>
  <si>
    <t>Pol17</t>
  </si>
  <si>
    <t>Výustka hliníková jednoradová NOVA-A-1-2-500x800-H</t>
  </si>
  <si>
    <t>-986065435</t>
  </si>
  <si>
    <t>Pol18</t>
  </si>
  <si>
    <t>Výustka hliníková jednoradová NOVA-A-1-2-425x225-H</t>
  </si>
  <si>
    <t>941010691</t>
  </si>
  <si>
    <t>Pol19</t>
  </si>
  <si>
    <t>Regulačná klapka ručná TUNE-R-315-1-H</t>
  </si>
  <si>
    <t>-1927157603</t>
  </si>
  <si>
    <t>Pol20</t>
  </si>
  <si>
    <t>Spätná klapka kruhová RKK 100</t>
  </si>
  <si>
    <t>-207252297</t>
  </si>
  <si>
    <t>Pol21</t>
  </si>
  <si>
    <t>Šikmý kus so stiom pre sanie a výfuk 500x710mm</t>
  </si>
  <si>
    <t>2031380289</t>
  </si>
  <si>
    <t>Pol22</t>
  </si>
  <si>
    <t>Kruhové Spiro potrubie pozinkované  100/30% tvarovky</t>
  </si>
  <si>
    <t>170168507</t>
  </si>
  <si>
    <t>Pol23</t>
  </si>
  <si>
    <t>Kruhové Spiro potrubie pozinkované 315/30% tvarovky</t>
  </si>
  <si>
    <t>-1832502925</t>
  </si>
  <si>
    <t>Pol24</t>
  </si>
  <si>
    <t>Kruhové Spiro potrubie pozinkované  500/30% tvarovky, farba biela, resp. podľa požiadaviek architekta</t>
  </si>
  <si>
    <t>2145933321</t>
  </si>
  <si>
    <t>Pol25</t>
  </si>
  <si>
    <t>2000 /40% tv</t>
  </si>
  <si>
    <t>-893197295</t>
  </si>
  <si>
    <t>Pol26</t>
  </si>
  <si>
    <t>2000 /30% tv.</t>
  </si>
  <si>
    <t>-1737388158</t>
  </si>
  <si>
    <t>Pol27</t>
  </si>
  <si>
    <t>1650 /30% tv.</t>
  </si>
  <si>
    <t>-1902342125</t>
  </si>
  <si>
    <t>Pol28</t>
  </si>
  <si>
    <t>N1 - hluková izolácia Ultimate U TPA 34 - hr.60mm - alebo porovnateľná - v exteriéri oplechovaná - potrubie od vzt jednotky po tlmič hluku</t>
  </si>
  <si>
    <t>274373886</t>
  </si>
  <si>
    <t>Pol29</t>
  </si>
  <si>
    <t>N1 - hluková izolácia Ultimate U TPA 34 - hr.60mm - alebo porovnateľná - v interiéri - potrubie od vzt jednotky po tlmič hluku</t>
  </si>
  <si>
    <t>1824473943</t>
  </si>
  <si>
    <t>Pol30´</t>
  </si>
  <si>
    <t>T1 - Tepelná izolácia kaučuková, do exteriéru hr. 40mm  (T1 - v zmysle výkresu) -potrubie upraveného a odvodného vzduchu, v exteriéri oplechované - v zmysle výkresu</t>
  </si>
  <si>
    <t>-1546217352</t>
  </si>
  <si>
    <t>Pol31</t>
  </si>
  <si>
    <t>T2 - Tepelná izolácia kaučuková, do interiéru hr. 20mm  (T2 - v zmysle výkresu) -potrubie upraveného a odvodného vzduchu v interieri- v zmysle výkresu</t>
  </si>
  <si>
    <t>-328821008</t>
  </si>
  <si>
    <t>Pol32</t>
  </si>
  <si>
    <t>Vnútorná tepelná izolácia ALU hr.15mm - prestup odvodného potrubia zo sociálok cez obvodovú stenu - dl.1m</t>
  </si>
  <si>
    <t>1435130297</t>
  </si>
  <si>
    <t>Pol33</t>
  </si>
  <si>
    <t>Konštrukcia - pre osadenie vzt jednotky a kondenzačnej jednotky  - dodávka stavby</t>
  </si>
  <si>
    <t>139603421</t>
  </si>
  <si>
    <t>Pol34</t>
  </si>
  <si>
    <t>Montážny, tesniaci, spojovací a závesný materiál</t>
  </si>
  <si>
    <t>-1031546967</t>
  </si>
  <si>
    <t>D3</t>
  </si>
  <si>
    <t>Zariadenie č.2 - Vetranie Kaviarne s kuchyňou</t>
  </si>
  <si>
    <t>Pol35</t>
  </si>
  <si>
    <t>Kompaktná vzduchotechnická jednotka parapetná, prevedenie vnútorné, 51/0. pripojenie potrubí zhora,  v zložení: -prívodná časť:  kazetový filter M5, protiprúdový rekuperátor, prívodný ventilátor s EC-motorom (1550m3/h, 250Pa), pria</t>
  </si>
  <si>
    <t>384978710</t>
  </si>
  <si>
    <t>Pol36</t>
  </si>
  <si>
    <t>Kondnzačná jednotka, chlad.výkon Qch= 12,1kW, vykur.výkon Qvyk=12,1kW, chladivo R32, napájanie 400V</t>
  </si>
  <si>
    <t>1910343947</t>
  </si>
  <si>
    <t>Pol37</t>
  </si>
  <si>
    <t>.- expanzný ventil EKEXVA80</t>
  </si>
  <si>
    <t>312201833</t>
  </si>
  <si>
    <t>619553766</t>
  </si>
  <si>
    <t>-984900154</t>
  </si>
  <si>
    <t>-1690788811</t>
  </si>
  <si>
    <t>Pol38</t>
  </si>
  <si>
    <t>Dvojica Cu potrubia f9,52/15,9mm s komunikačným káblom a tepelnou izoláciou (trasa), s úpravou pre exteriér</t>
  </si>
  <si>
    <t>1690012574</t>
  </si>
  <si>
    <t>Pol39</t>
  </si>
  <si>
    <t>Protidažďová žaluzia PZAL-500x450-UR-S</t>
  </si>
  <si>
    <t>93982066</t>
  </si>
  <si>
    <t>Pol40</t>
  </si>
  <si>
    <t>-657195962</t>
  </si>
  <si>
    <t>Pol41</t>
  </si>
  <si>
    <t>Tlmič hluku buňkový G*250*500*1500.1, s nábehmi na oboch koncoch</t>
  </si>
  <si>
    <t>1929662802</t>
  </si>
  <si>
    <t>Pol42</t>
  </si>
  <si>
    <t>Výustka hliníková dvojradová, na kruhové potrubie NOVA-C-2-825x175-R1-H, farba biela, resp.podľa požiadavky architekta</t>
  </si>
  <si>
    <t>1934969448</t>
  </si>
  <si>
    <t>Pol43</t>
  </si>
  <si>
    <t>Výustka hliníková jednoradová NOVA-A-1-2-825x425-H</t>
  </si>
  <si>
    <t>455852813</t>
  </si>
  <si>
    <t>Pol44</t>
  </si>
  <si>
    <t>Šikmý kus so stiom pre sanie a výfuk 300x500mm</t>
  </si>
  <si>
    <t>1141086295</t>
  </si>
  <si>
    <t>Pol45</t>
  </si>
  <si>
    <t>Kruhové Spiro potrubie pozinkované  355/30% tvarovky, farba biela, resp. podľa požiadaviek architekta</t>
  </si>
  <si>
    <t>1146247063</t>
  </si>
  <si>
    <t>Pol46</t>
  </si>
  <si>
    <t>1500 /40% tv</t>
  </si>
  <si>
    <t>-610511223</t>
  </si>
  <si>
    <t>Pol47</t>
  </si>
  <si>
    <t>1500 /30% tv.</t>
  </si>
  <si>
    <t>1283919994</t>
  </si>
  <si>
    <t>Pol48</t>
  </si>
  <si>
    <t>-1470136438</t>
  </si>
  <si>
    <t>Pol49</t>
  </si>
  <si>
    <t>-613967094</t>
  </si>
  <si>
    <t>Pol30</t>
  </si>
  <si>
    <t>55703246</t>
  </si>
  <si>
    <t>Pol50</t>
  </si>
  <si>
    <t>-1007410786</t>
  </si>
  <si>
    <t>-1704762359</t>
  </si>
  <si>
    <t>Pol34.1</t>
  </si>
  <si>
    <t>1049190293</t>
  </si>
  <si>
    <t>D4</t>
  </si>
  <si>
    <t>Zariadenie č.3 - Chladenie priestorov 2.np</t>
  </si>
  <si>
    <t>Pol51</t>
  </si>
  <si>
    <t>Vonkajšia kondenzačná jednotka, Qch=22,4W, Qvyk=25,0kW, chladivo R32</t>
  </si>
  <si>
    <t>624729918</t>
  </si>
  <si>
    <t>Pol52</t>
  </si>
  <si>
    <t>Vnútorná nástenná jednotka FXAQ20A</t>
  </si>
  <si>
    <t>1086782291</t>
  </si>
  <si>
    <t>Pol53</t>
  </si>
  <si>
    <t>Vnútorná nástenná jednotka FXAQ25A</t>
  </si>
  <si>
    <t>1018189139</t>
  </si>
  <si>
    <t>Pol54</t>
  </si>
  <si>
    <t>Vnútorná nástenná jednotka FXAQ32A</t>
  </si>
  <si>
    <t>755861269</t>
  </si>
  <si>
    <t>Pol55</t>
  </si>
  <si>
    <t>Vnútorná nástenná jednotka FXAQ40A</t>
  </si>
  <si>
    <t>278059572</t>
  </si>
  <si>
    <t>Pol56</t>
  </si>
  <si>
    <t>Káblový ovládač Madoka BRC1H52W</t>
  </si>
  <si>
    <t>429126666</t>
  </si>
  <si>
    <t>Pol57</t>
  </si>
  <si>
    <t>Refnet KHRQM22M29T</t>
  </si>
  <si>
    <t>1522257414</t>
  </si>
  <si>
    <t>Pol58</t>
  </si>
  <si>
    <t>Refnet KHRQM22M20T</t>
  </si>
  <si>
    <t>-951176355</t>
  </si>
  <si>
    <t>Pol59</t>
  </si>
  <si>
    <t>-912135055</t>
  </si>
  <si>
    <t>Pol60</t>
  </si>
  <si>
    <t>I-TAB Controler DCC601A51</t>
  </si>
  <si>
    <t>1722218358</t>
  </si>
  <si>
    <t>Pol61</t>
  </si>
  <si>
    <t>I-TAB obrazovka s káblom AL-CCD07-VESA-1</t>
  </si>
  <si>
    <t>-1531642669</t>
  </si>
  <si>
    <t>Pol62</t>
  </si>
  <si>
    <t>Cu-potrubie f 6,0 s komunikačným káblom a tepelnou izoláciou a montážou</t>
  </si>
  <si>
    <t>-603247401</t>
  </si>
  <si>
    <t>Pol63</t>
  </si>
  <si>
    <t>Cu-potrubie f 10,0 s komunikačným káblom a tepelnou izoláciou a montážou</t>
  </si>
  <si>
    <t>169476820</t>
  </si>
  <si>
    <t>Pol64</t>
  </si>
  <si>
    <t>Cu-potrubie f 12,0 s komunikačným káblom a tepelnou izoláciou a montážou</t>
  </si>
  <si>
    <t>-1046896576</t>
  </si>
  <si>
    <t>Pol65</t>
  </si>
  <si>
    <t>Cu-potrubie f 16,0 s komunikačným káblom a tepelnou izoláciou a montážou</t>
  </si>
  <si>
    <t>-748245478</t>
  </si>
  <si>
    <t>Pol66</t>
  </si>
  <si>
    <t>Cu-potrubie f 18,0 s komunikačným káblom a tepelnou izoláciou a montážou</t>
  </si>
  <si>
    <t>693213824</t>
  </si>
  <si>
    <t>-1009710286</t>
  </si>
  <si>
    <t>Pol34.2</t>
  </si>
  <si>
    <t>-158618874</t>
  </si>
  <si>
    <t>Pol67</t>
  </si>
  <si>
    <t>Zariadenie staveniska</t>
  </si>
  <si>
    <t>491784617</t>
  </si>
  <si>
    <t>Pol68</t>
  </si>
  <si>
    <t>Doprava, ťažké mechanizmy, lešenie</t>
  </si>
  <si>
    <t>1015175913</t>
  </si>
  <si>
    <t>Pol69</t>
  </si>
  <si>
    <t>Zaregulovanie, vyskúšanie, odovzdanie zariadení</t>
  </si>
  <si>
    <t>903735053</t>
  </si>
  <si>
    <t>Pol70</t>
  </si>
  <si>
    <t>Technická inšpekcia</t>
  </si>
  <si>
    <t>93190738</t>
  </si>
  <si>
    <t>721</t>
  </si>
  <si>
    <t>Zdravotechnika - vnútorná kanalizácia</t>
  </si>
  <si>
    <t>721100911.S</t>
  </si>
  <si>
    <t>Oprava potrubia hrdlového zazátkovanie hrdla kanalizačného potrubia</t>
  </si>
  <si>
    <t>789011520</t>
  </si>
  <si>
    <t>721170909.S</t>
  </si>
  <si>
    <t>Oprava odpadového potrubia PVC vsadenie odbočky do potrubia D 110 mm, D 114 mm</t>
  </si>
  <si>
    <t>1228122064</t>
  </si>
  <si>
    <t>721170965.S</t>
  </si>
  <si>
    <t>Oprava odpadového potrubia PVC prepojenie doterajšieho potrubia D 110 mm</t>
  </si>
  <si>
    <t>1228279707</t>
  </si>
  <si>
    <t>721170975.S</t>
  </si>
  <si>
    <t>Oprava odpadového potrubia PVC krátenie rúr D 110 mm</t>
  </si>
  <si>
    <t>-2000154315</t>
  </si>
  <si>
    <t>721171109.S</t>
  </si>
  <si>
    <t>Potrubie z PVC - U odpadové ležaté hrdlové D 110 mm</t>
  </si>
  <si>
    <t>-804115336</t>
  </si>
  <si>
    <t>721171110.S</t>
  </si>
  <si>
    <t>Potrubie z PVC - U odpadové ležaté hrdlové D 125 mm</t>
  </si>
  <si>
    <t>71126285</t>
  </si>
  <si>
    <t>721171803.S</t>
  </si>
  <si>
    <t>Demontáž potrubia z PVC-U rúr odpadového alebo pripojovacieho do D 75 mm,  -0,00156 t</t>
  </si>
  <si>
    <t>1946192655</t>
  </si>
  <si>
    <t>721171808.S</t>
  </si>
  <si>
    <t>Demontáž potrubia z PVC-U rúr odpadového alebo pripojovacieho nad D 75 mm - D 114 mm,  -0,00198 t</t>
  </si>
  <si>
    <t>1207488967</t>
  </si>
  <si>
    <t>721172022.S</t>
  </si>
  <si>
    <t>Potrubie odpadové HT z PP, zvislé DN 75</t>
  </si>
  <si>
    <t>-717868580</t>
  </si>
  <si>
    <t>721172023.S</t>
  </si>
  <si>
    <t>Potrubie odpadové HT z PP, zvislé DN 110</t>
  </si>
  <si>
    <t>1360230652</t>
  </si>
  <si>
    <t>721172031.S</t>
  </si>
  <si>
    <t>Potrubie odpadové HT z PP, pripojovacie DN 32</t>
  </si>
  <si>
    <t>-1698329350</t>
  </si>
  <si>
    <t>721172032.S</t>
  </si>
  <si>
    <t>Potrubie odpadové HT z PP, pripojovacie DN 40</t>
  </si>
  <si>
    <t>-33851254</t>
  </si>
  <si>
    <t>721172033.S</t>
  </si>
  <si>
    <t>Potrubie odpadové HT z PP, pripojovacie DN 50</t>
  </si>
  <si>
    <t>1313941347</t>
  </si>
  <si>
    <t>721172034.S</t>
  </si>
  <si>
    <t>Potrubie odpadové HT z PP, pripojovacie DN 75</t>
  </si>
  <si>
    <t>-1375967288</t>
  </si>
  <si>
    <t>721172035.S</t>
  </si>
  <si>
    <t>Potrubie odpadové HT z PP, pripojovacie DN 110</t>
  </si>
  <si>
    <t>374138614</t>
  </si>
  <si>
    <t>721172357.S</t>
  </si>
  <si>
    <t>Montáž čistiaceho kusu HT potrubia DN 100</t>
  </si>
  <si>
    <t>378939760</t>
  </si>
  <si>
    <t>286540019100.S</t>
  </si>
  <si>
    <t>Čistiaci kus HT DN 100, PP systém pre beztlakový rozvod vnútorného odpadu</t>
  </si>
  <si>
    <t>-904179790</t>
  </si>
  <si>
    <t>721175015.S</t>
  </si>
  <si>
    <t xml:space="preserve">Montáž zápachového uzáveru (sifónu) </t>
  </si>
  <si>
    <t>817387832</t>
  </si>
  <si>
    <t>551620015300.S</t>
  </si>
  <si>
    <t>Zápachová uzávierka kondenzačná DN 40 pre vetranie a klimatizáciu, PP</t>
  </si>
  <si>
    <t>184319082</t>
  </si>
  <si>
    <t>551620015600.S</t>
  </si>
  <si>
    <t>Zápachová uzávierka podomietková DN 32 pre vetranie a klimatizáciu, PP/ABS</t>
  </si>
  <si>
    <t>1245686625</t>
  </si>
  <si>
    <t>551620027100.S</t>
  </si>
  <si>
    <t>Vtokový lievik DN 32, (0,17 l/s), s protizápachovým uzáverom, vetranie a klimatizácia, PP</t>
  </si>
  <si>
    <t>1722194616</t>
  </si>
  <si>
    <t>721194103.S</t>
  </si>
  <si>
    <t>Zriadenie prípojky na potrubí vyvedenie a upevnenie odpadových výpustiek D 32 mm</t>
  </si>
  <si>
    <t>-59173058</t>
  </si>
  <si>
    <t>721194104.S</t>
  </si>
  <si>
    <t>Zriadenie prípojky na potrubí vyvedenie a upevnenie odpadových výpustiek D 40 mm</t>
  </si>
  <si>
    <t>-196988275</t>
  </si>
  <si>
    <t>721194105.S</t>
  </si>
  <si>
    <t>Zriadenie prípojky na potrubí vyvedenie a upevnenie odpadových výpustiek D 50 mm</t>
  </si>
  <si>
    <t>-1099108125</t>
  </si>
  <si>
    <t>721194109.S</t>
  </si>
  <si>
    <t>Zriadenie prípojky na potrubí vyvedenie a upevnenie odpadových výpustiek D 110 mm</t>
  </si>
  <si>
    <t>-811954362</t>
  </si>
  <si>
    <t>721220801.S</t>
  </si>
  <si>
    <t>Demontáž zápachovej uzávierky do DN 70,  -0,00310t</t>
  </si>
  <si>
    <t>1219255173</t>
  </si>
  <si>
    <t>721290015.S</t>
  </si>
  <si>
    <t>Montáž privzdušňovacieho ventilu podomietkového</t>
  </si>
  <si>
    <t>54673849</t>
  </si>
  <si>
    <t>551610001000.S</t>
  </si>
  <si>
    <t>Privzdušňovacia hlavica podomietková DN 50/75, vnútorná kanalizácia</t>
  </si>
  <si>
    <t>1406386699</t>
  </si>
  <si>
    <t>721290111.S</t>
  </si>
  <si>
    <t>Ostatné - skúška tesnosti kanalizácie v objektoch vodou do DN 125</t>
  </si>
  <si>
    <t>-509672076</t>
  </si>
  <si>
    <t>721290123.S</t>
  </si>
  <si>
    <t>Ostatné - skúška tesnosti kanalizácie v objektoch dymom do DN 300</t>
  </si>
  <si>
    <t>-26377214</t>
  </si>
  <si>
    <t>721290821.S</t>
  </si>
  <si>
    <t>Vnútrostav. premiestnenie vybúraných hmôt vnútor. kanal. vodorovne do 100 m z budov vysokých do 6 m</t>
  </si>
  <si>
    <t>-579918655</t>
  </si>
  <si>
    <t>998721201.S</t>
  </si>
  <si>
    <t>Presun hmôt pre vnútornú kanalizáciu v objektoch výšky do 6 m</t>
  </si>
  <si>
    <t>-246692933</t>
  </si>
  <si>
    <t>998721292.S</t>
  </si>
  <si>
    <t>Vnútorná kanalizácia, prípl.za presun nad vymedz. najväč. dopr. vzdial. do 100m</t>
  </si>
  <si>
    <t>-1570870891</t>
  </si>
  <si>
    <t>722</t>
  </si>
  <si>
    <t>Zdravotechnika - vnútorný vodovod</t>
  </si>
  <si>
    <t>722130801.S</t>
  </si>
  <si>
    <t>Demontáž potrubia z oceľových rúrok závitových do DN 25,  -0,00213t</t>
  </si>
  <si>
    <t>331334664</t>
  </si>
  <si>
    <t>722130802.S</t>
  </si>
  <si>
    <t>Demontáž potrubia z oceľových rúrok závitových nad DN 25 do DN 40,  -0,00497t</t>
  </si>
  <si>
    <t>-1710250131</t>
  </si>
  <si>
    <t>722130901.S</t>
  </si>
  <si>
    <t>Oprava vodovodného potrubia závitového zazátkovanie vývodu</t>
  </si>
  <si>
    <t>-2037571746</t>
  </si>
  <si>
    <t>722131914.S</t>
  </si>
  <si>
    <t>Oprava vodovodného potrubia závitového vsadenie odbočky do potrubia DN 32</t>
  </si>
  <si>
    <t>-1555398517</t>
  </si>
  <si>
    <t>722131924.S</t>
  </si>
  <si>
    <t>Oprava vodovodného potrubia závitového spätná montáž závitového potrubia DN 32</t>
  </si>
  <si>
    <t>1523800624</t>
  </si>
  <si>
    <t>722131934.S</t>
  </si>
  <si>
    <t>Oprava vodovodného potrubia závitového prepojenie doterajšieho potrubia DN 32</t>
  </si>
  <si>
    <t>166048482</t>
  </si>
  <si>
    <t>722171132.S</t>
  </si>
  <si>
    <t>Plasthliníkové potrubie v tyčiach spájané lisovaním d 20 mm</t>
  </si>
  <si>
    <t>-1393625391</t>
  </si>
  <si>
    <t>722171133.S</t>
  </si>
  <si>
    <t>Plasthliníkové potrubie v tyčiach spájané lisovaním d 26 mm</t>
  </si>
  <si>
    <t>1822451733</t>
  </si>
  <si>
    <t>722171134.S</t>
  </si>
  <si>
    <t>Plasthliníkové potrubie v tyčiach spájané lisovaním d 32 mm</t>
  </si>
  <si>
    <t>-1747011458</t>
  </si>
  <si>
    <t>722171135.S</t>
  </si>
  <si>
    <t>Plasthliníkové potrubie v tyčiach spájané lisovaním d 40 mm</t>
  </si>
  <si>
    <t>-1823321687</t>
  </si>
  <si>
    <t>722181134.S</t>
  </si>
  <si>
    <t>Ochrana potrubia gumovými vložkami do upevňovacích prvkov proti prenášaniu hluku nad 25 do DN 50</t>
  </si>
  <si>
    <t>1909995073</t>
  </si>
  <si>
    <t>722181812.S</t>
  </si>
  <si>
    <t>Demontáž plstených pásov z rúr do D 50 mm,  -0,00023t</t>
  </si>
  <si>
    <t>602494331</t>
  </si>
  <si>
    <t>722190401.S</t>
  </si>
  <si>
    <t>Vyvedenie a upevnenie výpustky DN 15</t>
  </si>
  <si>
    <t>1112469664</t>
  </si>
  <si>
    <t>722190402.S</t>
  </si>
  <si>
    <t>Vyvedenie a upevnenie výpustky DN 20</t>
  </si>
  <si>
    <t>-2145394434</t>
  </si>
  <si>
    <t>722190403.S</t>
  </si>
  <si>
    <t>Vyvedenie a upevnenie výpustky DN 25</t>
  </si>
  <si>
    <t>-618069862</t>
  </si>
  <si>
    <t>722212440.S</t>
  </si>
  <si>
    <t>Orientačný štítok na stenu ON 73 6621</t>
  </si>
  <si>
    <t>90522904</t>
  </si>
  <si>
    <t>722220111.S</t>
  </si>
  <si>
    <t>Montáž armatúry závitovej s jedným závitom, nástenka pre výtokový ventil G 1/2</t>
  </si>
  <si>
    <t>1958477612</t>
  </si>
  <si>
    <t>197730076700.S</t>
  </si>
  <si>
    <t>Nástenka lisovacia koncová, 1/2" Fx20, PN 10, T = +120 °C, niklovaná mosadz, tesnenie EPDM</t>
  </si>
  <si>
    <t>2139718785</t>
  </si>
  <si>
    <t>722220852.S</t>
  </si>
  <si>
    <t>Demontáž armatúry závitovej s jedným závitom nad G 3/4 do G 5/4,  -0,00132t</t>
  </si>
  <si>
    <t>2039690106</t>
  </si>
  <si>
    <t>722220874.S</t>
  </si>
  <si>
    <t>Demontáž armatúry závitovej so závitom a závitovým medzikusom do G 5/4,  -0,00612t</t>
  </si>
  <si>
    <t>-6188563</t>
  </si>
  <si>
    <t>722221010.S</t>
  </si>
  <si>
    <t>Montáž guľového kohúta závitového priameho pre vodu G 1/2</t>
  </si>
  <si>
    <t>180715624</t>
  </si>
  <si>
    <t>551110004900.S</t>
  </si>
  <si>
    <t>Guľový uzáver pre vodu 1/2", niklovaná mosadz</t>
  </si>
  <si>
    <t>-1793394464</t>
  </si>
  <si>
    <t>722221015.S</t>
  </si>
  <si>
    <t>Montáž guľového kohúta závitového priameho pre vodu G 3/4</t>
  </si>
  <si>
    <t>491916599</t>
  </si>
  <si>
    <t>551110005000.S</t>
  </si>
  <si>
    <t>Guľový uzáver pre vodu 3/4", niklovaná mosadz</t>
  </si>
  <si>
    <t>-555401990</t>
  </si>
  <si>
    <t>722221020.S</t>
  </si>
  <si>
    <t>Montáž guľového kohúta závitového priameho pre vodu G 1</t>
  </si>
  <si>
    <t>11550816</t>
  </si>
  <si>
    <t>551110005100.S</t>
  </si>
  <si>
    <t>Guľový uzáver pre vodu 1", niklovaná mosadz</t>
  </si>
  <si>
    <t>1034951542</t>
  </si>
  <si>
    <t>722221025.S</t>
  </si>
  <si>
    <t>Montáž guľového kohúta závitového priameho pre vodu G 5/4</t>
  </si>
  <si>
    <t>-76850869</t>
  </si>
  <si>
    <t>551110005200.S</t>
  </si>
  <si>
    <t>Guľový uzáver pre vodu 5/4", niklovaná mosadz</t>
  </si>
  <si>
    <t>1169036326</t>
  </si>
  <si>
    <t>722221082.S</t>
  </si>
  <si>
    <t>Montáž guľového kohúta vypúšťacieho závitového G 1/2</t>
  </si>
  <si>
    <t>-1785880759</t>
  </si>
  <si>
    <t>551110011200.S</t>
  </si>
  <si>
    <t>Guľový uzáver vypúšťací s páčkou, 1/2" M, mosadz</t>
  </si>
  <si>
    <t>693450532</t>
  </si>
  <si>
    <t>722221175.S</t>
  </si>
  <si>
    <t>Montáž poistného ventilu závitového pre vodu G 3/4</t>
  </si>
  <si>
    <t>1780850214</t>
  </si>
  <si>
    <t>551210022000</t>
  </si>
  <si>
    <t xml:space="preserve">Kombinovaný poistný ventil DN15 so spätnou klapkou pre zásobníkový ohrievač </t>
  </si>
  <si>
    <t>-1196039199</t>
  </si>
  <si>
    <t>551210025200</t>
  </si>
  <si>
    <t>Poistný ventil k elek.boileru 3/4" Slovarm TE-1847</t>
  </si>
  <si>
    <t>-1184771347</t>
  </si>
  <si>
    <t>722221275.S</t>
  </si>
  <si>
    <t>Montáž spätného ventilu závitového G 1</t>
  </si>
  <si>
    <t>-866022409</t>
  </si>
  <si>
    <t>551110016500.S</t>
  </si>
  <si>
    <t>Spätný ventil kontrolovateľný, 1" FF, PN 16, mosadz, disk plast</t>
  </si>
  <si>
    <t>148132886</t>
  </si>
  <si>
    <t>722221305.S</t>
  </si>
  <si>
    <t>Montáž spätnej klapky závitovej pre vodu G 1/2</t>
  </si>
  <si>
    <t>305104929</t>
  </si>
  <si>
    <t>551190000800.S</t>
  </si>
  <si>
    <t>Spätná klapka vodorovná závitová 1/2", PN 10, pre vodu, mosadz</t>
  </si>
  <si>
    <t>1844524079</t>
  </si>
  <si>
    <t>722221310.S</t>
  </si>
  <si>
    <t>Montáž spätnej klapky závitovej pre vodu G 3/4</t>
  </si>
  <si>
    <t>-545930115</t>
  </si>
  <si>
    <t>551190000900.S</t>
  </si>
  <si>
    <t>Spätná klapka vodorovná závitová 3/4", PN 10, pre vodu, mosadz</t>
  </si>
  <si>
    <t>-326436137</t>
  </si>
  <si>
    <t>722221315.S</t>
  </si>
  <si>
    <t>Montáž spätnej klapky závitovej pre vodu G 1</t>
  </si>
  <si>
    <t>-1399484270</t>
  </si>
  <si>
    <t>-707198358</t>
  </si>
  <si>
    <t>722221320.S</t>
  </si>
  <si>
    <t>Montáž spätnej klapky závitovej pre vodu G 5/4</t>
  </si>
  <si>
    <t>1794245457</t>
  </si>
  <si>
    <t>551190001100.S</t>
  </si>
  <si>
    <t>Spätná klapka vodorovná závitová 5/4", PN 10, pre vodu, mosadz</t>
  </si>
  <si>
    <t>-546707998</t>
  </si>
  <si>
    <t>722221365.S</t>
  </si>
  <si>
    <t>Montáž vodovodného filtra závitového G 3/4</t>
  </si>
  <si>
    <t>-337805984</t>
  </si>
  <si>
    <t>422010003000.S</t>
  </si>
  <si>
    <t>Filter závitový na vodu 3/4", FF, PN 20, mosadz</t>
  </si>
  <si>
    <t>-390445937</t>
  </si>
  <si>
    <t>722221370.S</t>
  </si>
  <si>
    <t>Montáž vodovodného filtra závitového G 1</t>
  </si>
  <si>
    <t>-1228569281</t>
  </si>
  <si>
    <t>79071153</t>
  </si>
  <si>
    <t>722221375.S</t>
  </si>
  <si>
    <t>Montáž vodovodného filtra závitového G 5/4</t>
  </si>
  <si>
    <t>1518368707</t>
  </si>
  <si>
    <t>1126168708</t>
  </si>
  <si>
    <t>722221430.S</t>
  </si>
  <si>
    <t>Montáž pripojovacej sanitárnej flexi hadice G 1/2</t>
  </si>
  <si>
    <t>-1158733629</t>
  </si>
  <si>
    <t>552270000400.S</t>
  </si>
  <si>
    <t>Hadica flexi nerezová 1/2", dĺ. 500 mm, priemyselná pripojovacia pre vykurovanie, chladenie, sanitu</t>
  </si>
  <si>
    <t>2137121492</t>
  </si>
  <si>
    <t>722222006.S</t>
  </si>
  <si>
    <t>Montáž vyvažovacieho ventilu šikmého na pitnú vodu DN 32</t>
  </si>
  <si>
    <t>1825028435</t>
  </si>
  <si>
    <t>551110028812.S</t>
  </si>
  <si>
    <t>Ventil vyvažovací šikmý DN 32, s meracou clonou pre meranie tlakovej diferencie s meracími ventilčekmi, hrdloxhrdlo</t>
  </si>
  <si>
    <t>-2136194292</t>
  </si>
  <si>
    <t>722261010.S</t>
  </si>
  <si>
    <t>Montáž vodomeru bytového s modulom pre diaľkový zber údajov Qn= 1,6 m3/h, DN 15</t>
  </si>
  <si>
    <t>690376382</t>
  </si>
  <si>
    <t>388240001765</t>
  </si>
  <si>
    <t>Vodomer bytový s osadeným rádiovým modulom pre diaľkový zber údajov + M-bus modul ER-AM SV, prietok 1,6 m3/hod, PN 16, DN 15, l = 110 mm, G 3/4 B, alebo ekvivalent</t>
  </si>
  <si>
    <t>-1653440257</t>
  </si>
  <si>
    <t>722261016.S</t>
  </si>
  <si>
    <t>Montáž vodomeru bytového s modulom pre diaľkový zber údajov Qn= 4 m3/h, DN 20</t>
  </si>
  <si>
    <t>1038511627</t>
  </si>
  <si>
    <t>388240001775</t>
  </si>
  <si>
    <t>Vodomer bytový s osadeným rádiovým modulom pre diaľkový zber údajov + M-bus modul ER-AM SV, prietok 4 m3/hod, PN 16, DN 20, l = 130 mm, G 1 B,  alebo ekvivalent</t>
  </si>
  <si>
    <t>1425189002</t>
  </si>
  <si>
    <t>722263416.S</t>
  </si>
  <si>
    <t>Montáž vodomeru závitového jednovtokového suchobežného G 1</t>
  </si>
  <si>
    <t>1451348990</t>
  </si>
  <si>
    <t>106020101</t>
  </si>
  <si>
    <t>Vodomer domový Q3=6,3 L=260mm. DN25 R1" (závit G5/4") PN 16 T50° + pólšróbenia</t>
  </si>
  <si>
    <t>1289614431</t>
  </si>
  <si>
    <t>722290226.S</t>
  </si>
  <si>
    <t>Tlaková skúška vodovodného potrubia závitového do DN 50</t>
  </si>
  <si>
    <t>-1205185444</t>
  </si>
  <si>
    <t>722290234.S</t>
  </si>
  <si>
    <t>Prepláchnutie a dezinfekcia vodovodného potrubia do DN 80</t>
  </si>
  <si>
    <t>-1941825382</t>
  </si>
  <si>
    <t>722290821.S</t>
  </si>
  <si>
    <t>Vnútrostav. premiestnenie vybúraných hmôt vnútorný vodovod vodorovne do 100 m z budov vys. do 6 m</t>
  </si>
  <si>
    <t>1344847374</t>
  </si>
  <si>
    <t>998722201.S</t>
  </si>
  <si>
    <t>Presun hmôt pre vnútorný vodovod v objektoch výšky do 6 m</t>
  </si>
  <si>
    <t>-1835263946</t>
  </si>
  <si>
    <t>998722292.S</t>
  </si>
  <si>
    <t>Vodovod, prípl.za presun nad vymedz. najväčšiu dopravnú vzdialenosť do 100m</t>
  </si>
  <si>
    <t>-1372483171</t>
  </si>
  <si>
    <t>724</t>
  </si>
  <si>
    <t>Zdravotechnika - strojné vybavenie</t>
  </si>
  <si>
    <t>724221151.S</t>
  </si>
  <si>
    <t>Montáž zostavy zmäkčovacieho filtra pre úpravu tvrdosti pitnej vody</t>
  </si>
  <si>
    <t>-708261188</t>
  </si>
  <si>
    <t>IVA.715.DK</t>
  </si>
  <si>
    <t>Zmäkčovací filter  - pre úpravu tvrdosti vody - 015  *AF*, IVAR.DEVAP-KAB 015 alebo ekvivalent</t>
  </si>
  <si>
    <t>20597413</t>
  </si>
  <si>
    <t>V3006</t>
  </si>
  <si>
    <t>By-pass ku zmäkčovaciemu filtru IVAR.DEVAP-KAB; plast , IVAR.BY-PASS PLAST alebo ekvivalent</t>
  </si>
  <si>
    <t>-2056045194</t>
  </si>
  <si>
    <t>410.600.44CS</t>
  </si>
  <si>
    <t>Regeneračná soľ  - pre zmäkčovače - 25kg , GEL.SUL C.S alebo ekvivalent</t>
  </si>
  <si>
    <t>-2041432018</t>
  </si>
  <si>
    <t>AV202SET</t>
  </si>
  <si>
    <t>Tester tvrdosti vody - 350 kvapiek + nádoba  *AF*, IVAR.T3002-1 alebo ekvivalent</t>
  </si>
  <si>
    <t>-1208132359</t>
  </si>
  <si>
    <t>323050</t>
  </si>
  <si>
    <t>Guľový uáver voda - so spätným ventilom - 3/4"FF; motýľ, IVAR.BALLSTOP 3230 alebo ekvivalent</t>
  </si>
  <si>
    <t>301736855</t>
  </si>
  <si>
    <t>101.070.00KN</t>
  </si>
  <si>
    <t>Filter 10" - 3/4"F; vložka nerez  *AF*, GEL.DEPURA 1000 PP</t>
  </si>
  <si>
    <t>-547179857</t>
  </si>
  <si>
    <t>323060</t>
  </si>
  <si>
    <t>Guľový uáver voda - so spätným ventilom - 1"FF; motýľ, IVAR.BALLSTOP 3230 alebo ekvivalent</t>
  </si>
  <si>
    <t>-497291500</t>
  </si>
  <si>
    <t>3703215150</t>
  </si>
  <si>
    <t>Guľový uáver voda - regulačný - 5/4"FF, IVAR.TOP BALL alebo ekvivalent</t>
  </si>
  <si>
    <t>1129165656</t>
  </si>
  <si>
    <t>301000416</t>
  </si>
  <si>
    <t>Vypúšťací guľový uáver- 3/4"M; páčka</t>
  </si>
  <si>
    <t>1618680026</t>
  </si>
  <si>
    <t>1581G000504</t>
  </si>
  <si>
    <t>Redukcia - 3/4"x1/2"</t>
  </si>
  <si>
    <t>-949135397</t>
  </si>
  <si>
    <t>1581G000705</t>
  </si>
  <si>
    <t>Redukcia - 1"x3/4"</t>
  </si>
  <si>
    <t>-421059539</t>
  </si>
  <si>
    <t>1581G000402</t>
  </si>
  <si>
    <t>Redukcia - 1/2"x1/4"</t>
  </si>
  <si>
    <t>-1155568581</t>
  </si>
  <si>
    <t>1580G05050505</t>
  </si>
  <si>
    <t>Kríž - 3/4", IVAR.1580 G alebo ekvivalent</t>
  </si>
  <si>
    <t>1746844117</t>
  </si>
  <si>
    <t>MR63010BB</t>
  </si>
  <si>
    <t>Manometer axiálny - spodné napojenie  1/4"M; D63; 0-10bar, IVAR.MR 63 alebo ekvivalent</t>
  </si>
  <si>
    <t>1848937581</t>
  </si>
  <si>
    <t>60108020</t>
  </si>
  <si>
    <t>Práčková hadica PVC (10x16) - 3/4"FF; 200cm, IVAR.60108 alebo ekvivalent</t>
  </si>
  <si>
    <t>1587605006</t>
  </si>
  <si>
    <t>25122799</t>
  </si>
  <si>
    <t>Flexi hadica opletenie nerez  - 3/4"FF (19x26); 100cm, IVAR.2512</t>
  </si>
  <si>
    <t>2053639074</t>
  </si>
  <si>
    <t>724221152.S</t>
  </si>
  <si>
    <t>Uvedenie do prevádzky, nastavenie parametrov a zaškolenie budúcej obsluhy</t>
  </si>
  <si>
    <t>-1048240462</t>
  </si>
  <si>
    <t>724312125.S</t>
  </si>
  <si>
    <t>Montáž tlakovej nádoby pre pitnú vodu, objem 33 l</t>
  </si>
  <si>
    <t>1098005885</t>
  </si>
  <si>
    <t>484620000500.S</t>
  </si>
  <si>
    <t>Nádoba expanzná prietočná s vakom 33 l, D 354 mm, v 468 mm, pripojenie G 3/4", 10 bar</t>
  </si>
  <si>
    <t>-1111730724</t>
  </si>
  <si>
    <t>551290014200.S</t>
  </si>
  <si>
    <t>Prietočná armatúra 3/4" s guľovým kohútom, príslušenstvo k expanzným nádobám</t>
  </si>
  <si>
    <t>-1087374471</t>
  </si>
  <si>
    <t>998724201.S</t>
  </si>
  <si>
    <t>Presun hmôt pre strojné vybavenie v objektoch výšky do 6 m</t>
  </si>
  <si>
    <t>34870397</t>
  </si>
  <si>
    <t>998724292.S</t>
  </si>
  <si>
    <t>Strojné vybavenie, prípl.za presun nad vymedz. najväčšiu dopr. vzdial. do 100 m</t>
  </si>
  <si>
    <t>-1557535735</t>
  </si>
  <si>
    <t>725539102.S</t>
  </si>
  <si>
    <t>Montáž elektrického ohrievača závesného zvislého do 80 L</t>
  </si>
  <si>
    <t>-1189392292</t>
  </si>
  <si>
    <t>541320005500.S</t>
  </si>
  <si>
    <t>Tepelné čerpadlo na ohrev teplej vody (TUV) závesné 80l bez výmenníka NUOS EVO A+ 80 WH Ariston</t>
  </si>
  <si>
    <t>-1047002651</t>
  </si>
  <si>
    <t>541320005600.S</t>
  </si>
  <si>
    <t>Sacie potrubie max dĺžka vzduchového potrubia 10m</t>
  </si>
  <si>
    <t>-1192456960</t>
  </si>
  <si>
    <t>541320005700.S</t>
  </si>
  <si>
    <t>Výstup vzduchu max dĺžka vzduchového potrubia 10m</t>
  </si>
  <si>
    <t>-1417368036</t>
  </si>
  <si>
    <t>725590811.S</t>
  </si>
  <si>
    <t>Vnútrostaveniskové premiestnenie vybúraných hmôt zariaďovacích predmetov vodorovne do 100 m z budov s výš. do 6 m</t>
  </si>
  <si>
    <t>-1807616740</t>
  </si>
  <si>
    <t>732491000.S</t>
  </si>
  <si>
    <t>Montáž cirkulačného čerpadla výtlak do 1,4 m rozpon 80 mm</t>
  </si>
  <si>
    <t>851710432</t>
  </si>
  <si>
    <t>426150001400.S</t>
  </si>
  <si>
    <t>Čerpadlo cirkulačné, automatické riadenie výkonu s integrovaným uzatváracím a spätným ventilom, dĺžka 80 mm/ Rp1/2, max. dopravná výška 1,4 m, mosadz</t>
  </si>
  <si>
    <t>1203883123</t>
  </si>
  <si>
    <t>763170010.S</t>
  </si>
  <si>
    <t>Montáž revíznych dvierok pre SDK steny veľkosti do 0,10 m2</t>
  </si>
  <si>
    <t>1568096094</t>
  </si>
  <si>
    <t>590160001700.S</t>
  </si>
  <si>
    <t>Dvierka revízne s pevnými pántami šxl 300x300 mm, do sadrokartónových systémov</t>
  </si>
  <si>
    <t>888682905</t>
  </si>
  <si>
    <t>590160001800.S</t>
  </si>
  <si>
    <t>Dvierka revízne s pevnými pántami šxl 400x400 mm, do sadrokartónových systémov</t>
  </si>
  <si>
    <t>1723883926</t>
  </si>
  <si>
    <t>-1388550831</t>
  </si>
  <si>
    <t>197730079700.S</t>
  </si>
  <si>
    <t>Kotviaci a upevnovací materiál pre potrubný rozvod</t>
  </si>
  <si>
    <t>919762743</t>
  </si>
  <si>
    <t>197730079700</t>
  </si>
  <si>
    <t>Drobný inštalačný a spojovací materiál</t>
  </si>
  <si>
    <t>1255105357</t>
  </si>
  <si>
    <t>256</t>
  </si>
  <si>
    <t>-1439267889</t>
  </si>
  <si>
    <t>2099487957</t>
  </si>
  <si>
    <t xml:space="preserve">Práce a dodávky M      </t>
  </si>
  <si>
    <t>21-M</t>
  </si>
  <si>
    <t xml:space="preserve">Elektromontáže      </t>
  </si>
  <si>
    <t>R 210010301.S</t>
  </si>
  <si>
    <t>Krabica prístrojová bez zapojenia (1901, KP 68, KZ 3)</t>
  </si>
  <si>
    <t>-1754368016</t>
  </si>
  <si>
    <t>345 345410002400.S</t>
  </si>
  <si>
    <t>Krabica inštalačná KU 68-1901 KA pod omietku</t>
  </si>
  <si>
    <t>-1684652904</t>
  </si>
  <si>
    <t>R 210010321.S</t>
  </si>
  <si>
    <t>Krabica (1903, KR 68) odbočná s viečkom, svorkovnicou vrátane zapojenia, kruhová</t>
  </si>
  <si>
    <t>1739391463</t>
  </si>
  <si>
    <t>345 345410002600.S</t>
  </si>
  <si>
    <t>Krabica inštalačná KU 68-1903 KA so svorkovnicou a viečkom</t>
  </si>
  <si>
    <t>1647010790</t>
  </si>
  <si>
    <t>R 210040701</t>
  </si>
  <si>
    <t>Drážka pre rúrku alebo kábel do D 29 mm s vysekaním, začistením</t>
  </si>
  <si>
    <t>1167362761</t>
  </si>
  <si>
    <t>R 210040702</t>
  </si>
  <si>
    <t>Murárske práce Vysekanie, zamurovanie a začistenie rážka pre rúrku alebo kábel do D 48 mm</t>
  </si>
  <si>
    <t>1853260377</t>
  </si>
  <si>
    <t>R 210110021.S</t>
  </si>
  <si>
    <t>Jednopólový spínač - radenie 1, zapustená montáž IP 20, vrátane zapojenia</t>
  </si>
  <si>
    <t>-879639623</t>
  </si>
  <si>
    <t>345 345340007925.S</t>
  </si>
  <si>
    <t>Spínač jednopólový pre zapustenú montáž, radenie č.1, IP20</t>
  </si>
  <si>
    <t>652220907</t>
  </si>
  <si>
    <t>R 210110024.S</t>
  </si>
  <si>
    <t>Striedavý prepínač - radenie 6, zapustená montáž IP 20, vrátane zapojenia</t>
  </si>
  <si>
    <t>-121129007</t>
  </si>
  <si>
    <t>345 345330002970.S</t>
  </si>
  <si>
    <t>Prepínač komplet pre zapustenú montáž, radenie 6, IP20</t>
  </si>
  <si>
    <t>2017165389</t>
  </si>
  <si>
    <t>R 210111011.S</t>
  </si>
  <si>
    <t>Domová zásuvka polozapustená alebo zapustená 250 V / 16A, vrátane zapojenia 2P + PE</t>
  </si>
  <si>
    <t>410999343</t>
  </si>
  <si>
    <t>345 345520000430.S</t>
  </si>
  <si>
    <t>Zásuvka jednonásobná polozapustená s detskou ochranou, radenie 2P+PE, komplet, IP20</t>
  </si>
  <si>
    <t>-224752622</t>
  </si>
  <si>
    <t>R 210110095</t>
  </si>
  <si>
    <t>Tlačidlo TOTAL STOP</t>
  </si>
  <si>
    <t>1415862188</t>
  </si>
  <si>
    <t>345 3410113693</t>
  </si>
  <si>
    <t>530348763</t>
  </si>
  <si>
    <t>R 210190002</t>
  </si>
  <si>
    <t>Výmena hlavného ističa v skup. RE</t>
  </si>
  <si>
    <t>-931443235</t>
  </si>
  <si>
    <t>357 3570316200</t>
  </si>
  <si>
    <t>802871148</t>
  </si>
  <si>
    <t>R 210190003</t>
  </si>
  <si>
    <t>1890863515</t>
  </si>
  <si>
    <t>357 3570316201</t>
  </si>
  <si>
    <t>408478726</t>
  </si>
  <si>
    <t>357 3570316203</t>
  </si>
  <si>
    <t>R 210190003.1</t>
  </si>
  <si>
    <t>-1155145368</t>
  </si>
  <si>
    <t>-883247429</t>
  </si>
  <si>
    <t>R 210190003.2</t>
  </si>
  <si>
    <t>-1055425295</t>
  </si>
  <si>
    <t>357 3570316204</t>
  </si>
  <si>
    <t>1761884988</t>
  </si>
  <si>
    <t>R 210190003.3</t>
  </si>
  <si>
    <t>-1048608270</t>
  </si>
  <si>
    <t>-2000390603</t>
  </si>
  <si>
    <t>R 210190003.4</t>
  </si>
  <si>
    <t>86704832</t>
  </si>
  <si>
    <t>124521128</t>
  </si>
  <si>
    <t>R 210190003.5</t>
  </si>
  <si>
    <t>-1129624317</t>
  </si>
  <si>
    <t>-841731913</t>
  </si>
  <si>
    <t>R 210190003.6</t>
  </si>
  <si>
    <t>-1828542015</t>
  </si>
  <si>
    <t>2069959022</t>
  </si>
  <si>
    <t>R 210190004</t>
  </si>
  <si>
    <t>Montáž a zapojenie rozvádzača R-kotolňa</t>
  </si>
  <si>
    <t>-63500553</t>
  </si>
  <si>
    <t>357 3570316206</t>
  </si>
  <si>
    <t>1587788896</t>
  </si>
  <si>
    <t>R 210220001.S</t>
  </si>
  <si>
    <t>Uzemňovacie vedenie na povrchu AlMgSi drôt zvodový O 8</t>
  </si>
  <si>
    <t>856871944</t>
  </si>
  <si>
    <t>354 354410054700.S</t>
  </si>
  <si>
    <t>Drôt bleskozvodový AlMgSi, d 8 mm</t>
  </si>
  <si>
    <t>-696536284</t>
  </si>
  <si>
    <t>R 210220001.S.1</t>
  </si>
  <si>
    <t>Uzemňovacie vedenie na povrchu izolovaného vodiča zvodový O 8 - pri zvode č.6</t>
  </si>
  <si>
    <t>-1791093972</t>
  </si>
  <si>
    <t>354 354410054700.S.1</t>
  </si>
  <si>
    <t>Izolovaný vodič s príslušenstvom pre zvod č.6</t>
  </si>
  <si>
    <t>-567798438</t>
  </si>
  <si>
    <t>R 2102200011.S</t>
  </si>
  <si>
    <t>Uzemňovacie vedenie na povrchu FeZn drôt zvodový O 10</t>
  </si>
  <si>
    <t>-1128417102</t>
  </si>
  <si>
    <t>354 354410054800.S</t>
  </si>
  <si>
    <t>Drôt bleskozvodový FeZn, d 10 mm</t>
  </si>
  <si>
    <t>-474701770</t>
  </si>
  <si>
    <t>R 210220104.S</t>
  </si>
  <si>
    <t>Podpery vedenia FeZn strechy PV</t>
  </si>
  <si>
    <t>1032322453</t>
  </si>
  <si>
    <t>354 354410037300.S</t>
  </si>
  <si>
    <t>Podpera vedenia FeZn na strechu označenie PV</t>
  </si>
  <si>
    <t>1634840648</t>
  </si>
  <si>
    <t>R 210220204.S</t>
  </si>
  <si>
    <t>Zachytávacia tyč AlMgSi bez osadenia a s osadením JP10-15</t>
  </si>
  <si>
    <t>2065965138</t>
  </si>
  <si>
    <t>354 354410023000.S</t>
  </si>
  <si>
    <t>Tyč zachytávacia AlMgSi na upevnenie do muriva označenie JP 10</t>
  </si>
  <si>
    <t>1457899653</t>
  </si>
  <si>
    <t>354 354410023000.S.1</t>
  </si>
  <si>
    <t>Tyč zachytávacia AlMgSi na upevnenie do muriva označenie JP 15</t>
  </si>
  <si>
    <t>291875967</t>
  </si>
  <si>
    <t>R 210220240.S</t>
  </si>
  <si>
    <t>Svorka FeZn k uzemňovacej tyči  SJ</t>
  </si>
  <si>
    <t>-833884957</t>
  </si>
  <si>
    <t>354 354410001700.S</t>
  </si>
  <si>
    <t>Svorka FeZn k uzemňovacej tyči označenie SJ 02</t>
  </si>
  <si>
    <t>1129130591</t>
  </si>
  <si>
    <t>R 210220243.S</t>
  </si>
  <si>
    <t>Svorka FeZn spojovacia SS</t>
  </si>
  <si>
    <t>-1451506208</t>
  </si>
  <si>
    <t>354 354410003400.S</t>
  </si>
  <si>
    <t>Svorka FeZn spojovacia označenie SS 2 skrutky s príložkou</t>
  </si>
  <si>
    <t>1215697938</t>
  </si>
  <si>
    <t>R 210220246.S</t>
  </si>
  <si>
    <t>Svorka FeZn na odkvapový žľab SO</t>
  </si>
  <si>
    <t>-229599117</t>
  </si>
  <si>
    <t>354 354410004200.S</t>
  </si>
  <si>
    <t>Svorka FeZn odkvapová označenie SO</t>
  </si>
  <si>
    <t>171559050</t>
  </si>
  <si>
    <t>R 210220247.S</t>
  </si>
  <si>
    <t>Svorka FeZn skúšobná SZ</t>
  </si>
  <si>
    <t>-206267541</t>
  </si>
  <si>
    <t>354 354410004300.S</t>
  </si>
  <si>
    <t>Svorka FeZn skúšobná označenie SZ</t>
  </si>
  <si>
    <t>-753219132</t>
  </si>
  <si>
    <t>R 210220281.S</t>
  </si>
  <si>
    <t>Uzemňovacia tyč FeZn ZT nadstavovacia</t>
  </si>
  <si>
    <t>714383561</t>
  </si>
  <si>
    <t>354 354410055700.S</t>
  </si>
  <si>
    <t>Tyč uzemňovacia FeZn označenie ZT 2 m</t>
  </si>
  <si>
    <t>1316526842</t>
  </si>
  <si>
    <t>R 210220401</t>
  </si>
  <si>
    <t>Označenie zvodov štítkami smaltované, z umelej hmot</t>
  </si>
  <si>
    <t>1060449682</t>
  </si>
  <si>
    <t>548 5489511000</t>
  </si>
  <si>
    <t>Štítok oznamovaci</t>
  </si>
  <si>
    <t>-1068583587</t>
  </si>
  <si>
    <t>R 210220260.S</t>
  </si>
  <si>
    <t>Ochranný uholník FeZn OU</t>
  </si>
  <si>
    <t>1404650258</t>
  </si>
  <si>
    <t>354 354410053400.S</t>
  </si>
  <si>
    <t>Uholník ochranný FeZn označenie OU 2 m</t>
  </si>
  <si>
    <t>1149325258</t>
  </si>
  <si>
    <t>R 210220261.S</t>
  </si>
  <si>
    <t>Držiak ochranného uholníka FeZn DU-Z,D a DOU</t>
  </si>
  <si>
    <t>-396096535</t>
  </si>
  <si>
    <t>326</t>
  </si>
  <si>
    <t>354 354410053600.S</t>
  </si>
  <si>
    <t>Držiak FeZn ochranného uholníka do muriva označenie DU Z</t>
  </si>
  <si>
    <t>-183277026</t>
  </si>
  <si>
    <t>327</t>
  </si>
  <si>
    <t>R 5893230300</t>
  </si>
  <si>
    <t>Základ z prostého betónu s dopravou zmesi a betonážou</t>
  </si>
  <si>
    <t>947696323</t>
  </si>
  <si>
    <t>328</t>
  </si>
  <si>
    <t>589 5893232300</t>
  </si>
  <si>
    <t>Betón C 12/15, z cementu portlandského, frakcia do 22mm spracovateľnosť  10-60mm</t>
  </si>
  <si>
    <t>-1508179095</t>
  </si>
  <si>
    <t>329</t>
  </si>
  <si>
    <t>R 962042321</t>
  </si>
  <si>
    <t>Búranie muriva z betónu prostého nadzákladného</t>
  </si>
  <si>
    <t>-1143210916</t>
  </si>
  <si>
    <t>330</t>
  </si>
  <si>
    <t>R 974049331</t>
  </si>
  <si>
    <t>Vyrezanie rýh frézovaním v murive z betónu hĺbky 20 cm, šírky 40 cm</t>
  </si>
  <si>
    <t>222720874</t>
  </si>
  <si>
    <t>331</t>
  </si>
  <si>
    <t>R 460200153.S</t>
  </si>
  <si>
    <t>Hĺbenie káblovej ryhy ručne 40 cm širokej a 80 cm hlbokej, v zemine triedy 3 - pre uzemnenie</t>
  </si>
  <si>
    <t>-2031794251</t>
  </si>
  <si>
    <t>332</t>
  </si>
  <si>
    <t>R 460300001</t>
  </si>
  <si>
    <t>Zahrnutie rýh strojom vrátane urovnania vrstvy, ale bez zhutnenia, v meste - pre uzemnenie</t>
  </si>
  <si>
    <t>-1963606157</t>
  </si>
  <si>
    <t>333</t>
  </si>
  <si>
    <t>R 460300006</t>
  </si>
  <si>
    <t>Zhutnenie zeminy po vrstvách pri zahrnutí rýh strojom, vrstva zeminy 20 cm - pre uzemnenie</t>
  </si>
  <si>
    <t>-373202146</t>
  </si>
  <si>
    <t>334</t>
  </si>
  <si>
    <t>R 210800146.S</t>
  </si>
  <si>
    <t>Kábel medený uložený pevne CYKY 450/750 V 3x1,5</t>
  </si>
  <si>
    <t>1399026502</t>
  </si>
  <si>
    <t>335</t>
  </si>
  <si>
    <t>341 341110000700.S</t>
  </si>
  <si>
    <t>Kábel medený CYKY-J 3x1,5 mm2</t>
  </si>
  <si>
    <t>1946786706</t>
  </si>
  <si>
    <t>336</t>
  </si>
  <si>
    <t>341 3411100007001.S</t>
  </si>
  <si>
    <t>Kábel medený CYKY-O 3x1,5 mm2</t>
  </si>
  <si>
    <t>-791131837</t>
  </si>
  <si>
    <t>337</t>
  </si>
  <si>
    <t>R 210800147.S</t>
  </si>
  <si>
    <t>Kábel medený uložený pevne CYKY 450/750 V 3x2,5</t>
  </si>
  <si>
    <t>-640344261</t>
  </si>
  <si>
    <t>338</t>
  </si>
  <si>
    <t>341 341110000800.S</t>
  </si>
  <si>
    <t>Kábel medený CYKY-J 3x2,5 mm2</t>
  </si>
  <si>
    <t>1149515594</t>
  </si>
  <si>
    <t>R 210800162.S.1</t>
  </si>
  <si>
    <t>Kábel medený uložený pevne CYKY 450/750 V 5x2,5</t>
  </si>
  <si>
    <t>-1641785025</t>
  </si>
  <si>
    <t>341 341110002300.S.1</t>
  </si>
  <si>
    <t>Kábel medený CYKY-J 5x2,5 mm2</t>
  </si>
  <si>
    <t>1309799082</t>
  </si>
  <si>
    <t>R 210800162.S.1.1</t>
  </si>
  <si>
    <t>Kábel medený uložený pevne CYKY 450/750 V 5x4</t>
  </si>
  <si>
    <t>254765728</t>
  </si>
  <si>
    <t>341 341110002300.S.2</t>
  </si>
  <si>
    <t>Kábel medený CYKY-J 5x4 mm2</t>
  </si>
  <si>
    <t>1871381806</t>
  </si>
  <si>
    <t>R 210800162.S.1.2</t>
  </si>
  <si>
    <t>1294917821</t>
  </si>
  <si>
    <t>341 341110002300.S.3</t>
  </si>
  <si>
    <t>-1610494576</t>
  </si>
  <si>
    <t>R 210800162.S.1.3</t>
  </si>
  <si>
    <t>Kábel medený uložený pevne CYKY 450/750 V 5x25</t>
  </si>
  <si>
    <t>-1267258950</t>
  </si>
  <si>
    <t>341 341110002300.S.4</t>
  </si>
  <si>
    <t>Kábel medený CYKY-J 5x25 mm2</t>
  </si>
  <si>
    <t>-971848920</t>
  </si>
  <si>
    <t>R 210800628.S</t>
  </si>
  <si>
    <t>Vodič medený uložený pevne H07V-K (CYA)  450/750 V 6</t>
  </si>
  <si>
    <t>1934410529</t>
  </si>
  <si>
    <t>341 341310009100.S</t>
  </si>
  <si>
    <t>Vodič medený flexibilný H07V-K 6 mm2</t>
  </si>
  <si>
    <t>1770990396</t>
  </si>
  <si>
    <t>R 210800630.S</t>
  </si>
  <si>
    <t>Vodič medený uložený pevne H07V-K (CYA)  450/750 V 16</t>
  </si>
  <si>
    <t>2140366321</t>
  </si>
  <si>
    <t>341 341310009300.S</t>
  </si>
  <si>
    <t>Vodič medený flexibilný H07V-K 16 mm2</t>
  </si>
  <si>
    <t>-948617038</t>
  </si>
  <si>
    <t>R 210881075.S</t>
  </si>
  <si>
    <t>Kábel bezhalogénový, medený uložený pevne N2XH 0,6/1,0 kV  3x1,5</t>
  </si>
  <si>
    <t>1594124400</t>
  </si>
  <si>
    <t>341 341610014300.S</t>
  </si>
  <si>
    <t>Kábel medený bezhalogenový N2XH 3x1,5 mm2</t>
  </si>
  <si>
    <t>-782108843</t>
  </si>
  <si>
    <t>R 220260021</t>
  </si>
  <si>
    <t>Škatuľa KO 68 pod omietku,vr.vysekania lôžka,zhotovenie otvorov,bez svoriek a zapojenia vodičov</t>
  </si>
  <si>
    <t>135735458</t>
  </si>
  <si>
    <t>R 220260022</t>
  </si>
  <si>
    <t>Škatuľa KP 68 pod omietku, vrátane vysekania lôžka,zhotovenie otvorov,bez svoriek a zapojenia vodičov</t>
  </si>
  <si>
    <t>1045125182</t>
  </si>
  <si>
    <t>R D</t>
  </si>
  <si>
    <t>1202591449</t>
  </si>
  <si>
    <t>R DEM</t>
  </si>
  <si>
    <t>Demontáž</t>
  </si>
  <si>
    <t>h</t>
  </si>
  <si>
    <t>428267639</t>
  </si>
  <si>
    <t>R PM</t>
  </si>
  <si>
    <t>Podružný materiál</t>
  </si>
  <si>
    <t>-560570443</t>
  </si>
  <si>
    <t>R PPV</t>
  </si>
  <si>
    <t>Podiel pridružených výkonov</t>
  </si>
  <si>
    <t>-1193128959</t>
  </si>
  <si>
    <t xml:space="preserve">Revízie      </t>
  </si>
  <si>
    <t>R 950101007</t>
  </si>
  <si>
    <t>Odborné prehliadky a odborné skúšky</t>
  </si>
  <si>
    <t>-29091642</t>
  </si>
  <si>
    <t>-1745383615</t>
  </si>
  <si>
    <t>Stavebno montážne práce menej náročne, pomocné alebo manupulačné (Tr. 1) v rozsahu viac ako 8 hodín</t>
  </si>
  <si>
    <t>993437879</t>
  </si>
  <si>
    <t>Stavebno montážne práce náročné ucelené - odborné, tvorivé remeselné (Tr. 3) v rozsahu viac ako 8 hodín</t>
  </si>
  <si>
    <t>1118217269</t>
  </si>
  <si>
    <t>7.2. - Vedľajšie aktivity</t>
  </si>
  <si>
    <t>5 - Obnoviteľné zdorje energie</t>
  </si>
  <si>
    <t>M - Práce a dodávky M</t>
  </si>
  <si>
    <t xml:space="preserve">    21-M - Elektromontáže Kulturný dom</t>
  </si>
  <si>
    <t xml:space="preserve">    95-M - Revízie</t>
  </si>
  <si>
    <t xml:space="preserve">    D1 - Elektromontáže Zelená strecha</t>
  </si>
  <si>
    <t>Práce a dodávky M</t>
  </si>
  <si>
    <t>Elektromontáže Kulturný dom</t>
  </si>
  <si>
    <t>210010027.S</t>
  </si>
  <si>
    <t>Rúrka ohybná elektroinštalačná z PVC typ FXP 32, uložená pevne</t>
  </si>
  <si>
    <t>345710009300</t>
  </si>
  <si>
    <t>Rúrka ohybná vlnitá pancierová PVC-U, FXP D 32</t>
  </si>
  <si>
    <t>345710018000.S</t>
  </si>
  <si>
    <t>Spojka nasúvacia z PVC pre elektroinštal. rúrky, D 32 mm</t>
  </si>
  <si>
    <t>345710037500.S</t>
  </si>
  <si>
    <t>Príchytka z PVC pre elektroinštal. rúrky D 32 mm, samozhášavé</t>
  </si>
  <si>
    <t>210010110.S.1</t>
  </si>
  <si>
    <t>Lišta elektroinštalačná z PVC 40x40, uložená pevne, vkladacia</t>
  </si>
  <si>
    <t>345750065150.S.1</t>
  </si>
  <si>
    <t>Lišta hranatá z PVC, 40x40 mm</t>
  </si>
  <si>
    <t>210010112.S</t>
  </si>
  <si>
    <t>Lišta elektroinštalačná z PVC 70x40, uložená pevne</t>
  </si>
  <si>
    <t>345750057100.S</t>
  </si>
  <si>
    <t>Kanál elektroinštalačný z PVC, 70x40 mm</t>
  </si>
  <si>
    <t>210010553.S</t>
  </si>
  <si>
    <t>Rúrka ohybná elektroinštalačná bezhalogenová a UV stabilná typ 2332, uložená pevne</t>
  </si>
  <si>
    <t>345710008385.S</t>
  </si>
  <si>
    <t>Rúrka ohybná CI SI130-032 s nízkou mechanickou odolnosťou z PE, UV stabilná bezhalogénová, D 32 mm</t>
  </si>
  <si>
    <t>210100002.S</t>
  </si>
  <si>
    <t>Ukončenie vodičov v rozvádzač. vrátane zapojenia a vodičovej koncovky do 6 mm2</t>
  </si>
  <si>
    <t>354310017900.S</t>
  </si>
  <si>
    <t>Konektor solár.MC4 PV-KBT4/6II 4-6mm2</t>
  </si>
  <si>
    <t>210100004.S</t>
  </si>
  <si>
    <t>Ukončenie vodičov v rozvádzač. vrátane zapojenia a vodičovej koncovky do 25 mm2</t>
  </si>
  <si>
    <t>210191535-1</t>
  </si>
  <si>
    <t>Osadenie a zapojenia rozvádzača AC</t>
  </si>
  <si>
    <t>3570153308</t>
  </si>
  <si>
    <t>Rozvádzač AC 400 V/400 A (R-FVE-AC)</t>
  </si>
  <si>
    <t>210501005.S</t>
  </si>
  <si>
    <t>Montáž optimizérov</t>
  </si>
  <si>
    <t>346510000410.S</t>
  </si>
  <si>
    <t>Smart Module Controller (optimizer)</t>
  </si>
  <si>
    <t>210501055.S</t>
  </si>
  <si>
    <t>Montáž konštrukcie pre kotvenie fotovoltických panelov na šikmú strechu - na minimálne 17,28 kWp</t>
  </si>
  <si>
    <t>sub</t>
  </si>
  <si>
    <t>346510004150.S</t>
  </si>
  <si>
    <t>Fotovoltická konštrukcia pre šikmé strechy - na minimálne 17,28 kWp</t>
  </si>
  <si>
    <t>210501103.S</t>
  </si>
  <si>
    <t>Montáž a stringovanie fotovoltického panelu veľkoformátového</t>
  </si>
  <si>
    <t>346510000120.S</t>
  </si>
  <si>
    <t>Fotovoltický panel minimálne 450W</t>
  </si>
  <si>
    <t>210501131.S.1</t>
  </si>
  <si>
    <t>Montáž zariadení pre monitorovanie FVTZ</t>
  </si>
  <si>
    <t>346510005160.S.1</t>
  </si>
  <si>
    <t>Smartmeter</t>
  </si>
  <si>
    <t>346510005170.S</t>
  </si>
  <si>
    <t>Smart Logger</t>
  </si>
  <si>
    <t>210501215.S</t>
  </si>
  <si>
    <t>Montáž rozvádzača DC pre lokálny fotovoltický zdroj do 125 A</t>
  </si>
  <si>
    <t>346510002150.S</t>
  </si>
  <si>
    <t>Fotovoltický rozvádzač DC</t>
  </si>
  <si>
    <t>210501233.S</t>
  </si>
  <si>
    <t>210501265.S</t>
  </si>
  <si>
    <t>Montáž fotovoltického striedača trojfázového</t>
  </si>
  <si>
    <t>346510000730.S</t>
  </si>
  <si>
    <t>Fotovoltický striedač minimálne 25-30 kWp 3P, asynchron hybrid</t>
  </si>
  <si>
    <t>210501313.S</t>
  </si>
  <si>
    <t>Montáž akumulátorového systému</t>
  </si>
  <si>
    <t>346510000770.S</t>
  </si>
  <si>
    <t>Modul batériový 7kWh</t>
  </si>
  <si>
    <t>346510000760.S</t>
  </si>
  <si>
    <t>Modul napájania 10KW-C1</t>
  </si>
  <si>
    <t>210800162.S</t>
  </si>
  <si>
    <t>341110002300.S</t>
  </si>
  <si>
    <t>210800630.S</t>
  </si>
  <si>
    <t>341310009300.S</t>
  </si>
  <si>
    <t>210800646</t>
  </si>
  <si>
    <t>Vodič NN pevne uložený 1x6 mm2</t>
  </si>
  <si>
    <t>3410413301</t>
  </si>
  <si>
    <t>Vodič ohybný A-Solar 1x6 solárny čierny</t>
  </si>
  <si>
    <t>210950201.S</t>
  </si>
  <si>
    <t>Príplatok na zaťahovanie káblov do rúry, váha kábla do 0.75 kg</t>
  </si>
  <si>
    <t>210950201.S1</t>
  </si>
  <si>
    <t>Príplatok za montáž káblov, žlabov, ... vo výške</t>
  </si>
  <si>
    <t>220511031.S</t>
  </si>
  <si>
    <t>Kábel FTP LSOH cat5e</t>
  </si>
  <si>
    <t>341230001200.S</t>
  </si>
  <si>
    <t>Kábel medený dátový FTP LSOH cat 5e 4x2x0,5</t>
  </si>
  <si>
    <t>460510034</t>
  </si>
  <si>
    <t>Úplné zriadenie a osadenie káblového priestupu z polypropylénových rúr do D 63/9,1 bez zemných prác</t>
  </si>
  <si>
    <t>2861133601</t>
  </si>
  <si>
    <t>Rúra FXKV 63</t>
  </si>
  <si>
    <t>974049331</t>
  </si>
  <si>
    <t>Dop</t>
  </si>
  <si>
    <t>MD</t>
  </si>
  <si>
    <t>Mimostavenisková doprava</t>
  </si>
  <si>
    <t>Mechanizmy</t>
  </si>
  <si>
    <t>PM</t>
  </si>
  <si>
    <t>PPV</t>
  </si>
  <si>
    <t>Revízie</t>
  </si>
  <si>
    <t>220711030</t>
  </si>
  <si>
    <t>Realizačná projektová dokumentácia podlá aktuálnych FVZ komponentov</t>
  </si>
  <si>
    <t>220711030.1</t>
  </si>
  <si>
    <t>Softvérové oživenie</t>
  </si>
  <si>
    <t>950101000</t>
  </si>
  <si>
    <t>Funkčná skúška</t>
  </si>
  <si>
    <t>950101007</t>
  </si>
  <si>
    <t>950101009</t>
  </si>
  <si>
    <t>Revízia a skúška rozvádzačov</t>
  </si>
  <si>
    <t>PPV.1</t>
  </si>
  <si>
    <t>Elektromontáže Zelená strecha</t>
  </si>
  <si>
    <t>210501055.S.1</t>
  </si>
  <si>
    <t>Montáž konštrukcie pre kotvenie fotovoltických panelov na plochu strechu - na minimálne 11,52 kWp</t>
  </si>
  <si>
    <t>346510004150.S.1</t>
  </si>
  <si>
    <t>Fotovoltická konštrukcia pre ploche strechy - na minimálne 11,52 kWp</t>
  </si>
  <si>
    <t>346510000120.S.1</t>
  </si>
  <si>
    <t>Fotovoltický panel 450W</t>
  </si>
  <si>
    <t>6 - Zelené a ekologické opatrenia</t>
  </si>
  <si>
    <t xml:space="preserve">    2 - Zakladanie</t>
  </si>
  <si>
    <t xml:space="preserve">    4 - Vodorovné konštrukcie</t>
  </si>
  <si>
    <t xml:space="preserve">    711 - Izolácie proti vode a vlhkosti</t>
  </si>
  <si>
    <t xml:space="preserve">    712 - Izolácie striech, povlakové krytiny</t>
  </si>
  <si>
    <t xml:space="preserve">    783 - Nátery</t>
  </si>
  <si>
    <t>122201101.S1</t>
  </si>
  <si>
    <t>Odkopávka a prekopávka podkladných vrstiev (štrku/makadam) zeminy,a základových pásov do 100 m3</t>
  </si>
  <si>
    <t>1743642003</t>
  </si>
  <si>
    <t>122201109.S</t>
  </si>
  <si>
    <t>Odkopávky a prekopávky nezapažené. Príplatok k cenám za lepivosť horniny 3</t>
  </si>
  <si>
    <t>2101853037</t>
  </si>
  <si>
    <t>175101201.S</t>
  </si>
  <si>
    <t>Zásyp žumpy výkopovou zeminou (mimo ornice) drveným kamenivom fr. 16-32 mm so zhutnením</t>
  </si>
  <si>
    <t>1757517545</t>
  </si>
  <si>
    <t>-896538312</t>
  </si>
  <si>
    <t>596911161.S1</t>
  </si>
  <si>
    <t>Kladenie betónovej zámkovej dlažby komunikácií pre peších hr. do 80 mm - doloženie rozobratej dlažby pri objekte</t>
  </si>
  <si>
    <t>-1724147347</t>
  </si>
  <si>
    <t>113206111.S</t>
  </si>
  <si>
    <t>Vytrhanie obrúb betónových, s vybúraním lôžka, z krajníkov alebo obrubníkov stojatých - palisády,  -0,14500t</t>
  </si>
  <si>
    <t>-329072620</t>
  </si>
  <si>
    <t>596911161.S3</t>
  </si>
  <si>
    <t>Výšková úprava exist.spev.plochy vrátane zarezania a úpravy podložia so spätnou montážou dlažby do spádu</t>
  </si>
  <si>
    <t>1300444346</t>
  </si>
  <si>
    <t>Zakladanie</t>
  </si>
  <si>
    <t>215901101.S</t>
  </si>
  <si>
    <t>Zhutnenie podložia z rastlej horniny 1 až 4 pod násypy, z hornina súdržných do 92 % PS a nesúdržných</t>
  </si>
  <si>
    <t>1333578416</t>
  </si>
  <si>
    <t>271573001</t>
  </si>
  <si>
    <t>Násyp pod základové  konštrukcie so zhutnením z štrkodrvy fr.0-32 mm, s prímesou cementu</t>
  </si>
  <si>
    <t>1742304633</t>
  </si>
  <si>
    <t>273321411.S</t>
  </si>
  <si>
    <t>Betón základových dosiek, železový (bez výstuže), tr. C 25/30</t>
  </si>
  <si>
    <t>-1683882229</t>
  </si>
  <si>
    <t>273351215</t>
  </si>
  <si>
    <t>Debnenie bokov základových dosiek, zhotovenie-dielce</t>
  </si>
  <si>
    <t>-388882564</t>
  </si>
  <si>
    <t>273351216</t>
  </si>
  <si>
    <t>Debnenie bokov základových dosiek, odstránenie-dielce</t>
  </si>
  <si>
    <t>-285315766</t>
  </si>
  <si>
    <t>273361821.S</t>
  </si>
  <si>
    <t>Výstuž základových dosiek z ocele B500 (10505)</t>
  </si>
  <si>
    <t>-181161051</t>
  </si>
  <si>
    <t>274321411.S</t>
  </si>
  <si>
    <t>Betón základových pásov,(bez výstuže), tr. C 25/30</t>
  </si>
  <si>
    <t>565710906</t>
  </si>
  <si>
    <t>274351215.S</t>
  </si>
  <si>
    <t>Debnenie stien základových pásov, zhotovenie-dielce</t>
  </si>
  <si>
    <t>1936389415</t>
  </si>
  <si>
    <t>274351216.S</t>
  </si>
  <si>
    <t>Debnenie stien základových pásov, odstránenie-dielce</t>
  </si>
  <si>
    <t>1589237502</t>
  </si>
  <si>
    <t>274361821.S</t>
  </si>
  <si>
    <t>Výstuž základových pásov a pätiek z ocele B500 (10505)</t>
  </si>
  <si>
    <t>655710144</t>
  </si>
  <si>
    <t>Vodorovné konštrukcie</t>
  </si>
  <si>
    <t>465934412.S</t>
  </si>
  <si>
    <t>Prídlažba s kamennou dlažbou štiepaná ,sivo-okrová 4/6cm kladená do cementovej malty MC10 s podkladným beónom C20/25</t>
  </si>
  <si>
    <t>-1397255781</t>
  </si>
  <si>
    <t>Žulová kocka štiepaná, šedo-okrová 8/11 cm, špáry tmelené</t>
  </si>
  <si>
    <t>-1957044952</t>
  </si>
  <si>
    <t>Betón schodov na teréne (bez výstuže) tr. C 20/25</t>
  </si>
  <si>
    <t>-932779137</t>
  </si>
  <si>
    <t>434351141.S</t>
  </si>
  <si>
    <t>Debnenie schod.stupnov alebo na teréne pôdorysne priamočiare zhotovenie</t>
  </si>
  <si>
    <t>-195573860</t>
  </si>
  <si>
    <t>434351142.S</t>
  </si>
  <si>
    <t>Debnenie schod.stupnov alebo na teréne pôdorysne priamočiare odstránenie</t>
  </si>
  <si>
    <t>-1538384195</t>
  </si>
  <si>
    <t>Výstuž schodisk.na teréne, z betonárskej ocele B500 (10505)</t>
  </si>
  <si>
    <t>-1941616560</t>
  </si>
  <si>
    <t>871356006</t>
  </si>
  <si>
    <t xml:space="preserve">Montáž kanalizačného PVC potrubia hladkého viacvrstvového DN 200 predĺženie kanalizačnej prípojky s napojením </t>
  </si>
  <si>
    <t>1399560242</t>
  </si>
  <si>
    <t>286110007400</t>
  </si>
  <si>
    <t>Rúra kanalizačná PVC-U gravitačná, hladká SN4 - KG, ML - viacvrstvová, DN 200, dĺ. 5 m vrátane kolien, spoj.mat. a príslušenstva</t>
  </si>
  <si>
    <t>-1960825606</t>
  </si>
  <si>
    <t>894211151</t>
  </si>
  <si>
    <t>Predĺženie hrdla šachty tr. C 25/30 šachte DN 550-600 mm s pachotesným poklopom</t>
  </si>
  <si>
    <t>1894879630</t>
  </si>
  <si>
    <t>899304111</t>
  </si>
  <si>
    <t>Osadenie poklopu železobetónového vrátane rámu akejkoľvek hmotnosti</t>
  </si>
  <si>
    <t>-1341790032</t>
  </si>
  <si>
    <t>592250003200.S1</t>
  </si>
  <si>
    <t>Pachotesný poklop s možnosťou osadenia dlažby</t>
  </si>
  <si>
    <t>-2040275997</t>
  </si>
  <si>
    <t>895970100.R</t>
  </si>
  <si>
    <t>Kompletná dodávka a montáž filtračného systému vody</t>
  </si>
  <si>
    <t>-1331597186</t>
  </si>
  <si>
    <t>711</t>
  </si>
  <si>
    <t>Izolácie proti vode a vlhkosti</t>
  </si>
  <si>
    <t>711111001.S</t>
  </si>
  <si>
    <t>Zhotovenie izolácie proti zemnej vlhkosti vodorovná/zvislá náterom penetračným za studena</t>
  </si>
  <si>
    <t>-737383394</t>
  </si>
  <si>
    <t>246170000900.S</t>
  </si>
  <si>
    <t>Lak asfaltový penetračný</t>
  </si>
  <si>
    <t>-266963845</t>
  </si>
  <si>
    <t>711141559.S</t>
  </si>
  <si>
    <t>Zhotovenie  izolácie proti zemnej vlhkosti a tlakovej vode vodorovná/zvislá pritavením</t>
  </si>
  <si>
    <t>2123163715</t>
  </si>
  <si>
    <t>628310001000</t>
  </si>
  <si>
    <t>Pás asfaltový HYDROBIT V 60 S 35 pre spodné vrstvy hydroizolačných systémov, ICOPAL</t>
  </si>
  <si>
    <t>-1637350669</t>
  </si>
  <si>
    <t>711132107.S</t>
  </si>
  <si>
    <t>Zhotovenie izolácie proti zemnej vlhkosti nopovou fóliou položenou voľne na ploche zvislej</t>
  </si>
  <si>
    <t>159032966</t>
  </si>
  <si>
    <t>283230002700.S</t>
  </si>
  <si>
    <t>Nopová HDPE fólia hrúbky 0,5 mm, výška nopu 8 mm, proti zemnej vlhkosti s radónovou ochranou, pre spodnú stavbu</t>
  </si>
  <si>
    <t>-180754632</t>
  </si>
  <si>
    <t>3362</t>
  </si>
  <si>
    <t>Ukončovacia lišta k nopovej fólií - 2m</t>
  </si>
  <si>
    <t>1246083746</t>
  </si>
  <si>
    <t>711210100</t>
  </si>
  <si>
    <t xml:space="preserve">Zhotovenie dvojnásobnej izol. stierky pod keramické dlažby na ploche vodorovnej </t>
  </si>
  <si>
    <t>85333242</t>
  </si>
  <si>
    <t>245510002800</t>
  </si>
  <si>
    <t>Fólia tekutá hydroizol.stierka pod obkladové prvky, 20 kg/ved</t>
  </si>
  <si>
    <t>1048625991</t>
  </si>
  <si>
    <t>998711201.S</t>
  </si>
  <si>
    <t>Presun hmôt pre izoláciu proti vode v objektoch výšky do 6 m</t>
  </si>
  <si>
    <t>-1613884866</t>
  </si>
  <si>
    <t>712</t>
  </si>
  <si>
    <t>Izolácie striech, povlakové krytiny</t>
  </si>
  <si>
    <t>631571010.S</t>
  </si>
  <si>
    <t>Násyp z kameniva ťaženého fr.16-32 mm na plochých strechách vodorovný alebo v spáde, s utlačením  urovnaním povrchu</t>
  </si>
  <si>
    <t>615307723</t>
  </si>
  <si>
    <t>712290010</t>
  </si>
  <si>
    <t>Zhotovenie parozábrany pre strechy ploché do 10°</t>
  </si>
  <si>
    <t>-499144258</t>
  </si>
  <si>
    <t>6288001210</t>
  </si>
  <si>
    <t>Samolepiaci SBS modifikovaný asfaltovaný pás, (10 m2 v rolke) -20°C</t>
  </si>
  <si>
    <t>1486388894</t>
  </si>
  <si>
    <t>712370070.S</t>
  </si>
  <si>
    <t>Zhotovenie povlakovej krytiny striech plochých do 10° PVC-P fóliou upevnenou prikotvením so zvarením spoju</t>
  </si>
  <si>
    <t>325355649</t>
  </si>
  <si>
    <t>283220002600</t>
  </si>
  <si>
    <t>Hydroizolačný pás z fólie PVC-P 818/V-UV, hr.2,0 mm, š. 2,05m s UV ochranou, sivá, alt. EPDM fólia</t>
  </si>
  <si>
    <t>-1478056301</t>
  </si>
  <si>
    <t>311970001100</t>
  </si>
  <si>
    <t xml:space="preserve">Kotviaci prvok do dreva, oceľová zliatina zvýšená korózna odolnosť 15 cyklov </t>
  </si>
  <si>
    <t>-1886642248</t>
  </si>
  <si>
    <t>245920000400.S</t>
  </si>
  <si>
    <t>Čistič - doplnok k fóliovým systémom</t>
  </si>
  <si>
    <t>1791149407</t>
  </si>
  <si>
    <t>245920000900.S</t>
  </si>
  <si>
    <t>Zálievka pre poisťovanie tesnosti zvarov fóliou z PVC-P</t>
  </si>
  <si>
    <t>1544536606</t>
  </si>
  <si>
    <t>7123700701</t>
  </si>
  <si>
    <t>Zhotovenie vegetačných krytov striech plochých do 10°</t>
  </si>
  <si>
    <t>1422859787</t>
  </si>
  <si>
    <t>693410003500</t>
  </si>
  <si>
    <t>Koreňová membrána z LD polyetylénu hr. 0,5 mm, šxl 4x25 m, proti prerastaniu koreňov</t>
  </si>
  <si>
    <t>-1725805461</t>
  </si>
  <si>
    <t>693410003510</t>
  </si>
  <si>
    <t>Retenčná drenážna fólia so zásobníkom vody z extrudovaného polystyrénu hr. 25 mm, šxl 0,9x1,96 m</t>
  </si>
  <si>
    <t>49064928</t>
  </si>
  <si>
    <t>693410003520</t>
  </si>
  <si>
    <t>Substrát, hydroakumulačná a rastová vrstva z MV hr. 40 mm, šxl 1x3 m</t>
  </si>
  <si>
    <t>-763780020</t>
  </si>
  <si>
    <t>693410003530</t>
  </si>
  <si>
    <t>Koberce z rozchodníkmi hr. 20 mm, biorozložiteľný vegetačný kryt zelenej strechy</t>
  </si>
  <si>
    <t>-1834707946</t>
  </si>
  <si>
    <t>712973410.S</t>
  </si>
  <si>
    <t>Detaily k termoplastom všeobecne, kútový uholník z hrubopoplastovaného plechu RŠ 80 mm, ohyb 90-135°</t>
  </si>
  <si>
    <t>-1347020508</t>
  </si>
  <si>
    <t>311690001000.S</t>
  </si>
  <si>
    <t>Rozperný nit 6x30 mm do betónu, hliníkový</t>
  </si>
  <si>
    <t>-1973856412</t>
  </si>
  <si>
    <t>712973781.S</t>
  </si>
  <si>
    <t>Detaily k termoplastom všeobecne, stenový kotviaci pásik z hrubopoplast. plechu RŠ 70 mm</t>
  </si>
  <si>
    <t>-1844519523</t>
  </si>
  <si>
    <t>-2075693680</t>
  </si>
  <si>
    <t>712990040.S</t>
  </si>
  <si>
    <t>Položenie geotextílie vodorovne alebo zvislo na strechy ploché do 10°</t>
  </si>
  <si>
    <t>-1810377112</t>
  </si>
  <si>
    <t>693110003508</t>
  </si>
  <si>
    <t>Geotextília polypropylénová PP 300g/m2, šxl 2x50 m, netkaná</t>
  </si>
  <si>
    <t>1069136888</t>
  </si>
  <si>
    <t>712991030.S0</t>
  </si>
  <si>
    <t>Vyhotovenie detailu komína na odvetranie strechy pod balkónom z OSB dosiek 15mm,  šírky 450 mm  výške cca 450mm, s hrúbkou prevetrávanej vrstvy 60 mm,  s vytiahnutou hydroizoláciou, prekryté strieškou z oplechovania</t>
  </si>
  <si>
    <t>970548209</t>
  </si>
  <si>
    <t>712991030.S</t>
  </si>
  <si>
    <t>Vyhotovenie detailu žľabu z OSB dosiek "U" tavar šírky 150 - 300 mm pod fóliovú izoláciu</t>
  </si>
  <si>
    <t>-806589665</t>
  </si>
  <si>
    <t>607260000400.S</t>
  </si>
  <si>
    <t>Doska OSB nebrúsená hr. 22 mm</t>
  </si>
  <si>
    <t>-1270757315</t>
  </si>
  <si>
    <t>712991040.S</t>
  </si>
  <si>
    <t>Montáž podkladnej konštrukcie z OSB dosiek na atike šírky 411 - 620 mm pod klampiarske konštrukcie</t>
  </si>
  <si>
    <t>413982538</t>
  </si>
  <si>
    <t>607260000300.S</t>
  </si>
  <si>
    <t>Doska OSB nebrúsená hr. 25 mm</t>
  </si>
  <si>
    <t>-60942405</t>
  </si>
  <si>
    <t>998712201.S</t>
  </si>
  <si>
    <t>Presun hmôt pre izoláciu povlakovej krytiny v objektoch výšky do 6 m</t>
  </si>
  <si>
    <t>789008433</t>
  </si>
  <si>
    <t>916361113.S</t>
  </si>
  <si>
    <t>Osadenie cestného obrubníka betónového ležatého do lôžka z betónu prostého tr. C 12/15 s bočnou oporou</t>
  </si>
  <si>
    <t>321461718</t>
  </si>
  <si>
    <t>592170002100.S</t>
  </si>
  <si>
    <t>Obrubník cestný, lxšxv 1000x150x250 mm, ABO 2-0</t>
  </si>
  <si>
    <t>1221017809</t>
  </si>
  <si>
    <t>941955001</t>
  </si>
  <si>
    <t>Lešenie ľahké pracovné pomocné, s výškou lešeňovej podlahy do 1,20 m v interiéri z podlahovej plochy</t>
  </si>
  <si>
    <t>715754343</t>
  </si>
  <si>
    <t>Búranie základov a konštrukcií schodov v základoch aj nad železobetónových,  -2,40000t</t>
  </si>
  <si>
    <t>-244978259</t>
  </si>
  <si>
    <t>1654764622</t>
  </si>
  <si>
    <t>-1369255765</t>
  </si>
  <si>
    <t>-1013245210</t>
  </si>
  <si>
    <t>43049001</t>
  </si>
  <si>
    <t>-174362937</t>
  </si>
  <si>
    <t>998011001.S</t>
  </si>
  <si>
    <t>Presun hmôt pre budovy (801, 803, 812), zvislá konštr. z tehál, tvárnic, z kovu výšky do 6 m</t>
  </si>
  <si>
    <t>-638083398</t>
  </si>
  <si>
    <t>713122111.S</t>
  </si>
  <si>
    <t>Montáž tepelnej izolácie podláh polystyrénom, kladeným voľne v jednej vrstve</t>
  </si>
  <si>
    <t>-1737151565</t>
  </si>
  <si>
    <t>283750002200.S</t>
  </si>
  <si>
    <t>Doska XPS hr. 120 mm, zateplenie soklov, suterénov, podláh, terás, striech</t>
  </si>
  <si>
    <t>-1995137489</t>
  </si>
  <si>
    <t>713132207.S</t>
  </si>
  <si>
    <t xml:space="preserve">Montáž tepelnej izolácie podzemných stien a základov polystyrénom </t>
  </si>
  <si>
    <t>-3820187</t>
  </si>
  <si>
    <t>694393311</t>
  </si>
  <si>
    <t>283750002300.S</t>
  </si>
  <si>
    <t>Doska XPS hr. 150 mm, zateplenie soklov, suterénov, podláh, terás, striech</t>
  </si>
  <si>
    <t>1312322905</t>
  </si>
  <si>
    <t>713116030.S</t>
  </si>
  <si>
    <t>Montáž tepelnej izolácie stropov fúkanou celulózou hrúbky do 23 - 28 cm</t>
  </si>
  <si>
    <t>1910614379</t>
  </si>
  <si>
    <t>629110000100</t>
  </si>
  <si>
    <t>Vlákna celulózové - fúkaná izolácia, vrece 12,5 kg</t>
  </si>
  <si>
    <t>1739165399</t>
  </si>
  <si>
    <t>685441581</t>
  </si>
  <si>
    <t>762341001.S</t>
  </si>
  <si>
    <t>Montáž debnenia jednoduchých striech, drevotrieskovými OSB doskami na zráz</t>
  </si>
  <si>
    <t>1379125051</t>
  </si>
  <si>
    <t>607260000400.S.1</t>
  </si>
  <si>
    <t>Doska OSB nebrúsená hr. 15 mm</t>
  </si>
  <si>
    <t>1485016157</t>
  </si>
  <si>
    <t>762895000.S</t>
  </si>
  <si>
    <t>Spojovacie prostriedky - klince, svorky a.i.</t>
  </si>
  <si>
    <t>859094854</t>
  </si>
  <si>
    <t>494037811</t>
  </si>
  <si>
    <t>763138311</t>
  </si>
  <si>
    <t>Podhľad RFi 12,5 mm s vloženou MW 60 mm a fóliou- OK,upevnenie na závesoch, s prepaskovaním a pretmelením Q2</t>
  </si>
  <si>
    <t>96209629</t>
  </si>
  <si>
    <t>763782213</t>
  </si>
  <si>
    <t>Montáž stropnej konštrukcie z nosníkov plnostenných, prierez. plochy 150-500 cm2</t>
  </si>
  <si>
    <t>974625493</t>
  </si>
  <si>
    <t>605710004400</t>
  </si>
  <si>
    <t>Konštrukčné drevo - hranoly KVH priemyselná kvalita - C24</t>
  </si>
  <si>
    <t>-1308017896</t>
  </si>
  <si>
    <t>762195000.S</t>
  </si>
  <si>
    <t>Spojovacie prostriedky pre drevené strešné konštrukcie</t>
  </si>
  <si>
    <t>-1509495317</t>
  </si>
  <si>
    <t>-2010888428</t>
  </si>
  <si>
    <t>Silikónovanie /tmelenie - UV stabilným, pretierateľný</t>
  </si>
  <si>
    <t>-1930790234</t>
  </si>
  <si>
    <t>764339310.S</t>
  </si>
  <si>
    <t>Oplechovanie napojenia strešnej krytinu na žľab poplastovaný plech, r.š. 250 mm vrátane PUR pásky a tmelenia</t>
  </si>
  <si>
    <t>104669493</t>
  </si>
  <si>
    <t>764392780.S</t>
  </si>
  <si>
    <t>Oplechovanie atík z poplastovaného plechu, r.š.750-1000 mm vrátane PUR pásky a tmelenia</t>
  </si>
  <si>
    <t>-2020826760</t>
  </si>
  <si>
    <t>764421520.S</t>
  </si>
  <si>
    <t>Ukončovací vymedzovací plech poplastovaný (pri zmene mat.), r.š. 225 mm vrátane PUR pásky a tmelenia</t>
  </si>
  <si>
    <t>-2147472267</t>
  </si>
  <si>
    <t>998764201.S</t>
  </si>
  <si>
    <t>-1505243703</t>
  </si>
  <si>
    <t>766621081.S0</t>
  </si>
  <si>
    <t>Montáž okien s hydroizolačnými ISO páskami (exteriérová a interiérová) vrátane óplechovania</t>
  </si>
  <si>
    <t>-409791576</t>
  </si>
  <si>
    <t>611410006600.S0</t>
  </si>
  <si>
    <t>Okno so stlpikom 4400 x 500 mm, izolačné trojsklo, vrátane doplnkova a oplechovania - špec vid PD - XX</t>
  </si>
  <si>
    <t>-1978937155</t>
  </si>
  <si>
    <t>767991912.S1</t>
  </si>
  <si>
    <t>Ostatné opravy samostatným rezaním do sendvičového panela hr.160 mm - otvor okna</t>
  </si>
  <si>
    <t>-322883561</t>
  </si>
  <si>
    <t>-2011414749</t>
  </si>
  <si>
    <t>767163060.S</t>
  </si>
  <si>
    <t>Montáž zábradlia OK, podľa PD, kotvenie do podlahy</t>
  </si>
  <si>
    <t>-1694527246</t>
  </si>
  <si>
    <t>553520003300.S</t>
  </si>
  <si>
    <t>Zábradlie, výška do 1100 mm, kotvenie do podlahy, madlo OK, vid PD</t>
  </si>
  <si>
    <t>161672070</t>
  </si>
  <si>
    <t>767211111.S0</t>
  </si>
  <si>
    <t>Kompletná demontáž balkónových konštrukcií z OC postupným rozoberaním</t>
  </si>
  <si>
    <t>1612378932</t>
  </si>
  <si>
    <t>767411103.S</t>
  </si>
  <si>
    <t>Montáž opláštenia sendvičovými stenovými panelmi s viditeľným spojom na OK, hrúbky nad 150 mm</t>
  </si>
  <si>
    <t>-384907399</t>
  </si>
  <si>
    <t>553250000700.S</t>
  </si>
  <si>
    <t>Panel sendvičový s jadrom z PUR stenový s viditeľným spojom, oceľový plášť š. 1100 mm hr. jadra 160 mm</t>
  </si>
  <si>
    <t>-8904162</t>
  </si>
  <si>
    <t>767721110.S3</t>
  </si>
  <si>
    <t>Dodávka a montáž - priečnikovo-stĺpiková fasáda s pevnými plnými panelmi vrátane otvorov (dverí s nad svetlíkom) vxš, 3100(2475+625)*1505 mm a 3100(2475+625)*1000 mm</t>
  </si>
  <si>
    <t>1952957876</t>
  </si>
  <si>
    <t>767995380.S</t>
  </si>
  <si>
    <t>Oceľová konštrukcia pre pergolu - špecifikácia viď. výkaz výrobkov  - dodávka (výroba)</t>
  </si>
  <si>
    <t>618739403</t>
  </si>
  <si>
    <t>145640001200.R</t>
  </si>
  <si>
    <t>Profil oceľový podľa PD (IPE /HEB) pre výrobu nosnej OC pergoly</t>
  </si>
  <si>
    <t>1413416030</t>
  </si>
  <si>
    <t>767995107.S</t>
  </si>
  <si>
    <t>Oceľová nosná konštrukcia pre pergolu - špecifikácia viď. výkaz výrobkov - montáž (osadenie)</t>
  </si>
  <si>
    <t>-42093289</t>
  </si>
  <si>
    <t>921824726</t>
  </si>
  <si>
    <t>632200050.S</t>
  </si>
  <si>
    <t>Montáž dlažby 40x40 kladená na sucho na rektifikačné terče na plochých strešných terasách</t>
  </si>
  <si>
    <t>-554961481</t>
  </si>
  <si>
    <t>592460021800.S</t>
  </si>
  <si>
    <t>Platňa betónová, rozmer 400x400x38 mm</t>
  </si>
  <si>
    <t>371776398</t>
  </si>
  <si>
    <t>998771201.S</t>
  </si>
  <si>
    <t>1760392960</t>
  </si>
  <si>
    <t>783</t>
  </si>
  <si>
    <t>Nátery</t>
  </si>
  <si>
    <t>783180205</t>
  </si>
  <si>
    <t>Nátery oceľových konštrukcií protipožiarne vypeňovacie ľahkých C a veľmi ľahkých CC</t>
  </si>
  <si>
    <t>-1253167572</t>
  </si>
  <si>
    <t>783782404</t>
  </si>
  <si>
    <t>Nátery tesárskych konštrukcií, povrchová impregnácia proti drevokaznému hmyzu, hubám a plesniam, jednonásobná</t>
  </si>
  <si>
    <t>134076782</t>
  </si>
  <si>
    <t>783711101</t>
  </si>
  <si>
    <t>Transparentný impregnačný olej tesárskych konštrukcií napustením</t>
  </si>
  <si>
    <t>-1975587808</t>
  </si>
  <si>
    <t>7.3. - Slaboprúd (Neoprávnené výdavky)</t>
  </si>
  <si>
    <t xml:space="preserve">    21-M - Elektromontáže</t>
  </si>
  <si>
    <t>Zhotovenie štruktúrovanej kabeláže rozvádzača pre lokálny fotovoltický zdroj do 125 A</t>
  </si>
  <si>
    <t xml:space="preserve">Montáž rozvádzača R- odpinače pre lokálny fotovoltický zdroj do 125 A </t>
  </si>
  <si>
    <t>1493474449</t>
  </si>
  <si>
    <t>Krabica prístrojová bez zapojenia (KU 68-45 KA)</t>
  </si>
  <si>
    <t>Krabica inštalačná KU 68-45 KA pod omietku</t>
  </si>
  <si>
    <t>Montáž a zapojenie rozvádzača RACH s prvkami</t>
  </si>
  <si>
    <t>Rozvádzač RACK</t>
  </si>
  <si>
    <t>patch panel Cat 6A, osadený s 24xKEJ-CEA-S-10G</t>
  </si>
  <si>
    <t>2051685166</t>
  </si>
  <si>
    <t>-2067315161</t>
  </si>
  <si>
    <t>-1960227624</t>
  </si>
  <si>
    <t>266703225</t>
  </si>
  <si>
    <t>293030878</t>
  </si>
  <si>
    <t>Istič typu AZ-3-B80</t>
  </si>
  <si>
    <t>Montáž a zapojenie rozvádzača RH</t>
  </si>
  <si>
    <t>Montáž a zapojenie rozvádzača RMS</t>
  </si>
  <si>
    <t>Montáž a zapojenie rozvádzača  RS</t>
  </si>
  <si>
    <t>Montáž a zapojenie rozvádzača  RS1</t>
  </si>
  <si>
    <t>Montáž a zapojenie rozvádzača  RS2</t>
  </si>
  <si>
    <t>Montáž a zapojenie rozvádzača  RS3</t>
  </si>
  <si>
    <t>Montáž a zapojenie rozvádzača  RS4</t>
  </si>
  <si>
    <t>Montáž a zapojenie rozvádzača RK</t>
  </si>
  <si>
    <t>Rozvádzač RMS podľa PD</t>
  </si>
  <si>
    <t>Rozvádzač RS podľa PD</t>
  </si>
  <si>
    <t>Rozvádzač RS1 podľa PD</t>
  </si>
  <si>
    <t>Rozvádzač RS2 podľa PD</t>
  </si>
  <si>
    <t>Rozvádzač RS3 podľa PD</t>
  </si>
  <si>
    <t>Rozvádzač RS4 podľa PD</t>
  </si>
  <si>
    <t>Rozvádzač RK podľa PD</t>
  </si>
  <si>
    <t>Rozvádzač RH podľa PD</t>
  </si>
  <si>
    <t>Rozvádzač R-kotolňa podľa PD</t>
  </si>
  <si>
    <t>Kábel medený uložený pevne CYKY 450/750 V 5x35</t>
  </si>
  <si>
    <t>Kábel medený CYKY-J 5x35 mm2</t>
  </si>
  <si>
    <t>Kábel medený CYKY-J 5x6 mm2</t>
  </si>
  <si>
    <t>Kábel medený uložený pevne CYKY 450/750 V 5x6</t>
  </si>
  <si>
    <t>Kábel medený uložený pevne CYKY 450/750 V 3x6</t>
  </si>
  <si>
    <t>Kábel medený CYKY-J 3x6 mm2</t>
  </si>
  <si>
    <t>Kábel medený uložený pevne CYKY 450/750 V 5x16</t>
  </si>
  <si>
    <t>Kábel medený CYKY-J 5x16 mm2</t>
  </si>
  <si>
    <t>Projektové práce - stavebná časť (štrukturovaná kabeláž). náklady na dokumentáciu skutočného zhotovenia stavby</t>
  </si>
  <si>
    <t>Montáž a zapojenie dátová zásuvka podpovrchová, Category 6A, 2xRJ45/s</t>
  </si>
  <si>
    <t>Krabica (KPR 68/D KA) pod omietku hlboká sivá</t>
  </si>
  <si>
    <t>Krabica inštalačná KPR 68/D KA pod omietku hlboká sivá</t>
  </si>
  <si>
    <t>Montáž a zapojenie IP Kamery</t>
  </si>
  <si>
    <t>Zasuvka podpovrchová, Category 6A, 2xRJ45/s, podpovrchová, osadená s 2xKEJ-CEA-S-10G</t>
  </si>
  <si>
    <t>Vonkajšia turret IP kamera, rozlíšenie 8MPx, objektív 2,8 mm, Color: 0.0005 Lux, Prísvit Hybrid,WDR 130 dB, s podložkou</t>
  </si>
  <si>
    <t>Montáž a zapojenie IP NVR</t>
  </si>
  <si>
    <t>NVR IP 16CH, Splnujuci NIS2, 140Mbps nahrávanie zo sieťovej kamery / 32Mbps priepustnosť prehrávania, + 4TB Seagate SKyHawk HDD súčasťou (ST4000VX007)</t>
  </si>
  <si>
    <t>Montáž a zapojenie IWIFI AP</t>
  </si>
  <si>
    <t>AP WiFi 7 Ceiling-mounted  with 8 spatial streams, 6 GHz support, UniFi cloud compatible</t>
  </si>
  <si>
    <t>Router 10G Cloud Gateway with 100+ UniFi device, built-in PoE switching 180W (UDM-SE)</t>
  </si>
  <si>
    <t>Managment switch 48GbE port POE+, Rack mount</t>
  </si>
  <si>
    <t>Držiak patch káblov 19" s hĺbkou oka 37 mm, kovový, so štetinami</t>
  </si>
  <si>
    <t>Rozvodný panel EPDU 19", 8 x 230V, French + Prepäťová ochrana</t>
  </si>
  <si>
    <t>UPS 2000VA rack/tower, čistý sinusový výstup, RJ45, USB data</t>
  </si>
  <si>
    <t xml:space="preserve">Montáž a zapojenie zásuvky na kábel 230V </t>
  </si>
  <si>
    <t>zásuvka na kábel 230V 1P, STN, 16A</t>
  </si>
  <si>
    <t>Polica do dátového rozvádzača 19", 1U, hĺbka 350 mm, čierna</t>
  </si>
  <si>
    <t>kabel 10 Gbps Direct Attach Copper Cable 1m</t>
  </si>
  <si>
    <t>patch káble 0,25-1m - UniFi Patch Cable</t>
  </si>
  <si>
    <t xml:space="preserve">ONU Fiber Loco - GPON (CPE) - UF-LOCO </t>
  </si>
  <si>
    <t>Kábel medený dátový Cat 6A, STP, LSOH, B2ca - s1, d1, a1</t>
  </si>
  <si>
    <t>Kábel FTP LSOH cat6e</t>
  </si>
  <si>
    <t>Elektromontáže - Slaboprúd</t>
  </si>
  <si>
    <t>Fotovoltický rozvádzač  R- odpinače</t>
  </si>
  <si>
    <t>E04</t>
  </si>
  <si>
    <t>E05</t>
  </si>
  <si>
    <t>Prepínač komplet pre zapustenú montáž, radenie 7, IP20</t>
  </si>
  <si>
    <t>Krížový prepínač - radenie 7, zapustená montáž IP 20, vrátane zapojenia</t>
  </si>
  <si>
    <t>Zásuvka dvojnásobná polozapustená s detskou ochranou, radenie 2P+PE, komplet, IP20</t>
  </si>
  <si>
    <t>Projektové práce - elektro časť . náklady na dokumentáciu skutočného zhotovenia stavby</t>
  </si>
  <si>
    <t>000100025.S</t>
  </si>
  <si>
    <t>Laboratórne vyšetrenie pitnej vody na základe Vyhláška MZ SR 91/2023 Z.z.</t>
  </si>
  <si>
    <t>-1991640502</t>
  </si>
  <si>
    <t>Material na bleskozvod zelenej strechy</t>
  </si>
  <si>
    <t>kpl.</t>
  </si>
  <si>
    <t>montážne prace a zapojkenie pre bleskozvod zelenej strechy</t>
  </si>
  <si>
    <t>1kpl.</t>
  </si>
  <si>
    <t>Montáž, zapojenie e oživenie audio sustavy</t>
  </si>
  <si>
    <t>Audio sustava na velku sálu podla PD.
Mixažny pult, zosilovač, reproduktory,
mikrofony a potrebná kabelaž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</si>
</sst>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4" fontId="0" fillId="6" borderId="0" xfId="0" applyNumberFormat="1" applyFill="1" applyAlignment="1">
      <alignment vertical="center"/>
    </xf>
    <xf numFmtId="4" fontId="0" fillId="7" borderId="0" xfId="0" applyNumberFormat="1" applyFill="1" applyAlignment="1">
      <alignment vertical="center"/>
    </xf>
    <xf numFmtId="4" fontId="8" fillId="8" borderId="0" xfId="0" applyNumberFormat="1" applyFont="1" applyFill="1" applyAlignment="1">
      <alignment vertical="center"/>
    </xf>
    <xf numFmtId="4" fontId="8" fillId="9" borderId="0" xfId="0" applyNumberFormat="1" applyFont="1" applyFill="1" applyAlignment="1">
      <alignment vertical="center"/>
    </xf>
    <xf numFmtId="4" fontId="8" fillId="10" borderId="0" xfId="0" applyNumberFormat="1" applyFont="1" applyFill="1" applyAlignment="1">
      <alignment vertical="center"/>
    </xf>
    <xf numFmtId="4" fontId="0" fillId="11" borderId="0" xfId="0" applyNumberFormat="1" applyFill="1" applyAlignment="1">
      <alignment vertical="center"/>
    </xf>
    <xf numFmtId="4" fontId="8" fillId="12" borderId="0" xfId="0" applyNumberFormat="1" applyFont="1" applyFill="1" applyAlignment="1">
      <alignment vertical="center"/>
    </xf>
    <xf numFmtId="4" fontId="0" fillId="13" borderId="0" xfId="0" applyNumberForma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4" fontId="0" fillId="15" borderId="0" xfId="0" applyNumberFormat="1" applyFill="1" applyAlignment="1">
      <alignment vertical="center"/>
    </xf>
    <xf numFmtId="4" fontId="0" fillId="16" borderId="0" xfId="0" applyNumberFormat="1" applyFill="1" applyAlignment="1">
      <alignment vertical="center"/>
    </xf>
    <xf numFmtId="4" fontId="8" fillId="17" borderId="0" xfId="0" applyNumberFormat="1" applyFont="1" applyFill="1" applyAlignment="1">
      <alignment vertical="center"/>
    </xf>
    <xf numFmtId="4" fontId="8" fillId="14" borderId="23" xfId="0" applyNumberFormat="1" applyFont="1" applyFill="1" applyBorder="1" applyAlignment="1">
      <alignment vertical="center"/>
    </xf>
    <xf numFmtId="4" fontId="8" fillId="5" borderId="23" xfId="0" applyNumberFormat="1" applyFont="1" applyFill="1" applyBorder="1" applyAlignment="1">
      <alignment vertical="center"/>
    </xf>
    <xf numFmtId="4" fontId="8" fillId="18" borderId="0" xfId="0" applyNumberFormat="1" applyFont="1" applyFill="1" applyAlignment="1">
      <alignment vertical="center"/>
    </xf>
    <xf numFmtId="4" fontId="0" fillId="19" borderId="0" xfId="0" applyNumberFormat="1" applyFill="1" applyAlignment="1">
      <alignment vertical="center"/>
    </xf>
    <xf numFmtId="4" fontId="8" fillId="0" borderId="0" xfId="0" applyNumberFormat="1" applyFont="1"/>
    <xf numFmtId="4" fontId="0" fillId="0" borderId="0" xfId="0" applyNumberFormat="1"/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6"/>
  <sheetViews>
    <sheetView showGridLines="0" tabSelected="1" topLeftCell="A85" zoomScale="110" zoomScaleNormal="110" workbookViewId="0">
      <selection activeCell="W34" sqref="W34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customWidth="1"/>
    <col min="48" max="49" width="21.75" customWidth="1"/>
    <col min="50" max="51" width="25" customWidth="1"/>
    <col min="52" max="52" width="21.75" customWidth="1"/>
    <col min="53" max="53" width="19.25" customWidth="1"/>
    <col min="54" max="54" width="25" customWidth="1"/>
    <col min="55" max="55" width="21.75" customWidth="1"/>
    <col min="56" max="56" width="19.25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9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202" t="s">
        <v>12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6"/>
      <c r="BS5" s="13" t="s">
        <v>6</v>
      </c>
    </row>
    <row r="6" spans="1:74" ht="37" customHeight="1">
      <c r="B6" s="16"/>
      <c r="D6" s="21" t="s">
        <v>13</v>
      </c>
      <c r="K6" s="204" t="s">
        <v>14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75">
        <v>46202</v>
      </c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22</v>
      </c>
      <c r="AR10" s="16"/>
      <c r="BS10" s="13" t="s">
        <v>6</v>
      </c>
    </row>
    <row r="11" spans="1:74" ht="18.5" customHeight="1">
      <c r="B11" s="16"/>
      <c r="E11" s="20" t="s">
        <v>23</v>
      </c>
      <c r="AK11" s="22" t="s">
        <v>24</v>
      </c>
      <c r="AN11" s="20" t="s">
        <v>25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21</v>
      </c>
      <c r="AN13" s="20" t="s">
        <v>1</v>
      </c>
      <c r="AR13" s="16"/>
      <c r="BS13" s="13" t="s">
        <v>6</v>
      </c>
    </row>
    <row r="14" spans="1:74" ht="13">
      <c r="B14" s="16"/>
      <c r="E14" s="20" t="s">
        <v>27</v>
      </c>
      <c r="AK14" s="22" t="s">
        <v>24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21</v>
      </c>
      <c r="AN16" s="20" t="s">
        <v>29</v>
      </c>
      <c r="AR16" s="16"/>
      <c r="BS16" s="13" t="s">
        <v>3</v>
      </c>
    </row>
    <row r="17" spans="2:71" ht="18.5" customHeight="1">
      <c r="B17" s="16"/>
      <c r="E17" s="20" t="s">
        <v>30</v>
      </c>
      <c r="AK17" s="22" t="s">
        <v>24</v>
      </c>
      <c r="AN17" s="20" t="s">
        <v>31</v>
      </c>
      <c r="AR17" s="16"/>
      <c r="BS17" s="13" t="s">
        <v>32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21</v>
      </c>
      <c r="AN19" s="20" t="s">
        <v>1</v>
      </c>
      <c r="AR19" s="16"/>
      <c r="BS19" s="13" t="s">
        <v>6</v>
      </c>
    </row>
    <row r="20" spans="2:71" ht="18.5" customHeight="1">
      <c r="B20" s="16"/>
      <c r="E20" s="20" t="s">
        <v>34</v>
      </c>
      <c r="AK20" s="22" t="s">
        <v>24</v>
      </c>
      <c r="AN20" s="20" t="s">
        <v>1</v>
      </c>
      <c r="AR20" s="16"/>
      <c r="BS20" s="13" t="s">
        <v>32</v>
      </c>
    </row>
    <row r="21" spans="2:71" ht="7" customHeight="1">
      <c r="B21" s="16"/>
      <c r="AR21" s="16"/>
    </row>
    <row r="22" spans="2:71" ht="12" customHeight="1">
      <c r="B22" s="16"/>
      <c r="D22" s="22" t="s">
        <v>35</v>
      </c>
      <c r="AR22" s="16"/>
    </row>
    <row r="23" spans="2:71" ht="47.25" customHeight="1">
      <c r="B23" s="16"/>
      <c r="E23" s="205" t="s">
        <v>36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6">
        <f>ROUND(AG94,2)</f>
        <v>0</v>
      </c>
      <c r="AL26" s="207"/>
      <c r="AM26" s="207"/>
      <c r="AN26" s="207"/>
      <c r="AO26" s="207"/>
      <c r="AR26" s="25"/>
    </row>
    <row r="27" spans="2:71" s="1" customFormat="1" ht="7" customHeight="1">
      <c r="B27" s="25"/>
      <c r="AR27" s="25"/>
    </row>
    <row r="28" spans="2:71" s="1" customFormat="1" ht="13">
      <c r="B28" s="25"/>
      <c r="L28" s="208" t="s">
        <v>38</v>
      </c>
      <c r="M28" s="208"/>
      <c r="N28" s="208"/>
      <c r="O28" s="208"/>
      <c r="P28" s="208"/>
      <c r="W28" s="208" t="s">
        <v>39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40</v>
      </c>
      <c r="AL28" s="208"/>
      <c r="AM28" s="208"/>
      <c r="AN28" s="208"/>
      <c r="AO28" s="208"/>
      <c r="AR28" s="25"/>
    </row>
    <row r="29" spans="2:71" s="2" customFormat="1" ht="14.5" customHeight="1">
      <c r="B29" s="29"/>
      <c r="D29" s="22" t="s">
        <v>41</v>
      </c>
      <c r="F29" s="22" t="s">
        <v>42</v>
      </c>
      <c r="L29" s="201">
        <v>0.23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29"/>
    </row>
    <row r="30" spans="2:71" s="2" customFormat="1" ht="14.5" customHeight="1">
      <c r="B30" s="29"/>
      <c r="F30" s="22" t="s">
        <v>43</v>
      </c>
      <c r="L30" s="201">
        <v>0.23</v>
      </c>
      <c r="M30" s="200"/>
      <c r="N30" s="200"/>
      <c r="O30" s="200"/>
      <c r="P30" s="200"/>
      <c r="W30" s="199">
        <f>AK26*0.23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W30</f>
        <v>0</v>
      </c>
      <c r="AL30" s="200"/>
      <c r="AM30" s="200"/>
      <c r="AN30" s="200"/>
      <c r="AO30" s="200"/>
      <c r="AR30" s="29"/>
    </row>
    <row r="31" spans="2:71" s="2" customFormat="1" ht="14.5" hidden="1" customHeight="1">
      <c r="B31" s="29"/>
      <c r="F31" s="22" t="s">
        <v>44</v>
      </c>
      <c r="L31" s="201">
        <v>0.23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29"/>
    </row>
    <row r="32" spans="2:71" s="2" customFormat="1" ht="14.5" hidden="1" customHeight="1">
      <c r="B32" s="29"/>
      <c r="F32" s="22" t="s">
        <v>45</v>
      </c>
      <c r="L32" s="201">
        <v>0.23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29"/>
    </row>
    <row r="33" spans="2:44" s="2" customFormat="1" ht="14.5" hidden="1" customHeight="1">
      <c r="B33" s="29"/>
      <c r="F33" s="22" t="s">
        <v>46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29"/>
    </row>
    <row r="34" spans="2:44" s="1" customFormat="1" ht="7" customHeight="1">
      <c r="B34" s="25"/>
      <c r="AR34" s="25"/>
    </row>
    <row r="35" spans="2:44" s="1" customFormat="1" ht="26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213" t="s">
        <v>49</v>
      </c>
      <c r="Y35" s="211"/>
      <c r="Z35" s="211"/>
      <c r="AA35" s="211"/>
      <c r="AB35" s="211"/>
      <c r="AC35" s="32"/>
      <c r="AD35" s="32"/>
      <c r="AE35" s="32"/>
      <c r="AF35" s="32"/>
      <c r="AG35" s="32"/>
      <c r="AH35" s="32"/>
      <c r="AI35" s="32"/>
      <c r="AJ35" s="32"/>
      <c r="AK35" s="210">
        <f>SUM(AK26:AK33)</f>
        <v>0</v>
      </c>
      <c r="AL35" s="211"/>
      <c r="AM35" s="211"/>
      <c r="AN35" s="211"/>
      <c r="AO35" s="212"/>
      <c r="AP35" s="30"/>
      <c r="AQ35" s="30"/>
      <c r="AR35" s="25"/>
    </row>
    <row r="36" spans="2:44" s="1" customFormat="1" ht="7" customHeight="1">
      <c r="B36" s="25"/>
      <c r="AR36" s="25"/>
    </row>
    <row r="37" spans="2:44" s="1" customFormat="1" ht="14.5" customHeight="1">
      <c r="B37" s="25"/>
      <c r="AR37" s="25"/>
    </row>
    <row r="38" spans="2:44" ht="14.5" customHeight="1">
      <c r="B38" s="16"/>
      <c r="AR38" s="16"/>
    </row>
    <row r="39" spans="2:44" ht="14.5" customHeight="1">
      <c r="B39" s="16"/>
      <c r="AR39" s="16"/>
    </row>
    <row r="40" spans="2:44" ht="14.5" customHeight="1">
      <c r="B40" s="16"/>
      <c r="AR40" s="16"/>
    </row>
    <row r="41" spans="2:44" ht="14.5" customHeight="1">
      <c r="B41" s="16"/>
      <c r="AR41" s="16"/>
    </row>
    <row r="42" spans="2:44" ht="14.5" customHeight="1">
      <c r="B42" s="16"/>
      <c r="AR42" s="16"/>
    </row>
    <row r="43" spans="2:44" ht="14.5" customHeight="1">
      <c r="B43" s="16"/>
      <c r="AR43" s="16"/>
    </row>
    <row r="44" spans="2:44" ht="14.5" customHeight="1">
      <c r="B44" s="16"/>
      <c r="AR44" s="16"/>
    </row>
    <row r="45" spans="2:44" ht="14.5" customHeight="1">
      <c r="B45" s="16"/>
      <c r="AR45" s="16"/>
    </row>
    <row r="46" spans="2:44" ht="14.5" customHeight="1">
      <c r="B46" s="16"/>
      <c r="AR46" s="16"/>
    </row>
    <row r="47" spans="2:44" ht="14.5" customHeight="1">
      <c r="B47" s="16"/>
      <c r="AR47" s="16"/>
    </row>
    <row r="48" spans="2:44" ht="14.5" customHeight="1">
      <c r="B48" s="16"/>
      <c r="AR48" s="16"/>
    </row>
    <row r="49" spans="2:44" s="1" customFormat="1" ht="14.5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>
      <c r="B82" s="25"/>
      <c r="C82" s="17" t="s">
        <v>56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1"/>
      <c r="C84" s="22" t="s">
        <v>11</v>
      </c>
      <c r="L84" s="3" t="str">
        <f>K5</f>
        <v>2121_1</v>
      </c>
      <c r="AR84" s="41"/>
    </row>
    <row r="85" spans="1:91" s="4" customFormat="1" ht="37" customHeight="1">
      <c r="B85" s="42"/>
      <c r="C85" s="43" t="s">
        <v>13</v>
      </c>
      <c r="L85" s="176" t="str">
        <f>K6</f>
        <v>Zvýšenie energetickej účinnosti budovy kultúrneho domu v Kostolnej pri Dunaji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2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>č.6,90301 Kostolná pri Dunaji, pč 5/3,5/4,2/4,69/1</v>
      </c>
      <c r="AI87" s="22" t="s">
        <v>19</v>
      </c>
      <c r="AM87" s="178">
        <f>IF(AN8= "","",AN8)</f>
        <v>46202</v>
      </c>
      <c r="AN87" s="178"/>
      <c r="AR87" s="25"/>
    </row>
    <row r="88" spans="1:91" s="1" customFormat="1" ht="7" customHeight="1">
      <c r="B88" s="25"/>
      <c r="AR88" s="25"/>
    </row>
    <row r="89" spans="1:91" s="1" customFormat="1" ht="40.25" customHeight="1">
      <c r="B89" s="25"/>
      <c r="C89" s="22" t="s">
        <v>20</v>
      </c>
      <c r="L89" s="3" t="str">
        <f>IF(E11= "","",E11)</f>
        <v>Obec Kostolná pri Dunaji, 59, 903 01</v>
      </c>
      <c r="AI89" s="22" t="s">
        <v>28</v>
      </c>
      <c r="AM89" s="179" t="str">
        <f>IF(E17="","",E17)</f>
        <v>Ladislav Varjú-CROW-LINE,Mierová 950/8,Jelka 92523</v>
      </c>
      <c r="AN89" s="180"/>
      <c r="AO89" s="180"/>
      <c r="AP89" s="180"/>
      <c r="AR89" s="25"/>
      <c r="AS89" s="181" t="s">
        <v>57</v>
      </c>
      <c r="AT89" s="18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2" t="s">
        <v>26</v>
      </c>
      <c r="L90" s="3" t="str">
        <f>IF(E14="","",E14)</f>
        <v>Podľa výberu investora</v>
      </c>
      <c r="AI90" s="22" t="s">
        <v>33</v>
      </c>
      <c r="AM90" s="179" t="str">
        <f>IF(E20="","",E20)</f>
        <v xml:space="preserve"> </v>
      </c>
      <c r="AN90" s="180"/>
      <c r="AO90" s="180"/>
      <c r="AP90" s="180"/>
      <c r="AR90" s="25"/>
      <c r="AS90" s="183"/>
      <c r="AT90" s="184"/>
      <c r="BD90" s="49"/>
    </row>
    <row r="91" spans="1:91" s="1" customFormat="1" ht="11" customHeight="1">
      <c r="B91" s="25"/>
      <c r="AR91" s="25"/>
      <c r="AS91" s="183"/>
      <c r="AT91" s="184"/>
      <c r="BD91" s="49"/>
    </row>
    <row r="92" spans="1:91" s="1" customFormat="1" ht="29.25" customHeight="1">
      <c r="B92" s="25"/>
      <c r="C92" s="185" t="s">
        <v>58</v>
      </c>
      <c r="D92" s="186"/>
      <c r="E92" s="186"/>
      <c r="F92" s="186"/>
      <c r="G92" s="186"/>
      <c r="H92" s="50"/>
      <c r="I92" s="187" t="s">
        <v>59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9" t="s">
        <v>60</v>
      </c>
      <c r="AH92" s="186"/>
      <c r="AI92" s="186"/>
      <c r="AJ92" s="186"/>
      <c r="AK92" s="186"/>
      <c r="AL92" s="186"/>
      <c r="AM92" s="186"/>
      <c r="AN92" s="187" t="s">
        <v>61</v>
      </c>
      <c r="AO92" s="186"/>
      <c r="AP92" s="188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1" s="1" customFormat="1" ht="11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94">
        <f>ROUND(AG95+AG100+AG103,2)</f>
        <v>0</v>
      </c>
      <c r="AH94" s="194"/>
      <c r="AI94" s="194"/>
      <c r="AJ94" s="194"/>
      <c r="AK94" s="194"/>
      <c r="AL94" s="194"/>
      <c r="AM94" s="194"/>
      <c r="AN94" s="195">
        <f>AN95+AN100+AN103</f>
        <v>0</v>
      </c>
      <c r="AO94" s="195"/>
      <c r="AP94" s="195"/>
      <c r="AQ94" s="60" t="s">
        <v>1</v>
      </c>
      <c r="AR94" s="56"/>
      <c r="AS94" s="61">
        <f>ROUND(AS95+AS100+AS103,2)</f>
        <v>0</v>
      </c>
      <c r="AT94" s="62">
        <f t="shared" ref="AT94:AT103" si="0">ROUND(SUM(AV94:AW94),2)</f>
        <v>0</v>
      </c>
      <c r="AU94" s="63" t="e">
        <f>ROUND(AU95+AU100+AU103,5)</f>
        <v>#REF!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ROUND(AZ95+AZ100+AZ103,2)</f>
        <v>0</v>
      </c>
      <c r="BA94" s="62">
        <f>ROUND(BA95+BA100+BA103,2)</f>
        <v>0</v>
      </c>
      <c r="BB94" s="62">
        <f>ROUND(BB95+BB100+BB103,2)</f>
        <v>0</v>
      </c>
      <c r="BC94" s="62">
        <f>ROUND(BC95+BC100+BC103,2)</f>
        <v>0</v>
      </c>
      <c r="BD94" s="64">
        <f>ROUND(BD95+BD100+BD103,2)</f>
        <v>0</v>
      </c>
      <c r="BS94" s="65" t="s">
        <v>76</v>
      </c>
      <c r="BT94" s="65" t="s">
        <v>77</v>
      </c>
      <c r="BU94" s="66" t="s">
        <v>78</v>
      </c>
      <c r="BV94" s="65" t="s">
        <v>79</v>
      </c>
      <c r="BW94" s="65" t="s">
        <v>4</v>
      </c>
      <c r="BX94" s="65" t="s">
        <v>80</v>
      </c>
      <c r="CL94" s="65" t="s">
        <v>1</v>
      </c>
    </row>
    <row r="95" spans="1:91" s="6" customFormat="1" ht="16.5" customHeight="1">
      <c r="B95" s="67"/>
      <c r="C95" s="68"/>
      <c r="D95" s="192" t="s">
        <v>81</v>
      </c>
      <c r="E95" s="192"/>
      <c r="F95" s="192"/>
      <c r="G95" s="192"/>
      <c r="H95" s="192"/>
      <c r="I95" s="69"/>
      <c r="J95" s="192" t="s">
        <v>82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3">
        <f>ROUND(SUM(AG96:AG99),2)</f>
        <v>0</v>
      </c>
      <c r="AH95" s="191"/>
      <c r="AI95" s="191"/>
      <c r="AJ95" s="191"/>
      <c r="AK95" s="191"/>
      <c r="AL95" s="191"/>
      <c r="AM95" s="191"/>
      <c r="AN95" s="190">
        <f>AG95*1.23</f>
        <v>0</v>
      </c>
      <c r="AO95" s="191"/>
      <c r="AP95" s="191"/>
      <c r="AQ95" s="70" t="s">
        <v>83</v>
      </c>
      <c r="AR95" s="67"/>
      <c r="AS95" s="71">
        <f>ROUND(SUM(AS96:AS99),2)</f>
        <v>0</v>
      </c>
      <c r="AT95" s="72">
        <f t="shared" si="0"/>
        <v>0</v>
      </c>
      <c r="AU95" s="73">
        <f>ROUND(SUM(AU96:AU99),5)</f>
        <v>7157.1500800000003</v>
      </c>
      <c r="AV95" s="72">
        <f>ROUND(AZ95*L29,2)</f>
        <v>0</v>
      </c>
      <c r="AW95" s="72">
        <f>ROUND(BA95*L30,2)</f>
        <v>0</v>
      </c>
      <c r="AX95" s="72">
        <f>ROUND(BB95*L29,2)</f>
        <v>0</v>
      </c>
      <c r="AY95" s="72">
        <f>ROUND(BC95*L30,2)</f>
        <v>0</v>
      </c>
      <c r="AZ95" s="72">
        <f>ROUND(SUM(AZ96:AZ99),2)</f>
        <v>0</v>
      </c>
      <c r="BA95" s="72">
        <f>ROUND(SUM(BA96:BA99),2)</f>
        <v>0</v>
      </c>
      <c r="BB95" s="72">
        <f>ROUND(SUM(BB96:BB99),2)</f>
        <v>0</v>
      </c>
      <c r="BC95" s="72">
        <f>ROUND(SUM(BC96:BC99),2)</f>
        <v>0</v>
      </c>
      <c r="BD95" s="74">
        <f>ROUND(SUM(BD96:BD99),2)</f>
        <v>0</v>
      </c>
      <c r="BS95" s="75" t="s">
        <v>76</v>
      </c>
      <c r="BT95" s="75" t="s">
        <v>84</v>
      </c>
      <c r="BU95" s="75" t="s">
        <v>78</v>
      </c>
      <c r="BV95" s="75" t="s">
        <v>79</v>
      </c>
      <c r="BW95" s="75" t="s">
        <v>85</v>
      </c>
      <c r="BX95" s="75" t="s">
        <v>4</v>
      </c>
      <c r="CL95" s="75" t="s">
        <v>1</v>
      </c>
      <c r="CM95" s="75" t="s">
        <v>77</v>
      </c>
    </row>
    <row r="96" spans="1:91" s="3" customFormat="1" ht="23.25" customHeight="1">
      <c r="A96" s="76" t="s">
        <v>86</v>
      </c>
      <c r="B96" s="41"/>
      <c r="C96" s="9"/>
      <c r="D96" s="9"/>
      <c r="E96" s="196" t="s">
        <v>84</v>
      </c>
      <c r="F96" s="196"/>
      <c r="G96" s="196"/>
      <c r="H96" s="196"/>
      <c r="I96" s="196"/>
      <c r="J96" s="9"/>
      <c r="K96" s="196" t="s">
        <v>87</v>
      </c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7">
        <f>'1 - Zateplenie, výmena a ...'!J32</f>
        <v>0</v>
      </c>
      <c r="AH96" s="198"/>
      <c r="AI96" s="198"/>
      <c r="AJ96" s="198"/>
      <c r="AK96" s="198"/>
      <c r="AL96" s="198"/>
      <c r="AM96" s="198"/>
      <c r="AN96" s="190">
        <f t="shared" ref="AN96:AN99" si="1">AG96*1.23</f>
        <v>0</v>
      </c>
      <c r="AO96" s="191"/>
      <c r="AP96" s="191"/>
      <c r="AQ96" s="77" t="s">
        <v>88</v>
      </c>
      <c r="AR96" s="41"/>
      <c r="AS96" s="78">
        <v>0</v>
      </c>
      <c r="AT96" s="79">
        <f t="shared" si="0"/>
        <v>0</v>
      </c>
      <c r="AU96" s="80">
        <f>'1 - Zateplenie, výmena a ...'!P136</f>
        <v>6525.0566632500004</v>
      </c>
      <c r="AV96" s="79">
        <f>'1 - Zateplenie, výmena a ...'!J35</f>
        <v>0</v>
      </c>
      <c r="AW96" s="79">
        <f>'1 - Zateplenie, výmena a ...'!J36</f>
        <v>0</v>
      </c>
      <c r="AX96" s="79">
        <f>'1 - Zateplenie, výmena a ...'!J37</f>
        <v>0</v>
      </c>
      <c r="AY96" s="79">
        <f>'1 - Zateplenie, výmena a ...'!J38</f>
        <v>0</v>
      </c>
      <c r="AZ96" s="79">
        <f>'1 - Zateplenie, výmena a ...'!F35</f>
        <v>0</v>
      </c>
      <c r="BA96" s="79">
        <f>'1 - Zateplenie, výmena a ...'!F36</f>
        <v>0</v>
      </c>
      <c r="BB96" s="79">
        <f>'1 - Zateplenie, výmena a ...'!F37</f>
        <v>0</v>
      </c>
      <c r="BC96" s="79">
        <f>'1 - Zateplenie, výmena a ...'!F38</f>
        <v>0</v>
      </c>
      <c r="BD96" s="81">
        <f>'1 - Zateplenie, výmena a ...'!F39</f>
        <v>0</v>
      </c>
      <c r="BT96" s="20" t="s">
        <v>89</v>
      </c>
      <c r="BV96" s="20" t="s">
        <v>79</v>
      </c>
      <c r="BW96" s="20" t="s">
        <v>90</v>
      </c>
      <c r="BX96" s="20" t="s">
        <v>85</v>
      </c>
      <c r="CL96" s="20" t="s">
        <v>1</v>
      </c>
    </row>
    <row r="97" spans="1:91" s="3" customFormat="1" ht="23.25" customHeight="1">
      <c r="A97" s="76" t="s">
        <v>86</v>
      </c>
      <c r="B97" s="41"/>
      <c r="C97" s="9"/>
      <c r="D97" s="9"/>
      <c r="E97" s="196" t="s">
        <v>89</v>
      </c>
      <c r="F97" s="196"/>
      <c r="G97" s="196"/>
      <c r="H97" s="196"/>
      <c r="I97" s="196"/>
      <c r="J97" s="9"/>
      <c r="K97" s="196" t="s">
        <v>91</v>
      </c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7">
        <f>'2 - Modernizácia, výmena ...'!J32</f>
        <v>0</v>
      </c>
      <c r="AH97" s="198"/>
      <c r="AI97" s="198"/>
      <c r="AJ97" s="198"/>
      <c r="AK97" s="198"/>
      <c r="AL97" s="198"/>
      <c r="AM97" s="198"/>
      <c r="AN97" s="190">
        <f>AG97*1.23</f>
        <v>0</v>
      </c>
      <c r="AO97" s="191"/>
      <c r="AP97" s="191"/>
      <c r="AQ97" s="77" t="s">
        <v>88</v>
      </c>
      <c r="AR97" s="41"/>
      <c r="AS97" s="78">
        <v>0</v>
      </c>
      <c r="AT97" s="79">
        <f t="shared" si="0"/>
        <v>0</v>
      </c>
      <c r="AU97" s="80">
        <f>'2 - Modernizácia, výmena ...'!P133</f>
        <v>632.09341800000016</v>
      </c>
      <c r="AV97" s="79">
        <f>'2 - Modernizácia, výmena ...'!J35</f>
        <v>0</v>
      </c>
      <c r="AW97" s="79">
        <f>'2 - Modernizácia, výmena ...'!J36</f>
        <v>0</v>
      </c>
      <c r="AX97" s="79">
        <f>'2 - Modernizácia, výmena ...'!J37</f>
        <v>0</v>
      </c>
      <c r="AY97" s="79">
        <f>'2 - Modernizácia, výmena ...'!J38</f>
        <v>0</v>
      </c>
      <c r="AZ97" s="79">
        <f>'2 - Modernizácia, výmena ...'!F35</f>
        <v>0</v>
      </c>
      <c r="BA97" s="79">
        <f>'2 - Modernizácia, výmena ...'!F36</f>
        <v>0</v>
      </c>
      <c r="BB97" s="79">
        <f>'2 - Modernizácia, výmena ...'!F37</f>
        <v>0</v>
      </c>
      <c r="BC97" s="79">
        <f>'2 - Modernizácia, výmena ...'!F38</f>
        <v>0</v>
      </c>
      <c r="BD97" s="81">
        <f>'2 - Modernizácia, výmena ...'!F39</f>
        <v>0</v>
      </c>
      <c r="BT97" s="20" t="s">
        <v>89</v>
      </c>
      <c r="BV97" s="20" t="s">
        <v>79</v>
      </c>
      <c r="BW97" s="20" t="s">
        <v>92</v>
      </c>
      <c r="BX97" s="20" t="s">
        <v>85</v>
      </c>
      <c r="CL97" s="20" t="s">
        <v>1</v>
      </c>
    </row>
    <row r="98" spans="1:91" s="3" customFormat="1" ht="23.25" customHeight="1">
      <c r="A98" s="76" t="s">
        <v>86</v>
      </c>
      <c r="B98" s="41"/>
      <c r="C98" s="9"/>
      <c r="D98" s="9"/>
      <c r="E98" s="196" t="s">
        <v>93</v>
      </c>
      <c r="F98" s="196"/>
      <c r="G98" s="196"/>
      <c r="H98" s="196"/>
      <c r="I98" s="196"/>
      <c r="J98" s="9"/>
      <c r="K98" s="196" t="s">
        <v>94</v>
      </c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7">
        <f>'3 - Inovatívne technológi...'!J32</f>
        <v>0</v>
      </c>
      <c r="AH98" s="198"/>
      <c r="AI98" s="198"/>
      <c r="AJ98" s="198"/>
      <c r="AK98" s="198"/>
      <c r="AL98" s="198"/>
      <c r="AM98" s="198"/>
      <c r="AN98" s="190">
        <f t="shared" si="1"/>
        <v>0</v>
      </c>
      <c r="AO98" s="191"/>
      <c r="AP98" s="191"/>
      <c r="AQ98" s="77" t="s">
        <v>88</v>
      </c>
      <c r="AR98" s="41"/>
      <c r="AS98" s="78">
        <v>0</v>
      </c>
      <c r="AT98" s="79">
        <f t="shared" si="0"/>
        <v>0</v>
      </c>
      <c r="AU98" s="80">
        <f>'3 - Inovatívne technológi...'!P130</f>
        <v>0</v>
      </c>
      <c r="AV98" s="79">
        <f>'3 - Inovatívne technológi...'!J35</f>
        <v>0</v>
      </c>
      <c r="AW98" s="79">
        <f>'3 - Inovatívne technológi...'!J36</f>
        <v>0</v>
      </c>
      <c r="AX98" s="79">
        <f>'3 - Inovatívne technológi...'!J37</f>
        <v>0</v>
      </c>
      <c r="AY98" s="79">
        <f>'3 - Inovatívne technológi...'!J38</f>
        <v>0</v>
      </c>
      <c r="AZ98" s="79">
        <f>'3 - Inovatívne technológi...'!F35</f>
        <v>0</v>
      </c>
      <c r="BA98" s="79">
        <f>'3 - Inovatívne technológi...'!F36</f>
        <v>0</v>
      </c>
      <c r="BB98" s="79">
        <f>'3 - Inovatívne technológi...'!F37</f>
        <v>0</v>
      </c>
      <c r="BC98" s="79">
        <f>'3 - Inovatívne technológi...'!F38</f>
        <v>0</v>
      </c>
      <c r="BD98" s="81">
        <f>'3 - Inovatívne technológi...'!F39</f>
        <v>0</v>
      </c>
      <c r="BT98" s="20" t="s">
        <v>89</v>
      </c>
      <c r="BV98" s="20" t="s">
        <v>79</v>
      </c>
      <c r="BW98" s="20" t="s">
        <v>95</v>
      </c>
      <c r="BX98" s="20" t="s">
        <v>85</v>
      </c>
      <c r="CL98" s="20" t="s">
        <v>1</v>
      </c>
    </row>
    <row r="99" spans="1:91" s="3" customFormat="1" ht="23.25" customHeight="1">
      <c r="A99" s="76" t="s">
        <v>86</v>
      </c>
      <c r="B99" s="41"/>
      <c r="C99" s="9"/>
      <c r="D99" s="9"/>
      <c r="E99" s="196" t="s">
        <v>96</v>
      </c>
      <c r="F99" s="196"/>
      <c r="G99" s="196"/>
      <c r="H99" s="196"/>
      <c r="I99" s="196"/>
      <c r="J99" s="9"/>
      <c r="K99" s="196" t="s">
        <v>97</v>
      </c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7">
        <f>'4 - Modernizácia, výmena ...'!J32</f>
        <v>0</v>
      </c>
      <c r="AH99" s="198"/>
      <c r="AI99" s="198"/>
      <c r="AJ99" s="198"/>
      <c r="AK99" s="198"/>
      <c r="AL99" s="198"/>
      <c r="AM99" s="198"/>
      <c r="AN99" s="190">
        <f t="shared" si="1"/>
        <v>0</v>
      </c>
      <c r="AO99" s="191"/>
      <c r="AP99" s="191"/>
      <c r="AQ99" s="77" t="s">
        <v>88</v>
      </c>
      <c r="AR99" s="41"/>
      <c r="AS99" s="78">
        <v>0</v>
      </c>
      <c r="AT99" s="79">
        <f t="shared" si="0"/>
        <v>0</v>
      </c>
      <c r="AU99" s="80">
        <f>'4 - Modernizácia, výmena ...'!P137</f>
        <v>0</v>
      </c>
      <c r="AV99" s="79">
        <f>'4 - Modernizácia, výmena ...'!J35</f>
        <v>0</v>
      </c>
      <c r="AW99" s="79">
        <f>'4 - Modernizácia, výmena ...'!J36</f>
        <v>0</v>
      </c>
      <c r="AX99" s="79">
        <f>'4 - Modernizácia, výmena ...'!J37</f>
        <v>0</v>
      </c>
      <c r="AY99" s="79">
        <f>'4 - Modernizácia, výmena ...'!J38</f>
        <v>0</v>
      </c>
      <c r="AZ99" s="79">
        <f>'4 - Modernizácia, výmena ...'!F35</f>
        <v>0</v>
      </c>
      <c r="BA99" s="79">
        <f>'4 - Modernizácia, výmena ...'!F36</f>
        <v>0</v>
      </c>
      <c r="BB99" s="79">
        <f>'4 - Modernizácia, výmena ...'!F37</f>
        <v>0</v>
      </c>
      <c r="BC99" s="79">
        <f>'4 - Modernizácia, výmena ...'!F38</f>
        <v>0</v>
      </c>
      <c r="BD99" s="81">
        <f>'4 - Modernizácia, výmena ...'!F39</f>
        <v>0</v>
      </c>
      <c r="BT99" s="20" t="s">
        <v>89</v>
      </c>
      <c r="BV99" s="20" t="s">
        <v>79</v>
      </c>
      <c r="BW99" s="20" t="s">
        <v>98</v>
      </c>
      <c r="BX99" s="20" t="s">
        <v>85</v>
      </c>
      <c r="CL99" s="20" t="s">
        <v>1</v>
      </c>
    </row>
    <row r="100" spans="1:91" s="6" customFormat="1" ht="16.5" customHeight="1">
      <c r="B100" s="67"/>
      <c r="C100" s="68"/>
      <c r="D100" s="192" t="s">
        <v>99</v>
      </c>
      <c r="E100" s="192"/>
      <c r="F100" s="192"/>
      <c r="G100" s="192"/>
      <c r="H100" s="192"/>
      <c r="I100" s="69"/>
      <c r="J100" s="192" t="s">
        <v>100</v>
      </c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3">
        <f>AG101+AG102</f>
        <v>0</v>
      </c>
      <c r="AH100" s="191"/>
      <c r="AI100" s="191"/>
      <c r="AJ100" s="191"/>
      <c r="AK100" s="191"/>
      <c r="AL100" s="191"/>
      <c r="AM100" s="191"/>
      <c r="AN100" s="190">
        <f>AG100*1.23</f>
        <v>0</v>
      </c>
      <c r="AO100" s="191"/>
      <c r="AP100" s="191"/>
      <c r="AQ100" s="70" t="s">
        <v>83</v>
      </c>
      <c r="AR100" s="67"/>
      <c r="AS100" s="71">
        <f>ROUND(SUM(AS101:AS102),2)</f>
        <v>0</v>
      </c>
      <c r="AT100" s="72">
        <f t="shared" si="0"/>
        <v>0</v>
      </c>
      <c r="AU100" s="73">
        <f>ROUND(SUM(AU101:AU102),5)</f>
        <v>6.1120000000000001</v>
      </c>
      <c r="AV100" s="72">
        <f>ROUND(AZ100*L29,2)</f>
        <v>0</v>
      </c>
      <c r="AW100" s="72">
        <f>ROUND(BA100*L30,2)</f>
        <v>0</v>
      </c>
      <c r="AX100" s="72">
        <f>ROUND(BB100*L29,2)</f>
        <v>0</v>
      </c>
      <c r="AY100" s="72">
        <f>ROUND(BC100*L30,2)</f>
        <v>0</v>
      </c>
      <c r="AZ100" s="72">
        <f>ROUND(SUM(AZ101:AZ102),2)</f>
        <v>0</v>
      </c>
      <c r="BA100" s="72">
        <f>ROUND(SUM(BA101:BA102),2)</f>
        <v>0</v>
      </c>
      <c r="BB100" s="72">
        <f>ROUND(SUM(BB101:BB102),2)</f>
        <v>0</v>
      </c>
      <c r="BC100" s="72">
        <f>ROUND(SUM(BC101:BC102),2)</f>
        <v>0</v>
      </c>
      <c r="BD100" s="74">
        <f>ROUND(SUM(BD101:BD102),2)</f>
        <v>0</v>
      </c>
      <c r="BS100" s="75" t="s">
        <v>76</v>
      </c>
      <c r="BT100" s="75" t="s">
        <v>84</v>
      </c>
      <c r="BU100" s="75" t="s">
        <v>78</v>
      </c>
      <c r="BV100" s="75" t="s">
        <v>79</v>
      </c>
      <c r="BW100" s="75" t="s">
        <v>101</v>
      </c>
      <c r="BX100" s="75" t="s">
        <v>4</v>
      </c>
      <c r="CL100" s="75" t="s">
        <v>1</v>
      </c>
      <c r="CM100" s="75" t="s">
        <v>77</v>
      </c>
    </row>
    <row r="101" spans="1:91" s="3" customFormat="1" ht="16.5" customHeight="1">
      <c r="A101" s="76" t="s">
        <v>86</v>
      </c>
      <c r="B101" s="41"/>
      <c r="C101" s="9"/>
      <c r="D101" s="9"/>
      <c r="E101" s="196" t="s">
        <v>102</v>
      </c>
      <c r="F101" s="196"/>
      <c r="G101" s="196"/>
      <c r="H101" s="196"/>
      <c r="I101" s="196"/>
      <c r="J101" s="9"/>
      <c r="K101" s="196" t="s">
        <v>103</v>
      </c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7">
        <f>'5 - Obnoviteľné zdorje en...'!J32</f>
        <v>0</v>
      </c>
      <c r="AH101" s="198"/>
      <c r="AI101" s="198"/>
      <c r="AJ101" s="198"/>
      <c r="AK101" s="198"/>
      <c r="AL101" s="198"/>
      <c r="AM101" s="198"/>
      <c r="AN101" s="190">
        <f t="shared" ref="AN101:AN103" si="2">AG101*1.23</f>
        <v>0</v>
      </c>
      <c r="AO101" s="191"/>
      <c r="AP101" s="191"/>
      <c r="AQ101" s="77" t="s">
        <v>88</v>
      </c>
      <c r="AR101" s="41"/>
      <c r="AS101" s="78">
        <v>0</v>
      </c>
      <c r="AT101" s="79">
        <f t="shared" si="0"/>
        <v>0</v>
      </c>
      <c r="AU101" s="80">
        <f>'5 - Obnoviteľné zdorje en...'!P126</f>
        <v>6.1120000000000001</v>
      </c>
      <c r="AV101" s="79">
        <f>'5 - Obnoviteľné zdorje en...'!J35</f>
        <v>0</v>
      </c>
      <c r="AW101" s="79">
        <f>'5 - Obnoviteľné zdorje en...'!J36</f>
        <v>0</v>
      </c>
      <c r="AX101" s="79">
        <f>'5 - Obnoviteľné zdorje en...'!J37</f>
        <v>0</v>
      </c>
      <c r="AY101" s="79">
        <f>'5 - Obnoviteľné zdorje en...'!J38</f>
        <v>0</v>
      </c>
      <c r="AZ101" s="79">
        <f>'5 - Obnoviteľné zdorje en...'!F35</f>
        <v>0</v>
      </c>
      <c r="BA101" s="79">
        <f>'5 - Obnoviteľné zdorje en...'!F36</f>
        <v>0</v>
      </c>
      <c r="BB101" s="79">
        <f>'5 - Obnoviteľné zdorje en...'!F37</f>
        <v>0</v>
      </c>
      <c r="BC101" s="79">
        <f>'5 - Obnoviteľné zdorje en...'!F38</f>
        <v>0</v>
      </c>
      <c r="BD101" s="81">
        <f>'5 - Obnoviteľné zdorje en...'!F39</f>
        <v>0</v>
      </c>
      <c r="BT101" s="20" t="s">
        <v>89</v>
      </c>
      <c r="BV101" s="20" t="s">
        <v>79</v>
      </c>
      <c r="BW101" s="20" t="s">
        <v>104</v>
      </c>
      <c r="BX101" s="20" t="s">
        <v>101</v>
      </c>
      <c r="CL101" s="20" t="s">
        <v>1</v>
      </c>
    </row>
    <row r="102" spans="1:91" s="3" customFormat="1" ht="16.5" customHeight="1">
      <c r="A102" s="76" t="s">
        <v>86</v>
      </c>
      <c r="B102" s="41"/>
      <c r="C102" s="9"/>
      <c r="D102" s="9"/>
      <c r="E102" s="196" t="s">
        <v>105</v>
      </c>
      <c r="F102" s="196"/>
      <c r="G102" s="196"/>
      <c r="H102" s="196"/>
      <c r="I102" s="196"/>
      <c r="J102" s="9"/>
      <c r="K102" s="196" t="s">
        <v>106</v>
      </c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7">
        <f>'6 - Zelené a ekologické o...'!J32</f>
        <v>0</v>
      </c>
      <c r="AH102" s="198"/>
      <c r="AI102" s="198"/>
      <c r="AJ102" s="198"/>
      <c r="AK102" s="198"/>
      <c r="AL102" s="198"/>
      <c r="AM102" s="198"/>
      <c r="AN102" s="190">
        <f t="shared" si="2"/>
        <v>0</v>
      </c>
      <c r="AO102" s="191"/>
      <c r="AP102" s="191"/>
      <c r="AQ102" s="77" t="s">
        <v>88</v>
      </c>
      <c r="AR102" s="41"/>
      <c r="AS102" s="78">
        <v>0</v>
      </c>
      <c r="AT102" s="79">
        <f t="shared" si="0"/>
        <v>0</v>
      </c>
      <c r="AU102" s="80">
        <f>'6 - Zelené a ekologické o...'!P139</f>
        <v>0</v>
      </c>
      <c r="AV102" s="79">
        <f>'6 - Zelené a ekologické o...'!J35</f>
        <v>0</v>
      </c>
      <c r="AW102" s="79">
        <f>'6 - Zelené a ekologické o...'!J36</f>
        <v>0</v>
      </c>
      <c r="AX102" s="79">
        <f>'6 - Zelené a ekologické o...'!J37</f>
        <v>0</v>
      </c>
      <c r="AY102" s="79">
        <f>'6 - Zelené a ekologické o...'!J38</f>
        <v>0</v>
      </c>
      <c r="AZ102" s="79">
        <f>'6 - Zelené a ekologické o...'!F35</f>
        <v>0</v>
      </c>
      <c r="BA102" s="79">
        <f>'6 - Zelené a ekologické o...'!F36</f>
        <v>0</v>
      </c>
      <c r="BB102" s="79">
        <f>'6 - Zelené a ekologické o...'!F37</f>
        <v>0</v>
      </c>
      <c r="BC102" s="79">
        <f>'6 - Zelené a ekologické o...'!F38</f>
        <v>0</v>
      </c>
      <c r="BD102" s="81">
        <f>'6 - Zelené a ekologické o...'!F39</f>
        <v>0</v>
      </c>
      <c r="BT102" s="20" t="s">
        <v>89</v>
      </c>
      <c r="BV102" s="20" t="s">
        <v>79</v>
      </c>
      <c r="BW102" s="20" t="s">
        <v>107</v>
      </c>
      <c r="BX102" s="20" t="s">
        <v>101</v>
      </c>
      <c r="CL102" s="20" t="s">
        <v>1</v>
      </c>
    </row>
    <row r="103" spans="1:91" s="6" customFormat="1" ht="16.5" customHeight="1">
      <c r="A103" s="76" t="s">
        <v>86</v>
      </c>
      <c r="B103" s="67"/>
      <c r="C103" s="68"/>
      <c r="D103" s="192" t="s">
        <v>108</v>
      </c>
      <c r="E103" s="192"/>
      <c r="F103" s="192"/>
      <c r="G103" s="192"/>
      <c r="H103" s="192"/>
      <c r="I103" s="69"/>
      <c r="J103" s="192" t="s">
        <v>109</v>
      </c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0">
        <f>'7.3. - Slaboprúd (Neopráv...'!J30</f>
        <v>0</v>
      </c>
      <c r="AH103" s="191"/>
      <c r="AI103" s="191"/>
      <c r="AJ103" s="191"/>
      <c r="AK103" s="191"/>
      <c r="AL103" s="191"/>
      <c r="AM103" s="191"/>
      <c r="AN103" s="190">
        <f t="shared" si="2"/>
        <v>0</v>
      </c>
      <c r="AO103" s="191"/>
      <c r="AP103" s="191"/>
      <c r="AQ103" s="70" t="s">
        <v>83</v>
      </c>
      <c r="AR103" s="67"/>
      <c r="AS103" s="82">
        <v>0</v>
      </c>
      <c r="AT103" s="83">
        <f t="shared" si="0"/>
        <v>0</v>
      </c>
      <c r="AU103" s="84" t="e">
        <f>'7.3. - Slaboprúd (Neopráv...'!P118</f>
        <v>#REF!</v>
      </c>
      <c r="AV103" s="83">
        <f>'7.3. - Slaboprúd (Neopráv...'!J33</f>
        <v>0</v>
      </c>
      <c r="AW103" s="83">
        <f>'7.3. - Slaboprúd (Neopráv...'!J34</f>
        <v>0</v>
      </c>
      <c r="AX103" s="83">
        <f>'7.3. - Slaboprúd (Neopráv...'!J35</f>
        <v>0</v>
      </c>
      <c r="AY103" s="83">
        <f>'7.3. - Slaboprúd (Neopráv...'!J36</f>
        <v>0</v>
      </c>
      <c r="AZ103" s="83">
        <f>'7.3. - Slaboprúd (Neopráv...'!F33</f>
        <v>0</v>
      </c>
      <c r="BA103" s="83">
        <f>'7.3. - Slaboprúd (Neopráv...'!F34</f>
        <v>0</v>
      </c>
      <c r="BB103" s="83">
        <f>'7.3. - Slaboprúd (Neopráv...'!F35</f>
        <v>0</v>
      </c>
      <c r="BC103" s="83">
        <f>'7.3. - Slaboprúd (Neopráv...'!F36</f>
        <v>0</v>
      </c>
      <c r="BD103" s="85">
        <f>'7.3. - Slaboprúd (Neopráv...'!F37</f>
        <v>0</v>
      </c>
      <c r="BT103" s="75" t="s">
        <v>84</v>
      </c>
      <c r="BV103" s="75" t="s">
        <v>79</v>
      </c>
      <c r="BW103" s="75" t="s">
        <v>110</v>
      </c>
      <c r="BX103" s="75" t="s">
        <v>4</v>
      </c>
      <c r="CL103" s="75" t="s">
        <v>1</v>
      </c>
      <c r="CM103" s="75" t="s">
        <v>77</v>
      </c>
    </row>
    <row r="104" spans="1:91" s="1" customFormat="1" ht="30" customHeight="1">
      <c r="B104" s="25"/>
      <c r="AR104" s="25"/>
    </row>
    <row r="105" spans="1:91" s="1" customFormat="1" ht="7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25"/>
    </row>
    <row r="113" spans="35:40">
      <c r="AI113" s="174"/>
      <c r="AL113" s="174"/>
      <c r="AN113" s="174"/>
    </row>
    <row r="114" spans="35:40">
      <c r="AI114" s="174"/>
    </row>
    <row r="116" spans="35:40">
      <c r="AI116" s="174"/>
    </row>
  </sheetData>
  <mergeCells count="72"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N102:AP102"/>
    <mergeCell ref="AG102:AM102"/>
    <mergeCell ref="E102:I102"/>
    <mergeCell ref="K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E101:I101"/>
    <mergeCell ref="K101:AF101"/>
    <mergeCell ref="K98:AF98"/>
    <mergeCell ref="AN98:AP98"/>
    <mergeCell ref="AG98:AM98"/>
    <mergeCell ref="E98:I98"/>
    <mergeCell ref="AN99:AP99"/>
    <mergeCell ref="AG99:AM99"/>
    <mergeCell ref="E99:I99"/>
    <mergeCell ref="K99:AF99"/>
    <mergeCell ref="E96:I96"/>
    <mergeCell ref="K96:AF96"/>
    <mergeCell ref="AN96:AP96"/>
    <mergeCell ref="AG96:AM96"/>
    <mergeCell ref="K97:AF97"/>
    <mergeCell ref="AG97:AM97"/>
    <mergeCell ref="E97:I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1 - Zateplenie, výmena a ...'!C2" display="/" xr:uid="{00000000-0004-0000-0000-000000000000}"/>
    <hyperlink ref="A97" location="'2 - Modernizácia, výmena ...'!C2" display="/" xr:uid="{00000000-0004-0000-0000-000001000000}"/>
    <hyperlink ref="A98" location="'3 - Inovatívne technológi...'!C2" display="/" xr:uid="{00000000-0004-0000-0000-000002000000}"/>
    <hyperlink ref="A99" location="'4 - Modernizácia, výmena ...'!C2" display="/" xr:uid="{00000000-0004-0000-0000-000003000000}"/>
    <hyperlink ref="A101" location="'5 - Obnoviteľné zdorje en...'!C2" display="/" xr:uid="{00000000-0004-0000-0000-000004000000}"/>
    <hyperlink ref="A102" location="'6 - Zelené a ekologické o...'!C2" display="/" xr:uid="{00000000-0004-0000-0000-000005000000}"/>
    <hyperlink ref="A103" location="'7.3. - Slaboprúd (Neopráv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7"/>
  <sheetViews>
    <sheetView showGridLines="0" topLeftCell="A122" workbookViewId="0">
      <selection activeCell="I139" sqref="I139:I320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90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113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115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hidden="1" customHeight="1">
      <c r="B20" s="25"/>
      <c r="E20" s="20" t="s">
        <v>27</v>
      </c>
      <c r="I20" s="22" t="s">
        <v>24</v>
      </c>
      <c r="J20" s="20" t="s">
        <v>1</v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30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ROUND(J136,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ROUND((SUM(BE136:BE316)),  2)</f>
        <v>0</v>
      </c>
      <c r="I35" s="89">
        <v>0.23</v>
      </c>
      <c r="J35" s="79">
        <f>ROUND(((SUM(BE136:BE316))*I35),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ROUND((SUM(BF136:BF316)),  2)</f>
        <v>0</v>
      </c>
      <c r="I36" s="89">
        <v>0.23</v>
      </c>
      <c r="J36" s="79">
        <f>ROUND(((SUM(BF136:BF316))*I36),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ROUND((SUM(BG136:BG316)),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ROUND((SUM(BH136:BH316)),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ROUND((SUM(BI136:BI316)),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113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1 - Zateplenie, výmena a úprava opláštenia budovy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č.6,90301 Kostolná pri Dunaji, pč 5/3,5/4,2/4,69/1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54.5" hidden="1" customHeight="1">
      <c r="B93" s="25"/>
      <c r="C93" s="22" t="s">
        <v>20</v>
      </c>
      <c r="F93" s="20" t="str">
        <f>E17</f>
        <v>Obec Kostolná pri Dunaji, 59, 903 01</v>
      </c>
      <c r="I93" s="22" t="s">
        <v>28</v>
      </c>
      <c r="J93" s="23" t="str">
        <f>E23</f>
        <v>Ladislav Varjú-CROW-LINE,Mierová 950/8,Jelka 92523</v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J136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J137</f>
        <v>0</v>
      </c>
      <c r="L99" s="101"/>
    </row>
    <row r="100" spans="2:47" s="9" customFormat="1" ht="20" hidden="1" customHeight="1">
      <c r="B100" s="105"/>
      <c r="D100" s="106" t="s">
        <v>122</v>
      </c>
      <c r="E100" s="107"/>
      <c r="F100" s="107"/>
      <c r="G100" s="107"/>
      <c r="H100" s="107"/>
      <c r="I100" s="107"/>
      <c r="J100" s="108">
        <f>J138</f>
        <v>0</v>
      </c>
      <c r="L100" s="105"/>
    </row>
    <row r="101" spans="2:47" s="9" customFormat="1" ht="20" hidden="1" customHeight="1">
      <c r="B101" s="105"/>
      <c r="D101" s="106" t="s">
        <v>123</v>
      </c>
      <c r="E101" s="107"/>
      <c r="F101" s="107"/>
      <c r="G101" s="107"/>
      <c r="H101" s="107"/>
      <c r="I101" s="107"/>
      <c r="J101" s="108">
        <f>J141</f>
        <v>0</v>
      </c>
      <c r="L101" s="105"/>
    </row>
    <row r="102" spans="2:47" s="9" customFormat="1" ht="20" hidden="1" customHeight="1">
      <c r="B102" s="105"/>
      <c r="D102" s="106" t="s">
        <v>124</v>
      </c>
      <c r="E102" s="107"/>
      <c r="F102" s="107"/>
      <c r="G102" s="107"/>
      <c r="H102" s="107"/>
      <c r="I102" s="107"/>
      <c r="J102" s="108">
        <f>J153</f>
        <v>0</v>
      </c>
      <c r="L102" s="105"/>
    </row>
    <row r="103" spans="2:47" s="9" customFormat="1" ht="20" hidden="1" customHeight="1">
      <c r="B103" s="105"/>
      <c r="D103" s="106" t="s">
        <v>125</v>
      </c>
      <c r="E103" s="107"/>
      <c r="F103" s="107"/>
      <c r="G103" s="107"/>
      <c r="H103" s="107"/>
      <c r="I103" s="107"/>
      <c r="J103" s="108">
        <f>J161</f>
        <v>0</v>
      </c>
      <c r="L103" s="105"/>
    </row>
    <row r="104" spans="2:47" s="9" customFormat="1" ht="20" hidden="1" customHeight="1">
      <c r="B104" s="105"/>
      <c r="D104" s="106" t="s">
        <v>126</v>
      </c>
      <c r="E104" s="107"/>
      <c r="F104" s="107"/>
      <c r="G104" s="107"/>
      <c r="H104" s="107"/>
      <c r="I104" s="107"/>
      <c r="J104" s="108">
        <f>J170</f>
        <v>0</v>
      </c>
      <c r="L104" s="105"/>
    </row>
    <row r="105" spans="2:47" s="9" customFormat="1" ht="20" hidden="1" customHeight="1">
      <c r="B105" s="105"/>
      <c r="D105" s="106" t="s">
        <v>127</v>
      </c>
      <c r="E105" s="107"/>
      <c r="F105" s="107"/>
      <c r="G105" s="107"/>
      <c r="H105" s="107"/>
      <c r="I105" s="107"/>
      <c r="J105" s="108">
        <f>J176</f>
        <v>0</v>
      </c>
      <c r="L105" s="105"/>
    </row>
    <row r="106" spans="2:47" s="9" customFormat="1" ht="20" hidden="1" customHeight="1">
      <c r="B106" s="105"/>
      <c r="D106" s="106" t="s">
        <v>128</v>
      </c>
      <c r="E106" s="107"/>
      <c r="F106" s="107"/>
      <c r="G106" s="107"/>
      <c r="H106" s="107"/>
      <c r="I106" s="107"/>
      <c r="J106" s="108">
        <f>J222</f>
        <v>0</v>
      </c>
      <c r="L106" s="105"/>
    </row>
    <row r="107" spans="2:47" s="8" customFormat="1" ht="25" hidden="1" customHeight="1">
      <c r="B107" s="101"/>
      <c r="D107" s="102" t="s">
        <v>129</v>
      </c>
      <c r="E107" s="103"/>
      <c r="F107" s="103"/>
      <c r="G107" s="103"/>
      <c r="H107" s="103"/>
      <c r="I107" s="103"/>
      <c r="J107" s="104">
        <f>J225</f>
        <v>0</v>
      </c>
      <c r="L107" s="101"/>
    </row>
    <row r="108" spans="2:47" s="9" customFormat="1" ht="20" hidden="1" customHeight="1">
      <c r="B108" s="105"/>
      <c r="D108" s="106" t="s">
        <v>130</v>
      </c>
      <c r="E108" s="107"/>
      <c r="F108" s="107"/>
      <c r="G108" s="107"/>
      <c r="H108" s="107"/>
      <c r="I108" s="107"/>
      <c r="J108" s="108">
        <f>J226</f>
        <v>0</v>
      </c>
      <c r="L108" s="105"/>
    </row>
    <row r="109" spans="2:47" s="9" customFormat="1" ht="20" hidden="1" customHeight="1">
      <c r="B109" s="105"/>
      <c r="D109" s="106" t="s">
        <v>131</v>
      </c>
      <c r="E109" s="107"/>
      <c r="F109" s="107"/>
      <c r="G109" s="107"/>
      <c r="H109" s="107"/>
      <c r="I109" s="107"/>
      <c r="J109" s="108">
        <f>J243</f>
        <v>0</v>
      </c>
      <c r="L109" s="105"/>
    </row>
    <row r="110" spans="2:47" s="9" customFormat="1" ht="20" hidden="1" customHeight="1">
      <c r="B110" s="105"/>
      <c r="D110" s="106" t="s">
        <v>132</v>
      </c>
      <c r="E110" s="107"/>
      <c r="F110" s="107"/>
      <c r="G110" s="107"/>
      <c r="H110" s="107"/>
      <c r="I110" s="107"/>
      <c r="J110" s="108">
        <f>J248</f>
        <v>0</v>
      </c>
      <c r="L110" s="105"/>
    </row>
    <row r="111" spans="2:47" s="9" customFormat="1" ht="20" hidden="1" customHeight="1">
      <c r="B111" s="105"/>
      <c r="D111" s="106" t="s">
        <v>133</v>
      </c>
      <c r="E111" s="107"/>
      <c r="F111" s="107"/>
      <c r="G111" s="107"/>
      <c r="H111" s="107"/>
      <c r="I111" s="107"/>
      <c r="J111" s="108">
        <f>J255</f>
        <v>0</v>
      </c>
      <c r="L111" s="105"/>
    </row>
    <row r="112" spans="2:47" s="9" customFormat="1" ht="20" hidden="1" customHeight="1">
      <c r="B112" s="105"/>
      <c r="D112" s="106" t="s">
        <v>134</v>
      </c>
      <c r="E112" s="107"/>
      <c r="F112" s="107"/>
      <c r="G112" s="107"/>
      <c r="H112" s="107"/>
      <c r="I112" s="107"/>
      <c r="J112" s="108">
        <f>J261</f>
        <v>0</v>
      </c>
      <c r="L112" s="105"/>
    </row>
    <row r="113" spans="2:12" s="9" customFormat="1" ht="20" hidden="1" customHeight="1">
      <c r="B113" s="105"/>
      <c r="D113" s="106" t="s">
        <v>135</v>
      </c>
      <c r="E113" s="107"/>
      <c r="F113" s="107"/>
      <c r="G113" s="107"/>
      <c r="H113" s="107"/>
      <c r="I113" s="107"/>
      <c r="J113" s="108">
        <f>J267</f>
        <v>0</v>
      </c>
      <c r="L113" s="105"/>
    </row>
    <row r="114" spans="2:12" s="9" customFormat="1" ht="20" hidden="1" customHeight="1">
      <c r="B114" s="105"/>
      <c r="D114" s="106" t="s">
        <v>136</v>
      </c>
      <c r="E114" s="107"/>
      <c r="F114" s="107"/>
      <c r="G114" s="107"/>
      <c r="H114" s="107"/>
      <c r="I114" s="107"/>
      <c r="J114" s="108">
        <f>J305</f>
        <v>0</v>
      </c>
      <c r="L114" s="105"/>
    </row>
    <row r="115" spans="2:12" s="1" customFormat="1" ht="21.75" hidden="1" customHeight="1">
      <c r="B115" s="25"/>
      <c r="L115" s="25"/>
    </row>
    <row r="116" spans="2:12" s="1" customFormat="1" ht="7" hidden="1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25"/>
    </row>
    <row r="117" spans="2:12" hidden="1"/>
    <row r="118" spans="2:12" hidden="1"/>
    <row r="119" spans="2:12" hidden="1"/>
    <row r="120" spans="2:12" s="1" customFormat="1" ht="7" customHeight="1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25"/>
    </row>
    <row r="121" spans="2:12" s="1" customFormat="1" ht="25" customHeight="1">
      <c r="B121" s="25"/>
      <c r="C121" s="17" t="s">
        <v>137</v>
      </c>
      <c r="L121" s="25"/>
    </row>
    <row r="122" spans="2:12" s="1" customFormat="1" ht="7" customHeight="1">
      <c r="B122" s="25"/>
      <c r="L122" s="25"/>
    </row>
    <row r="123" spans="2:12" s="1" customFormat="1" ht="12" customHeight="1">
      <c r="B123" s="25"/>
      <c r="C123" s="22" t="s">
        <v>13</v>
      </c>
      <c r="L123" s="25"/>
    </row>
    <row r="124" spans="2:12" s="1" customFormat="1" ht="23.25" customHeight="1">
      <c r="B124" s="25"/>
      <c r="E124" s="215" t="str">
        <f>E7</f>
        <v>Zvýšenie energetickej účinnosti budovy kultúrneho domu v Kostolnej pri Dunaji</v>
      </c>
      <c r="F124" s="216"/>
      <c r="G124" s="216"/>
      <c r="H124" s="216"/>
      <c r="L124" s="25"/>
    </row>
    <row r="125" spans="2:12" ht="12" customHeight="1">
      <c r="B125" s="16"/>
      <c r="C125" s="22" t="s">
        <v>112</v>
      </c>
      <c r="L125" s="16"/>
    </row>
    <row r="126" spans="2:12" s="1" customFormat="1" ht="16.5" customHeight="1">
      <c r="B126" s="25"/>
      <c r="E126" s="215" t="s">
        <v>113</v>
      </c>
      <c r="F126" s="214"/>
      <c r="G126" s="214"/>
      <c r="H126" s="214"/>
      <c r="L126" s="25"/>
    </row>
    <row r="127" spans="2:12" s="1" customFormat="1" ht="12" customHeight="1">
      <c r="B127" s="25"/>
      <c r="C127" s="22" t="s">
        <v>114</v>
      </c>
      <c r="L127" s="25"/>
    </row>
    <row r="128" spans="2:12" s="1" customFormat="1" ht="16.5" customHeight="1">
      <c r="B128" s="25"/>
      <c r="E128" s="176" t="str">
        <f>E11</f>
        <v>1 - Zateplenie, výmena a úprava opláštenia budovy</v>
      </c>
      <c r="F128" s="214"/>
      <c r="G128" s="214"/>
      <c r="H128" s="214"/>
      <c r="L128" s="25"/>
    </row>
    <row r="129" spans="2:65" s="1" customFormat="1" ht="7" customHeight="1">
      <c r="B129" s="25"/>
      <c r="L129" s="25"/>
    </row>
    <row r="130" spans="2:65" s="1" customFormat="1" ht="12" customHeight="1">
      <c r="B130" s="25"/>
      <c r="C130" s="22" t="s">
        <v>17</v>
      </c>
      <c r="F130" s="20" t="str">
        <f>F14</f>
        <v>č.6,90301 Kostolná pri Dunaji, pč 5/3,5/4,2/4,69/1</v>
      </c>
      <c r="I130" s="22" t="s">
        <v>19</v>
      </c>
      <c r="J130" s="45">
        <f>IF(J14="","",J14)</f>
        <v>46202</v>
      </c>
      <c r="L130" s="25"/>
    </row>
    <row r="131" spans="2:65" s="1" customFormat="1" ht="7" customHeight="1">
      <c r="B131" s="25"/>
      <c r="L131" s="25"/>
    </row>
    <row r="132" spans="2:65" s="1" customFormat="1" ht="54.5" customHeight="1">
      <c r="B132" s="25"/>
      <c r="C132" s="22" t="s">
        <v>20</v>
      </c>
      <c r="F132" s="20" t="str">
        <f>E17</f>
        <v>Obec Kostolná pri Dunaji, 59, 903 01</v>
      </c>
      <c r="I132" s="22" t="s">
        <v>28</v>
      </c>
      <c r="J132" s="23" t="str">
        <f>E23</f>
        <v>Ladislav Varjú-CROW-LINE,Mierová 950/8,Jelka 92523</v>
      </c>
      <c r="L132" s="25"/>
    </row>
    <row r="133" spans="2:65" s="1" customFormat="1" ht="15.25" customHeight="1">
      <c r="B133" s="25"/>
      <c r="C133" s="22" t="s">
        <v>26</v>
      </c>
      <c r="F133" s="20" t="str">
        <f>IF(E20="","",E20)</f>
        <v>Podľa výberu investora</v>
      </c>
      <c r="I133" s="22" t="s">
        <v>33</v>
      </c>
      <c r="J133" s="23" t="str">
        <f>E26</f>
        <v xml:space="preserve"> </v>
      </c>
      <c r="L133" s="25"/>
    </row>
    <row r="134" spans="2:65" s="1" customFormat="1" ht="10.25" customHeight="1">
      <c r="B134" s="25"/>
      <c r="L134" s="25"/>
    </row>
    <row r="135" spans="2:65" s="10" customFormat="1" ht="29.25" customHeight="1">
      <c r="B135" s="109"/>
      <c r="C135" s="110" t="s">
        <v>138</v>
      </c>
      <c r="D135" s="111" t="s">
        <v>62</v>
      </c>
      <c r="E135" s="111" t="s">
        <v>58</v>
      </c>
      <c r="F135" s="111" t="s">
        <v>59</v>
      </c>
      <c r="G135" s="111" t="s">
        <v>139</v>
      </c>
      <c r="H135" s="111" t="s">
        <v>140</v>
      </c>
      <c r="I135" s="111" t="s">
        <v>141</v>
      </c>
      <c r="J135" s="112" t="s">
        <v>118</v>
      </c>
      <c r="K135" s="113" t="s">
        <v>142</v>
      </c>
      <c r="L135" s="109"/>
      <c r="M135" s="52" t="s">
        <v>1</v>
      </c>
      <c r="N135" s="53" t="s">
        <v>41</v>
      </c>
      <c r="O135" s="53" t="s">
        <v>143</v>
      </c>
      <c r="P135" s="53" t="s">
        <v>144</v>
      </c>
      <c r="Q135" s="53" t="s">
        <v>145</v>
      </c>
      <c r="R135" s="53" t="s">
        <v>146</v>
      </c>
      <c r="S135" s="53" t="s">
        <v>147</v>
      </c>
      <c r="T135" s="54" t="s">
        <v>148</v>
      </c>
    </row>
    <row r="136" spans="2:65" s="1" customFormat="1" ht="23" customHeight="1">
      <c r="B136" s="25"/>
      <c r="C136" s="57" t="s">
        <v>119</v>
      </c>
      <c r="J136" s="114">
        <f>BK136</f>
        <v>0</v>
      </c>
      <c r="L136" s="25"/>
      <c r="M136" s="55"/>
      <c r="N136" s="46"/>
      <c r="O136" s="46"/>
      <c r="P136" s="115">
        <f>P137+P225</f>
        <v>6525.0566632500004</v>
      </c>
      <c r="Q136" s="46"/>
      <c r="R136" s="115">
        <f>R137+R225</f>
        <v>232.66434931999999</v>
      </c>
      <c r="S136" s="46"/>
      <c r="T136" s="116">
        <f>T137+T225</f>
        <v>240.81038269000001</v>
      </c>
      <c r="AT136" s="13" t="s">
        <v>76</v>
      </c>
      <c r="AU136" s="13" t="s">
        <v>120</v>
      </c>
      <c r="BK136" s="117">
        <f>BK137+BK225</f>
        <v>0</v>
      </c>
    </row>
    <row r="137" spans="2:65" s="11" customFormat="1" ht="26" customHeight="1">
      <c r="B137" s="118"/>
      <c r="D137" s="119" t="s">
        <v>76</v>
      </c>
      <c r="E137" s="120" t="s">
        <v>149</v>
      </c>
      <c r="F137" s="120" t="s">
        <v>150</v>
      </c>
      <c r="J137" s="121">
        <f>BK137</f>
        <v>0</v>
      </c>
      <c r="L137" s="118"/>
      <c r="M137" s="122"/>
      <c r="P137" s="123">
        <f>P138+P141+P153+P161+P170+P176+P222</f>
        <v>4215.4762946999999</v>
      </c>
      <c r="R137" s="123">
        <f>R138+R141+R153+R161+R170+R176+R222</f>
        <v>207.83966146999998</v>
      </c>
      <c r="T137" s="124">
        <f>T138+T141+T153+T161+T170+T176+T222</f>
        <v>183.52463900000001</v>
      </c>
      <c r="AR137" s="119" t="s">
        <v>84</v>
      </c>
      <c r="AT137" s="125" t="s">
        <v>76</v>
      </c>
      <c r="AU137" s="125" t="s">
        <v>77</v>
      </c>
      <c r="AY137" s="119" t="s">
        <v>151</v>
      </c>
      <c r="BK137" s="126">
        <f>BK138+BK141+BK153+BK161+BK170+BK176+BK222</f>
        <v>0</v>
      </c>
    </row>
    <row r="138" spans="2:65" s="11" customFormat="1" ht="23" customHeight="1">
      <c r="B138" s="118"/>
      <c r="D138" s="119" t="s">
        <v>76</v>
      </c>
      <c r="E138" s="127" t="s">
        <v>84</v>
      </c>
      <c r="F138" s="127" t="s">
        <v>152</v>
      </c>
      <c r="J138" s="128">
        <f>BK138</f>
        <v>0</v>
      </c>
      <c r="L138" s="118"/>
      <c r="M138" s="122"/>
      <c r="P138" s="123">
        <f>SUM(P139:P140)</f>
        <v>54.105774999999994</v>
      </c>
      <c r="R138" s="123">
        <f>SUM(R139:R140)</f>
        <v>0</v>
      </c>
      <c r="T138" s="124">
        <f>SUM(T139:T140)</f>
        <v>38.043080000000003</v>
      </c>
      <c r="AR138" s="119" t="s">
        <v>84</v>
      </c>
      <c r="AT138" s="125" t="s">
        <v>76</v>
      </c>
      <c r="AU138" s="125" t="s">
        <v>84</v>
      </c>
      <c r="AY138" s="119" t="s">
        <v>151</v>
      </c>
      <c r="BK138" s="126">
        <f>SUM(BK139:BK140)</f>
        <v>0</v>
      </c>
    </row>
    <row r="139" spans="2:65" s="1" customFormat="1" ht="24.25" customHeight="1">
      <c r="B139" s="129"/>
      <c r="C139" s="130" t="s">
        <v>84</v>
      </c>
      <c r="D139" s="130" t="s">
        <v>153</v>
      </c>
      <c r="E139" s="131" t="s">
        <v>154</v>
      </c>
      <c r="F139" s="132" t="s">
        <v>155</v>
      </c>
      <c r="G139" s="133" t="s">
        <v>156</v>
      </c>
      <c r="H139" s="134">
        <v>130</v>
      </c>
      <c r="I139" s="135"/>
      <c r="J139" s="135">
        <f>ROUND(I139*H139,2)</f>
        <v>0</v>
      </c>
      <c r="K139" s="136"/>
      <c r="L139" s="25"/>
      <c r="M139" s="137" t="s">
        <v>1</v>
      </c>
      <c r="N139" s="138" t="s">
        <v>43</v>
      </c>
      <c r="O139" s="139">
        <v>0.35499999999999998</v>
      </c>
      <c r="P139" s="139">
        <f>O139*H139</f>
        <v>46.15</v>
      </c>
      <c r="Q139" s="139">
        <v>0</v>
      </c>
      <c r="R139" s="139">
        <f>Q139*H139</f>
        <v>0</v>
      </c>
      <c r="S139" s="139">
        <v>0.26</v>
      </c>
      <c r="T139" s="140">
        <f>S139*H139</f>
        <v>33.800000000000004</v>
      </c>
      <c r="AR139" s="141" t="s">
        <v>96</v>
      </c>
      <c r="AT139" s="141" t="s">
        <v>153</v>
      </c>
      <c r="AU139" s="141" t="s">
        <v>89</v>
      </c>
      <c r="AY139" s="13" t="s">
        <v>151</v>
      </c>
      <c r="BE139" s="142">
        <f>IF(N139="základná",J139,0)</f>
        <v>0</v>
      </c>
      <c r="BF139" s="142">
        <f>IF(N139="znížená",J139,0)</f>
        <v>0</v>
      </c>
      <c r="BG139" s="142">
        <f>IF(N139="zákl. prenesená",J139,0)</f>
        <v>0</v>
      </c>
      <c r="BH139" s="142">
        <f>IF(N139="zníž. prenesená",J139,0)</f>
        <v>0</v>
      </c>
      <c r="BI139" s="142">
        <f>IF(N139="nulová",J139,0)</f>
        <v>0</v>
      </c>
      <c r="BJ139" s="13" t="s">
        <v>89</v>
      </c>
      <c r="BK139" s="142">
        <f>ROUND(I139*H139,2)</f>
        <v>0</v>
      </c>
      <c r="BL139" s="13" t="s">
        <v>96</v>
      </c>
      <c r="BM139" s="141" t="s">
        <v>157</v>
      </c>
    </row>
    <row r="140" spans="2:65" s="1" customFormat="1" ht="24.25" customHeight="1">
      <c r="B140" s="129"/>
      <c r="C140" s="130" t="s">
        <v>89</v>
      </c>
      <c r="D140" s="130" t="s">
        <v>153</v>
      </c>
      <c r="E140" s="131" t="s">
        <v>158</v>
      </c>
      <c r="F140" s="132" t="s">
        <v>159</v>
      </c>
      <c r="G140" s="133" t="s">
        <v>160</v>
      </c>
      <c r="H140" s="134">
        <v>106.077</v>
      </c>
      <c r="I140" s="135"/>
      <c r="J140" s="135">
        <f>ROUND(I140*H140,2)</f>
        <v>0</v>
      </c>
      <c r="K140" s="136"/>
      <c r="L140" s="25"/>
      <c r="M140" s="137" t="s">
        <v>1</v>
      </c>
      <c r="N140" s="138" t="s">
        <v>43</v>
      </c>
      <c r="O140" s="139">
        <v>7.4999999999999997E-2</v>
      </c>
      <c r="P140" s="139">
        <f>O140*H140</f>
        <v>7.9557749999999992</v>
      </c>
      <c r="Q140" s="139">
        <v>0</v>
      </c>
      <c r="R140" s="139">
        <f>Q140*H140</f>
        <v>0</v>
      </c>
      <c r="S140" s="139">
        <v>0.04</v>
      </c>
      <c r="T140" s="140">
        <f>S140*H140</f>
        <v>4.24308</v>
      </c>
      <c r="AR140" s="141" t="s">
        <v>96</v>
      </c>
      <c r="AT140" s="141" t="s">
        <v>153</v>
      </c>
      <c r="AU140" s="141" t="s">
        <v>89</v>
      </c>
      <c r="AY140" s="13" t="s">
        <v>151</v>
      </c>
      <c r="BE140" s="142">
        <f>IF(N140="základná",J140,0)</f>
        <v>0</v>
      </c>
      <c r="BF140" s="142">
        <f>IF(N140="znížená",J140,0)</f>
        <v>0</v>
      </c>
      <c r="BG140" s="142">
        <f>IF(N140="zákl. prenesená",J140,0)</f>
        <v>0</v>
      </c>
      <c r="BH140" s="142">
        <f>IF(N140="zníž. prenesená",J140,0)</f>
        <v>0</v>
      </c>
      <c r="BI140" s="142">
        <f>IF(N140="nulová",J140,0)</f>
        <v>0</v>
      </c>
      <c r="BJ140" s="13" t="s">
        <v>89</v>
      </c>
      <c r="BK140" s="142">
        <f>ROUND(I140*H140,2)</f>
        <v>0</v>
      </c>
      <c r="BL140" s="13" t="s">
        <v>96</v>
      </c>
      <c r="BM140" s="141" t="s">
        <v>161</v>
      </c>
    </row>
    <row r="141" spans="2:65" s="11" customFormat="1" ht="23" customHeight="1">
      <c r="B141" s="118"/>
      <c r="D141" s="119" t="s">
        <v>76</v>
      </c>
      <c r="E141" s="127" t="s">
        <v>93</v>
      </c>
      <c r="F141" s="127" t="s">
        <v>162</v>
      </c>
      <c r="J141" s="128">
        <f>BK141</f>
        <v>0</v>
      </c>
      <c r="L141" s="118"/>
      <c r="M141" s="122"/>
      <c r="P141" s="123">
        <f>SUM(P142:P152)</f>
        <v>37.850843999999988</v>
      </c>
      <c r="R141" s="123">
        <f>SUM(R142:R152)</f>
        <v>6.7255011400000004</v>
      </c>
      <c r="T141" s="124">
        <f>SUM(T142:T152)</f>
        <v>0</v>
      </c>
      <c r="AR141" s="119" t="s">
        <v>84</v>
      </c>
      <c r="AT141" s="125" t="s">
        <v>76</v>
      </c>
      <c r="AU141" s="125" t="s">
        <v>84</v>
      </c>
      <c r="AY141" s="119" t="s">
        <v>151</v>
      </c>
      <c r="BK141" s="126">
        <f>SUM(BK142:BK152)</f>
        <v>0</v>
      </c>
    </row>
    <row r="142" spans="2:65" s="1" customFormat="1" ht="38" customHeight="1">
      <c r="B142" s="129"/>
      <c r="C142" s="130" t="s">
        <v>93</v>
      </c>
      <c r="D142" s="130" t="s">
        <v>153</v>
      </c>
      <c r="E142" s="131" t="s">
        <v>163</v>
      </c>
      <c r="F142" s="132" t="s">
        <v>164</v>
      </c>
      <c r="G142" s="133" t="s">
        <v>165</v>
      </c>
      <c r="H142" s="134">
        <v>0.36299999999999999</v>
      </c>
      <c r="I142" s="135"/>
      <c r="J142" s="135">
        <f t="shared" ref="J142:J152" si="0">ROUND(I142*H142,2)</f>
        <v>0</v>
      </c>
      <c r="K142" s="136"/>
      <c r="L142" s="25"/>
      <c r="M142" s="137" t="s">
        <v>1</v>
      </c>
      <c r="N142" s="138" t="s">
        <v>43</v>
      </c>
      <c r="O142" s="139">
        <v>4.6360000000000001</v>
      </c>
      <c r="P142" s="139">
        <f t="shared" ref="P142:P152" si="1">O142*H142</f>
        <v>1.682868</v>
      </c>
      <c r="Q142" s="139">
        <v>1.6780600000000001</v>
      </c>
      <c r="R142" s="139">
        <f t="shared" ref="R142:R152" si="2">Q142*H142</f>
        <v>0.60913578000000002</v>
      </c>
      <c r="S142" s="139">
        <v>0</v>
      </c>
      <c r="T142" s="140">
        <f t="shared" ref="T142:T152" si="3">S142*H142</f>
        <v>0</v>
      </c>
      <c r="AR142" s="141" t="s">
        <v>96</v>
      </c>
      <c r="AT142" s="141" t="s">
        <v>153</v>
      </c>
      <c r="AU142" s="141" t="s">
        <v>89</v>
      </c>
      <c r="AY142" s="13" t="s">
        <v>151</v>
      </c>
      <c r="BE142" s="142">
        <f t="shared" ref="BE142:BE152" si="4">IF(N142="základná",J142,0)</f>
        <v>0</v>
      </c>
      <c r="BF142" s="142">
        <f t="shared" ref="BF142:BF152" si="5">IF(N142="znížená",J142,0)</f>
        <v>0</v>
      </c>
      <c r="BG142" s="142">
        <f t="shared" ref="BG142:BG152" si="6">IF(N142="zákl. prenesená",J142,0)</f>
        <v>0</v>
      </c>
      <c r="BH142" s="142">
        <f t="shared" ref="BH142:BH152" si="7">IF(N142="zníž. prenesená",J142,0)</f>
        <v>0</v>
      </c>
      <c r="BI142" s="142">
        <f t="shared" ref="BI142:BI152" si="8">IF(N142="nulová",J142,0)</f>
        <v>0</v>
      </c>
      <c r="BJ142" s="13" t="s">
        <v>89</v>
      </c>
      <c r="BK142" s="142">
        <f t="shared" ref="BK142:BK152" si="9">ROUND(I142*H142,2)</f>
        <v>0</v>
      </c>
      <c r="BL142" s="13" t="s">
        <v>96</v>
      </c>
      <c r="BM142" s="141" t="s">
        <v>166</v>
      </c>
    </row>
    <row r="143" spans="2:65" s="1" customFormat="1" ht="24.25" customHeight="1">
      <c r="B143" s="129"/>
      <c r="C143" s="130" t="s">
        <v>96</v>
      </c>
      <c r="D143" s="130" t="s">
        <v>153</v>
      </c>
      <c r="E143" s="131" t="s">
        <v>167</v>
      </c>
      <c r="F143" s="132" t="s">
        <v>168</v>
      </c>
      <c r="G143" s="133" t="s">
        <v>169</v>
      </c>
      <c r="H143" s="134">
        <v>1</v>
      </c>
      <c r="I143" s="135"/>
      <c r="J143" s="135">
        <f t="shared" si="0"/>
        <v>0</v>
      </c>
      <c r="K143" s="136"/>
      <c r="L143" s="25"/>
      <c r="M143" s="137" t="s">
        <v>1</v>
      </c>
      <c r="N143" s="138" t="s">
        <v>43</v>
      </c>
      <c r="O143" s="139">
        <v>0.22714999999999999</v>
      </c>
      <c r="P143" s="139">
        <f t="shared" si="1"/>
        <v>0.22714999999999999</v>
      </c>
      <c r="Q143" s="139">
        <v>1.4919999999999999E-2</v>
      </c>
      <c r="R143" s="139">
        <f t="shared" si="2"/>
        <v>1.4919999999999999E-2</v>
      </c>
      <c r="S143" s="139">
        <v>0</v>
      </c>
      <c r="T143" s="140">
        <f t="shared" si="3"/>
        <v>0</v>
      </c>
      <c r="AR143" s="141" t="s">
        <v>96</v>
      </c>
      <c r="AT143" s="141" t="s">
        <v>153</v>
      </c>
      <c r="AU143" s="141" t="s">
        <v>89</v>
      </c>
      <c r="AY143" s="13" t="s">
        <v>151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89</v>
      </c>
      <c r="BK143" s="142">
        <f t="shared" si="9"/>
        <v>0</v>
      </c>
      <c r="BL143" s="13" t="s">
        <v>96</v>
      </c>
      <c r="BM143" s="141" t="s">
        <v>170</v>
      </c>
    </row>
    <row r="144" spans="2:65" s="1" customFormat="1" ht="24.25" customHeight="1">
      <c r="B144" s="129"/>
      <c r="C144" s="130" t="s">
        <v>102</v>
      </c>
      <c r="D144" s="130" t="s">
        <v>153</v>
      </c>
      <c r="E144" s="131" t="s">
        <v>171</v>
      </c>
      <c r="F144" s="132" t="s">
        <v>172</v>
      </c>
      <c r="G144" s="133" t="s">
        <v>169</v>
      </c>
      <c r="H144" s="134">
        <v>3</v>
      </c>
      <c r="I144" s="135"/>
      <c r="J144" s="135">
        <f t="shared" si="0"/>
        <v>0</v>
      </c>
      <c r="K144" s="136"/>
      <c r="L144" s="25"/>
      <c r="M144" s="137" t="s">
        <v>1</v>
      </c>
      <c r="N144" s="138" t="s">
        <v>43</v>
      </c>
      <c r="O144" s="139">
        <v>0.30470999999999998</v>
      </c>
      <c r="P144" s="139">
        <f t="shared" si="1"/>
        <v>0.91412999999999989</v>
      </c>
      <c r="Q144" s="139">
        <v>1.9130000000000001E-2</v>
      </c>
      <c r="R144" s="139">
        <f t="shared" si="2"/>
        <v>5.7390000000000004E-2</v>
      </c>
      <c r="S144" s="139">
        <v>0</v>
      </c>
      <c r="T144" s="140">
        <f t="shared" si="3"/>
        <v>0</v>
      </c>
      <c r="AR144" s="141" t="s">
        <v>96</v>
      </c>
      <c r="AT144" s="141" t="s">
        <v>153</v>
      </c>
      <c r="AU144" s="141" t="s">
        <v>89</v>
      </c>
      <c r="AY144" s="13" t="s">
        <v>151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89</v>
      </c>
      <c r="BK144" s="142">
        <f t="shared" si="9"/>
        <v>0</v>
      </c>
      <c r="BL144" s="13" t="s">
        <v>96</v>
      </c>
      <c r="BM144" s="141" t="s">
        <v>173</v>
      </c>
    </row>
    <row r="145" spans="2:65" s="1" customFormat="1" ht="24.25" customHeight="1">
      <c r="B145" s="129"/>
      <c r="C145" s="130" t="s">
        <v>105</v>
      </c>
      <c r="D145" s="130" t="s">
        <v>153</v>
      </c>
      <c r="E145" s="131" t="s">
        <v>174</v>
      </c>
      <c r="F145" s="132" t="s">
        <v>175</v>
      </c>
      <c r="G145" s="133" t="s">
        <v>169</v>
      </c>
      <c r="H145" s="134">
        <v>3</v>
      </c>
      <c r="I145" s="135"/>
      <c r="J145" s="135">
        <f t="shared" si="0"/>
        <v>0</v>
      </c>
      <c r="K145" s="136"/>
      <c r="L145" s="25"/>
      <c r="M145" s="137" t="s">
        <v>1</v>
      </c>
      <c r="N145" s="138" t="s">
        <v>43</v>
      </c>
      <c r="O145" s="139">
        <v>0.31019000000000002</v>
      </c>
      <c r="P145" s="139">
        <f t="shared" si="1"/>
        <v>0.93057000000000012</v>
      </c>
      <c r="Q145" s="139">
        <v>2.273E-2</v>
      </c>
      <c r="R145" s="139">
        <f t="shared" si="2"/>
        <v>6.8190000000000001E-2</v>
      </c>
      <c r="S145" s="139">
        <v>0</v>
      </c>
      <c r="T145" s="140">
        <f t="shared" si="3"/>
        <v>0</v>
      </c>
      <c r="AR145" s="141" t="s">
        <v>96</v>
      </c>
      <c r="AT145" s="141" t="s">
        <v>153</v>
      </c>
      <c r="AU145" s="141" t="s">
        <v>89</v>
      </c>
      <c r="AY145" s="13" t="s">
        <v>151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89</v>
      </c>
      <c r="BK145" s="142">
        <f t="shared" si="9"/>
        <v>0</v>
      </c>
      <c r="BL145" s="13" t="s">
        <v>96</v>
      </c>
      <c r="BM145" s="141" t="s">
        <v>176</v>
      </c>
    </row>
    <row r="146" spans="2:65" s="1" customFormat="1" ht="24.25" customHeight="1">
      <c r="B146" s="129"/>
      <c r="C146" s="130" t="s">
        <v>177</v>
      </c>
      <c r="D146" s="130" t="s">
        <v>153</v>
      </c>
      <c r="E146" s="131" t="s">
        <v>178</v>
      </c>
      <c r="F146" s="132" t="s">
        <v>179</v>
      </c>
      <c r="G146" s="133" t="s">
        <v>156</v>
      </c>
      <c r="H146" s="134">
        <v>54.41</v>
      </c>
      <c r="I146" s="135"/>
      <c r="J146" s="135">
        <f t="shared" si="0"/>
        <v>0</v>
      </c>
      <c r="K146" s="136"/>
      <c r="L146" s="25"/>
      <c r="M146" s="137" t="s">
        <v>1</v>
      </c>
      <c r="N146" s="138" t="s">
        <v>43</v>
      </c>
      <c r="O146" s="139">
        <v>0.48299999999999998</v>
      </c>
      <c r="P146" s="139">
        <f t="shared" si="1"/>
        <v>26.280029999999996</v>
      </c>
      <c r="Q146" s="139">
        <v>9.5600000000000004E-2</v>
      </c>
      <c r="R146" s="139">
        <f t="shared" si="2"/>
        <v>5.2015960000000003</v>
      </c>
      <c r="S146" s="139">
        <v>0</v>
      </c>
      <c r="T146" s="140">
        <f t="shared" si="3"/>
        <v>0</v>
      </c>
      <c r="AR146" s="141" t="s">
        <v>96</v>
      </c>
      <c r="AT146" s="141" t="s">
        <v>153</v>
      </c>
      <c r="AU146" s="141" t="s">
        <v>89</v>
      </c>
      <c r="AY146" s="13" t="s">
        <v>151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89</v>
      </c>
      <c r="BK146" s="142">
        <f t="shared" si="9"/>
        <v>0</v>
      </c>
      <c r="BL146" s="13" t="s">
        <v>96</v>
      </c>
      <c r="BM146" s="141" t="s">
        <v>180</v>
      </c>
    </row>
    <row r="147" spans="2:65" s="1" customFormat="1" ht="24.25" customHeight="1">
      <c r="B147" s="129"/>
      <c r="C147" s="130" t="s">
        <v>181</v>
      </c>
      <c r="D147" s="130" t="s">
        <v>153</v>
      </c>
      <c r="E147" s="131" t="s">
        <v>182</v>
      </c>
      <c r="F147" s="132" t="s">
        <v>183</v>
      </c>
      <c r="G147" s="133" t="s">
        <v>160</v>
      </c>
      <c r="H147" s="134">
        <v>27.6</v>
      </c>
      <c r="I147" s="135"/>
      <c r="J147" s="135">
        <f t="shared" si="0"/>
        <v>0</v>
      </c>
      <c r="K147" s="136"/>
      <c r="L147" s="25"/>
      <c r="M147" s="137" t="s">
        <v>1</v>
      </c>
      <c r="N147" s="138" t="s">
        <v>43</v>
      </c>
      <c r="O147" s="139">
        <v>0.06</v>
      </c>
      <c r="P147" s="139">
        <f t="shared" si="1"/>
        <v>1.6559999999999999</v>
      </c>
      <c r="Q147" s="139">
        <v>4.0999999999999999E-4</v>
      </c>
      <c r="R147" s="139">
        <f t="shared" si="2"/>
        <v>1.1316E-2</v>
      </c>
      <c r="S147" s="139">
        <v>0</v>
      </c>
      <c r="T147" s="140">
        <f t="shared" si="3"/>
        <v>0</v>
      </c>
      <c r="AR147" s="141" t="s">
        <v>96</v>
      </c>
      <c r="AT147" s="141" t="s">
        <v>153</v>
      </c>
      <c r="AU147" s="141" t="s">
        <v>89</v>
      </c>
      <c r="AY147" s="13" t="s">
        <v>151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89</v>
      </c>
      <c r="BK147" s="142">
        <f t="shared" si="9"/>
        <v>0</v>
      </c>
      <c r="BL147" s="13" t="s">
        <v>96</v>
      </c>
      <c r="BM147" s="141" t="s">
        <v>184</v>
      </c>
    </row>
    <row r="148" spans="2:65" s="1" customFormat="1" ht="24.25" customHeight="1">
      <c r="B148" s="129"/>
      <c r="C148" s="130" t="s">
        <v>185</v>
      </c>
      <c r="D148" s="130" t="s">
        <v>153</v>
      </c>
      <c r="E148" s="131" t="s">
        <v>186</v>
      </c>
      <c r="F148" s="132" t="s">
        <v>187</v>
      </c>
      <c r="G148" s="133" t="s">
        <v>160</v>
      </c>
      <c r="H148" s="134">
        <v>24.06</v>
      </c>
      <c r="I148" s="135"/>
      <c r="J148" s="135">
        <f t="shared" si="0"/>
        <v>0</v>
      </c>
      <c r="K148" s="136"/>
      <c r="L148" s="25"/>
      <c r="M148" s="137" t="s">
        <v>1</v>
      </c>
      <c r="N148" s="138" t="s">
        <v>43</v>
      </c>
      <c r="O148" s="139">
        <v>0.12</v>
      </c>
      <c r="P148" s="139">
        <f t="shared" si="1"/>
        <v>2.8871999999999995</v>
      </c>
      <c r="Q148" s="139">
        <v>1.4999999999999999E-4</v>
      </c>
      <c r="R148" s="139">
        <f t="shared" si="2"/>
        <v>3.6089999999999994E-3</v>
      </c>
      <c r="S148" s="139">
        <v>0</v>
      </c>
      <c r="T148" s="140">
        <f t="shared" si="3"/>
        <v>0</v>
      </c>
      <c r="AR148" s="141" t="s">
        <v>96</v>
      </c>
      <c r="AT148" s="141" t="s">
        <v>153</v>
      </c>
      <c r="AU148" s="141" t="s">
        <v>89</v>
      </c>
      <c r="AY148" s="13" t="s">
        <v>151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89</v>
      </c>
      <c r="BK148" s="142">
        <f t="shared" si="9"/>
        <v>0</v>
      </c>
      <c r="BL148" s="13" t="s">
        <v>96</v>
      </c>
      <c r="BM148" s="141" t="s">
        <v>188</v>
      </c>
    </row>
    <row r="149" spans="2:65" s="1" customFormat="1" ht="24.25" customHeight="1">
      <c r="B149" s="129"/>
      <c r="C149" s="130" t="s">
        <v>189</v>
      </c>
      <c r="D149" s="130" t="s">
        <v>153</v>
      </c>
      <c r="E149" s="131" t="s">
        <v>190</v>
      </c>
      <c r="F149" s="132" t="s">
        <v>191</v>
      </c>
      <c r="G149" s="133" t="s">
        <v>165</v>
      </c>
      <c r="H149" s="134">
        <v>0.308</v>
      </c>
      <c r="I149" s="135"/>
      <c r="J149" s="135">
        <f t="shared" si="0"/>
        <v>0</v>
      </c>
      <c r="K149" s="136"/>
      <c r="L149" s="25"/>
      <c r="M149" s="137" t="s">
        <v>1</v>
      </c>
      <c r="N149" s="138" t="s">
        <v>43</v>
      </c>
      <c r="O149" s="139">
        <v>2.093</v>
      </c>
      <c r="P149" s="139">
        <f t="shared" si="1"/>
        <v>0.64464399999999999</v>
      </c>
      <c r="Q149" s="139">
        <v>2.2968999999999999</v>
      </c>
      <c r="R149" s="139">
        <f t="shared" si="2"/>
        <v>0.7074452</v>
      </c>
      <c r="S149" s="139">
        <v>0</v>
      </c>
      <c r="T149" s="140">
        <f t="shared" si="3"/>
        <v>0</v>
      </c>
      <c r="AR149" s="141" t="s">
        <v>96</v>
      </c>
      <c r="AT149" s="141" t="s">
        <v>153</v>
      </c>
      <c r="AU149" s="141" t="s">
        <v>89</v>
      </c>
      <c r="AY149" s="13" t="s">
        <v>151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89</v>
      </c>
      <c r="BK149" s="142">
        <f t="shared" si="9"/>
        <v>0</v>
      </c>
      <c r="BL149" s="13" t="s">
        <v>96</v>
      </c>
      <c r="BM149" s="141" t="s">
        <v>192</v>
      </c>
    </row>
    <row r="150" spans="2:65" s="1" customFormat="1" ht="14.5" customHeight="1">
      <c r="B150" s="129"/>
      <c r="C150" s="130" t="s">
        <v>193</v>
      </c>
      <c r="D150" s="130" t="s">
        <v>153</v>
      </c>
      <c r="E150" s="131" t="s">
        <v>194</v>
      </c>
      <c r="F150" s="132" t="s">
        <v>195</v>
      </c>
      <c r="G150" s="133" t="s">
        <v>156</v>
      </c>
      <c r="H150" s="134">
        <v>1.0229999999999999</v>
      </c>
      <c r="I150" s="135"/>
      <c r="J150" s="135">
        <f t="shared" si="0"/>
        <v>0</v>
      </c>
      <c r="K150" s="136"/>
      <c r="L150" s="25"/>
      <c r="M150" s="137" t="s">
        <v>1</v>
      </c>
      <c r="N150" s="138" t="s">
        <v>43</v>
      </c>
      <c r="O150" s="139">
        <v>0.754</v>
      </c>
      <c r="P150" s="139">
        <f t="shared" si="1"/>
        <v>0.77134199999999997</v>
      </c>
      <c r="Q150" s="139">
        <v>4.8199999999999996E-3</v>
      </c>
      <c r="R150" s="139">
        <f t="shared" si="2"/>
        <v>4.9308599999999996E-3</v>
      </c>
      <c r="S150" s="139">
        <v>0</v>
      </c>
      <c r="T150" s="140">
        <f t="shared" si="3"/>
        <v>0</v>
      </c>
      <c r="AR150" s="141" t="s">
        <v>96</v>
      </c>
      <c r="AT150" s="141" t="s">
        <v>153</v>
      </c>
      <c r="AU150" s="141" t="s">
        <v>89</v>
      </c>
      <c r="AY150" s="13" t="s">
        <v>151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89</v>
      </c>
      <c r="BK150" s="142">
        <f t="shared" si="9"/>
        <v>0</v>
      </c>
      <c r="BL150" s="13" t="s">
        <v>96</v>
      </c>
      <c r="BM150" s="141" t="s">
        <v>196</v>
      </c>
    </row>
    <row r="151" spans="2:65" s="1" customFormat="1" ht="14.5" customHeight="1">
      <c r="B151" s="129"/>
      <c r="C151" s="130" t="s">
        <v>197</v>
      </c>
      <c r="D151" s="130" t="s">
        <v>153</v>
      </c>
      <c r="E151" s="131" t="s">
        <v>198</v>
      </c>
      <c r="F151" s="132" t="s">
        <v>199</v>
      </c>
      <c r="G151" s="133" t="s">
        <v>156</v>
      </c>
      <c r="H151" s="134">
        <v>1.0229999999999999</v>
      </c>
      <c r="I151" s="135"/>
      <c r="J151" s="135">
        <f t="shared" si="0"/>
        <v>0</v>
      </c>
      <c r="K151" s="136"/>
      <c r="L151" s="25"/>
      <c r="M151" s="137" t="s">
        <v>1</v>
      </c>
      <c r="N151" s="138" t="s">
        <v>43</v>
      </c>
      <c r="O151" s="139">
        <v>0.312</v>
      </c>
      <c r="P151" s="139">
        <f t="shared" si="1"/>
        <v>0.31917599999999996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96</v>
      </c>
      <c r="AT151" s="141" t="s">
        <v>153</v>
      </c>
      <c r="AU151" s="141" t="s">
        <v>89</v>
      </c>
      <c r="AY151" s="13" t="s">
        <v>151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89</v>
      </c>
      <c r="BK151" s="142">
        <f t="shared" si="9"/>
        <v>0</v>
      </c>
      <c r="BL151" s="13" t="s">
        <v>96</v>
      </c>
      <c r="BM151" s="141" t="s">
        <v>200</v>
      </c>
    </row>
    <row r="152" spans="2:65" s="1" customFormat="1" ht="24.25" customHeight="1">
      <c r="B152" s="129"/>
      <c r="C152" s="130" t="s">
        <v>201</v>
      </c>
      <c r="D152" s="130" t="s">
        <v>153</v>
      </c>
      <c r="E152" s="131" t="s">
        <v>202</v>
      </c>
      <c r="F152" s="132" t="s">
        <v>203</v>
      </c>
      <c r="G152" s="133" t="s">
        <v>204</v>
      </c>
      <c r="H152" s="134">
        <v>4.5999999999999999E-2</v>
      </c>
      <c r="I152" s="135"/>
      <c r="J152" s="135">
        <f t="shared" si="0"/>
        <v>0</v>
      </c>
      <c r="K152" s="136"/>
      <c r="L152" s="25"/>
      <c r="M152" s="137" t="s">
        <v>1</v>
      </c>
      <c r="N152" s="138" t="s">
        <v>43</v>
      </c>
      <c r="O152" s="139">
        <v>33.429000000000002</v>
      </c>
      <c r="P152" s="139">
        <f t="shared" si="1"/>
        <v>1.5377340000000002</v>
      </c>
      <c r="Q152" s="139">
        <v>1.02105</v>
      </c>
      <c r="R152" s="139">
        <f t="shared" si="2"/>
        <v>4.6968299999999998E-2</v>
      </c>
      <c r="S152" s="139">
        <v>0</v>
      </c>
      <c r="T152" s="140">
        <f t="shared" si="3"/>
        <v>0</v>
      </c>
      <c r="AR152" s="141" t="s">
        <v>96</v>
      </c>
      <c r="AT152" s="141" t="s">
        <v>153</v>
      </c>
      <c r="AU152" s="141" t="s">
        <v>89</v>
      </c>
      <c r="AY152" s="13" t="s">
        <v>151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89</v>
      </c>
      <c r="BK152" s="142">
        <f t="shared" si="9"/>
        <v>0</v>
      </c>
      <c r="BL152" s="13" t="s">
        <v>96</v>
      </c>
      <c r="BM152" s="141" t="s">
        <v>205</v>
      </c>
    </row>
    <row r="153" spans="2:65" s="11" customFormat="1" ht="23" customHeight="1">
      <c r="B153" s="118"/>
      <c r="D153" s="119" t="s">
        <v>76</v>
      </c>
      <c r="E153" s="127" t="s">
        <v>102</v>
      </c>
      <c r="F153" s="127" t="s">
        <v>206</v>
      </c>
      <c r="J153" s="128">
        <f>BK153</f>
        <v>0</v>
      </c>
      <c r="L153" s="118"/>
      <c r="M153" s="122"/>
      <c r="P153" s="123">
        <f>SUM(P154:P160)</f>
        <v>170.236164</v>
      </c>
      <c r="R153" s="123">
        <f>SUM(R154:R160)</f>
        <v>129.83932060999999</v>
      </c>
      <c r="T153" s="124">
        <f>SUM(T154:T160)</f>
        <v>0</v>
      </c>
      <c r="AR153" s="119" t="s">
        <v>84</v>
      </c>
      <c r="AT153" s="125" t="s">
        <v>76</v>
      </c>
      <c r="AU153" s="125" t="s">
        <v>84</v>
      </c>
      <c r="AY153" s="119" t="s">
        <v>151</v>
      </c>
      <c r="BK153" s="126">
        <f>SUM(BK154:BK160)</f>
        <v>0</v>
      </c>
    </row>
    <row r="154" spans="2:65" s="1" customFormat="1" ht="14.5" customHeight="1">
      <c r="B154" s="129"/>
      <c r="C154" s="130" t="s">
        <v>207</v>
      </c>
      <c r="D154" s="130" t="s">
        <v>153</v>
      </c>
      <c r="E154" s="131" t="s">
        <v>208</v>
      </c>
      <c r="F154" s="132" t="s">
        <v>209</v>
      </c>
      <c r="G154" s="133" t="s">
        <v>165</v>
      </c>
      <c r="H154" s="134">
        <v>26</v>
      </c>
      <c r="I154" s="135"/>
      <c r="J154" s="135">
        <f t="shared" ref="J154:J160" si="10">ROUND(I154*H154,2)</f>
        <v>0</v>
      </c>
      <c r="K154" s="136"/>
      <c r="L154" s="25"/>
      <c r="M154" s="137" t="s">
        <v>1</v>
      </c>
      <c r="N154" s="138" t="s">
        <v>43</v>
      </c>
      <c r="O154" s="139">
        <v>1.042</v>
      </c>
      <c r="P154" s="139">
        <f t="shared" ref="P154:P160" si="11">O154*H154</f>
        <v>27.092000000000002</v>
      </c>
      <c r="Q154" s="139">
        <v>2.0659999999999998</v>
      </c>
      <c r="R154" s="139">
        <f t="shared" ref="R154:R160" si="12">Q154*H154</f>
        <v>53.715999999999994</v>
      </c>
      <c r="S154" s="139">
        <v>0</v>
      </c>
      <c r="T154" s="140">
        <f t="shared" ref="T154:T160" si="13">S154*H154</f>
        <v>0</v>
      </c>
      <c r="AR154" s="141" t="s">
        <v>96</v>
      </c>
      <c r="AT154" s="141" t="s">
        <v>153</v>
      </c>
      <c r="AU154" s="141" t="s">
        <v>89</v>
      </c>
      <c r="AY154" s="13" t="s">
        <v>151</v>
      </c>
      <c r="BE154" s="142">
        <f t="shared" ref="BE154:BE160" si="14">IF(N154="základná",J154,0)</f>
        <v>0</v>
      </c>
      <c r="BF154" s="142">
        <f t="shared" ref="BF154:BF160" si="15">IF(N154="znížená",J154,0)</f>
        <v>0</v>
      </c>
      <c r="BG154" s="142">
        <f t="shared" ref="BG154:BG160" si="16">IF(N154="zákl. prenesená",J154,0)</f>
        <v>0</v>
      </c>
      <c r="BH154" s="142">
        <f t="shared" ref="BH154:BH160" si="17">IF(N154="zníž. prenesená",J154,0)</f>
        <v>0</v>
      </c>
      <c r="BI154" s="142">
        <f t="shared" ref="BI154:BI160" si="18">IF(N154="nulová",J154,0)</f>
        <v>0</v>
      </c>
      <c r="BJ154" s="13" t="s">
        <v>89</v>
      </c>
      <c r="BK154" s="142">
        <f t="shared" ref="BK154:BK160" si="19">ROUND(I154*H154,2)</f>
        <v>0</v>
      </c>
      <c r="BL154" s="13" t="s">
        <v>96</v>
      </c>
      <c r="BM154" s="141" t="s">
        <v>210</v>
      </c>
    </row>
    <row r="155" spans="2:65" s="1" customFormat="1" ht="24.25" customHeight="1">
      <c r="B155" s="129"/>
      <c r="C155" s="130" t="s">
        <v>211</v>
      </c>
      <c r="D155" s="130" t="s">
        <v>153</v>
      </c>
      <c r="E155" s="131" t="s">
        <v>212</v>
      </c>
      <c r="F155" s="132" t="s">
        <v>213</v>
      </c>
      <c r="G155" s="133" t="s">
        <v>165</v>
      </c>
      <c r="H155" s="134">
        <v>6.5</v>
      </c>
      <c r="I155" s="135"/>
      <c r="J155" s="135">
        <f t="shared" si="10"/>
        <v>0</v>
      </c>
      <c r="K155" s="136"/>
      <c r="L155" s="25"/>
      <c r="M155" s="137" t="s">
        <v>1</v>
      </c>
      <c r="N155" s="138" t="s">
        <v>43</v>
      </c>
      <c r="O155" s="139">
        <v>0.90800000000000003</v>
      </c>
      <c r="P155" s="139">
        <f t="shared" si="11"/>
        <v>5.9020000000000001</v>
      </c>
      <c r="Q155" s="139">
        <v>2.0663999999999998</v>
      </c>
      <c r="R155" s="139">
        <f t="shared" si="12"/>
        <v>13.4316</v>
      </c>
      <c r="S155" s="139">
        <v>0</v>
      </c>
      <c r="T155" s="140">
        <f t="shared" si="13"/>
        <v>0</v>
      </c>
      <c r="AR155" s="141" t="s">
        <v>96</v>
      </c>
      <c r="AT155" s="141" t="s">
        <v>153</v>
      </c>
      <c r="AU155" s="141" t="s">
        <v>89</v>
      </c>
      <c r="AY155" s="13" t="s">
        <v>151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89</v>
      </c>
      <c r="BK155" s="142">
        <f t="shared" si="19"/>
        <v>0</v>
      </c>
      <c r="BL155" s="13" t="s">
        <v>96</v>
      </c>
      <c r="BM155" s="141" t="s">
        <v>214</v>
      </c>
    </row>
    <row r="156" spans="2:65" s="1" customFormat="1" ht="24.25" customHeight="1">
      <c r="B156" s="129"/>
      <c r="C156" s="130" t="s">
        <v>215</v>
      </c>
      <c r="D156" s="130" t="s">
        <v>153</v>
      </c>
      <c r="E156" s="131" t="s">
        <v>216</v>
      </c>
      <c r="F156" s="132" t="s">
        <v>217</v>
      </c>
      <c r="G156" s="133" t="s">
        <v>156</v>
      </c>
      <c r="H156" s="134">
        <v>130</v>
      </c>
      <c r="I156" s="135"/>
      <c r="J156" s="135">
        <f t="shared" si="10"/>
        <v>0</v>
      </c>
      <c r="K156" s="136"/>
      <c r="L156" s="25"/>
      <c r="M156" s="137" t="s">
        <v>1</v>
      </c>
      <c r="N156" s="138" t="s">
        <v>43</v>
      </c>
      <c r="O156" s="139">
        <v>0.83</v>
      </c>
      <c r="P156" s="139">
        <f t="shared" si="11"/>
        <v>107.89999999999999</v>
      </c>
      <c r="Q156" s="139">
        <v>9.2499999999999999E-2</v>
      </c>
      <c r="R156" s="139">
        <f t="shared" si="12"/>
        <v>12.025</v>
      </c>
      <c r="S156" s="139">
        <v>0</v>
      </c>
      <c r="T156" s="140">
        <f t="shared" si="13"/>
        <v>0</v>
      </c>
      <c r="AR156" s="141" t="s">
        <v>96</v>
      </c>
      <c r="AT156" s="141" t="s">
        <v>153</v>
      </c>
      <c r="AU156" s="141" t="s">
        <v>89</v>
      </c>
      <c r="AY156" s="13" t="s">
        <v>151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89</v>
      </c>
      <c r="BK156" s="142">
        <f t="shared" si="19"/>
        <v>0</v>
      </c>
      <c r="BL156" s="13" t="s">
        <v>96</v>
      </c>
      <c r="BM156" s="141" t="s">
        <v>218</v>
      </c>
    </row>
    <row r="157" spans="2:65" s="1" customFormat="1" ht="24.25" customHeight="1">
      <c r="B157" s="129"/>
      <c r="C157" s="143" t="s">
        <v>219</v>
      </c>
      <c r="D157" s="143" t="s">
        <v>220</v>
      </c>
      <c r="E157" s="144" t="s">
        <v>221</v>
      </c>
      <c r="F157" s="145" t="s">
        <v>222</v>
      </c>
      <c r="G157" s="146" t="s">
        <v>156</v>
      </c>
      <c r="H157" s="147">
        <v>132.6</v>
      </c>
      <c r="I157" s="148"/>
      <c r="J157" s="148">
        <f t="shared" si="10"/>
        <v>0</v>
      </c>
      <c r="K157" s="149"/>
      <c r="L157" s="150"/>
      <c r="M157" s="151" t="s">
        <v>1</v>
      </c>
      <c r="N157" s="152" t="s">
        <v>43</v>
      </c>
      <c r="O157" s="139">
        <v>0</v>
      </c>
      <c r="P157" s="139">
        <f t="shared" si="11"/>
        <v>0</v>
      </c>
      <c r="Q157" s="139">
        <v>0.184</v>
      </c>
      <c r="R157" s="139">
        <f t="shared" si="12"/>
        <v>24.398399999999999</v>
      </c>
      <c r="S157" s="139">
        <v>0</v>
      </c>
      <c r="T157" s="140">
        <f t="shared" si="13"/>
        <v>0</v>
      </c>
      <c r="AR157" s="141" t="s">
        <v>181</v>
      </c>
      <c r="AT157" s="141" t="s">
        <v>220</v>
      </c>
      <c r="AU157" s="141" t="s">
        <v>89</v>
      </c>
      <c r="AY157" s="13" t="s">
        <v>151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89</v>
      </c>
      <c r="BK157" s="142">
        <f t="shared" si="19"/>
        <v>0</v>
      </c>
      <c r="BL157" s="13" t="s">
        <v>96</v>
      </c>
      <c r="BM157" s="141" t="s">
        <v>223</v>
      </c>
    </row>
    <row r="158" spans="2:65" s="1" customFormat="1" ht="24.25" customHeight="1">
      <c r="B158" s="129"/>
      <c r="C158" s="130" t="s">
        <v>224</v>
      </c>
      <c r="D158" s="130" t="s">
        <v>153</v>
      </c>
      <c r="E158" s="131" t="s">
        <v>225</v>
      </c>
      <c r="F158" s="132" t="s">
        <v>226</v>
      </c>
      <c r="G158" s="133" t="s">
        <v>156</v>
      </c>
      <c r="H158" s="134">
        <v>130</v>
      </c>
      <c r="I158" s="135"/>
      <c r="J158" s="135">
        <f t="shared" si="10"/>
        <v>0</v>
      </c>
      <c r="K158" s="136"/>
      <c r="L158" s="25"/>
      <c r="M158" s="137" t="s">
        <v>1</v>
      </c>
      <c r="N158" s="138" t="s">
        <v>43</v>
      </c>
      <c r="O158" s="139">
        <v>0.11799999999999999</v>
      </c>
      <c r="P158" s="139">
        <f t="shared" si="11"/>
        <v>15.34</v>
      </c>
      <c r="Q158" s="139">
        <v>0.10353999999999999</v>
      </c>
      <c r="R158" s="139">
        <f t="shared" si="12"/>
        <v>13.460199999999999</v>
      </c>
      <c r="S158" s="139">
        <v>0</v>
      </c>
      <c r="T158" s="140">
        <f t="shared" si="13"/>
        <v>0</v>
      </c>
      <c r="AR158" s="141" t="s">
        <v>96</v>
      </c>
      <c r="AT158" s="141" t="s">
        <v>153</v>
      </c>
      <c r="AU158" s="141" t="s">
        <v>89</v>
      </c>
      <c r="AY158" s="13" t="s">
        <v>151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89</v>
      </c>
      <c r="BK158" s="142">
        <f t="shared" si="19"/>
        <v>0</v>
      </c>
      <c r="BL158" s="13" t="s">
        <v>96</v>
      </c>
      <c r="BM158" s="141" t="s">
        <v>227</v>
      </c>
    </row>
    <row r="159" spans="2:65" s="1" customFormat="1" ht="38" customHeight="1">
      <c r="B159" s="129"/>
      <c r="C159" s="130" t="s">
        <v>228</v>
      </c>
      <c r="D159" s="130" t="s">
        <v>153</v>
      </c>
      <c r="E159" s="131" t="s">
        <v>229</v>
      </c>
      <c r="F159" s="132" t="s">
        <v>230</v>
      </c>
      <c r="G159" s="133" t="s">
        <v>160</v>
      </c>
      <c r="H159" s="134">
        <v>106.077</v>
      </c>
      <c r="I159" s="135"/>
      <c r="J159" s="135">
        <f t="shared" si="10"/>
        <v>0</v>
      </c>
      <c r="K159" s="136"/>
      <c r="L159" s="25"/>
      <c r="M159" s="137" t="s">
        <v>1</v>
      </c>
      <c r="N159" s="138" t="s">
        <v>43</v>
      </c>
      <c r="O159" s="139">
        <v>0.13200000000000001</v>
      </c>
      <c r="P159" s="139">
        <f t="shared" si="11"/>
        <v>14.002164</v>
      </c>
      <c r="Q159" s="139">
        <v>9.7930000000000003E-2</v>
      </c>
      <c r="R159" s="139">
        <f t="shared" si="12"/>
        <v>10.38812061</v>
      </c>
      <c r="S159" s="139">
        <v>0</v>
      </c>
      <c r="T159" s="140">
        <f t="shared" si="13"/>
        <v>0</v>
      </c>
      <c r="AR159" s="141" t="s">
        <v>96</v>
      </c>
      <c r="AT159" s="141" t="s">
        <v>153</v>
      </c>
      <c r="AU159" s="141" t="s">
        <v>89</v>
      </c>
      <c r="AY159" s="13" t="s">
        <v>151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89</v>
      </c>
      <c r="BK159" s="142">
        <f t="shared" si="19"/>
        <v>0</v>
      </c>
      <c r="BL159" s="13" t="s">
        <v>96</v>
      </c>
      <c r="BM159" s="141" t="s">
        <v>231</v>
      </c>
    </row>
    <row r="160" spans="2:65" s="1" customFormat="1" ht="14.5" customHeight="1">
      <c r="B160" s="129"/>
      <c r="C160" s="143" t="s">
        <v>232</v>
      </c>
      <c r="D160" s="143" t="s">
        <v>220</v>
      </c>
      <c r="E160" s="144" t="s">
        <v>233</v>
      </c>
      <c r="F160" s="145" t="s">
        <v>234</v>
      </c>
      <c r="G160" s="146" t="s">
        <v>169</v>
      </c>
      <c r="H160" s="147">
        <v>110</v>
      </c>
      <c r="I160" s="148"/>
      <c r="J160" s="148">
        <f t="shared" si="10"/>
        <v>0</v>
      </c>
      <c r="K160" s="149"/>
      <c r="L160" s="150"/>
      <c r="M160" s="151" t="s">
        <v>1</v>
      </c>
      <c r="N160" s="152" t="s">
        <v>43</v>
      </c>
      <c r="O160" s="139">
        <v>0</v>
      </c>
      <c r="P160" s="139">
        <f t="shared" si="11"/>
        <v>0</v>
      </c>
      <c r="Q160" s="139">
        <v>2.1999999999999999E-2</v>
      </c>
      <c r="R160" s="139">
        <f t="shared" si="12"/>
        <v>2.42</v>
      </c>
      <c r="S160" s="139">
        <v>0</v>
      </c>
      <c r="T160" s="140">
        <f t="shared" si="13"/>
        <v>0</v>
      </c>
      <c r="AR160" s="141" t="s">
        <v>181</v>
      </c>
      <c r="AT160" s="141" t="s">
        <v>220</v>
      </c>
      <c r="AU160" s="141" t="s">
        <v>89</v>
      </c>
      <c r="AY160" s="13" t="s">
        <v>151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89</v>
      </c>
      <c r="BK160" s="142">
        <f t="shared" si="19"/>
        <v>0</v>
      </c>
      <c r="BL160" s="13" t="s">
        <v>96</v>
      </c>
      <c r="BM160" s="141" t="s">
        <v>235</v>
      </c>
    </row>
    <row r="161" spans="2:65" s="11" customFormat="1" ht="23" customHeight="1">
      <c r="B161" s="118"/>
      <c r="D161" s="119" t="s">
        <v>76</v>
      </c>
      <c r="E161" s="127" t="s">
        <v>105</v>
      </c>
      <c r="F161" s="127" t="s">
        <v>236</v>
      </c>
      <c r="J161" s="128">
        <f>BK161</f>
        <v>0</v>
      </c>
      <c r="L161" s="118"/>
      <c r="M161" s="122"/>
      <c r="P161" s="123">
        <f>SUM(P162:P169)</f>
        <v>1065.3309652</v>
      </c>
      <c r="R161" s="123">
        <f>SUM(R162:R169)</f>
        <v>31.857765000000004</v>
      </c>
      <c r="T161" s="124">
        <f>SUM(T162:T169)</f>
        <v>0</v>
      </c>
      <c r="AR161" s="119" t="s">
        <v>84</v>
      </c>
      <c r="AT161" s="125" t="s">
        <v>76</v>
      </c>
      <c r="AU161" s="125" t="s">
        <v>84</v>
      </c>
      <c r="AY161" s="119" t="s">
        <v>151</v>
      </c>
      <c r="BK161" s="126">
        <f>SUM(BK162:BK169)</f>
        <v>0</v>
      </c>
    </row>
    <row r="162" spans="2:65" s="1" customFormat="1" ht="24.25" customHeight="1">
      <c r="B162" s="129"/>
      <c r="C162" s="130" t="s">
        <v>237</v>
      </c>
      <c r="D162" s="130" t="s">
        <v>153</v>
      </c>
      <c r="E162" s="131" t="s">
        <v>238</v>
      </c>
      <c r="F162" s="132" t="s">
        <v>239</v>
      </c>
      <c r="G162" s="133" t="s">
        <v>156</v>
      </c>
      <c r="H162" s="134">
        <v>70.313999999999993</v>
      </c>
      <c r="I162" s="135"/>
      <c r="J162" s="135">
        <f t="shared" ref="J162:J169" si="20">ROUND(I162*H162,2)</f>
        <v>0</v>
      </c>
      <c r="K162" s="136"/>
      <c r="L162" s="25"/>
      <c r="M162" s="137" t="s">
        <v>1</v>
      </c>
      <c r="N162" s="138" t="s">
        <v>43</v>
      </c>
      <c r="O162" s="139">
        <v>8.2000000000000003E-2</v>
      </c>
      <c r="P162" s="139">
        <f t="shared" ref="P162:P169" si="21">O162*H162</f>
        <v>5.7657479999999994</v>
      </c>
      <c r="Q162" s="139">
        <v>1.9000000000000001E-4</v>
      </c>
      <c r="R162" s="139">
        <f t="shared" ref="R162:R169" si="22">Q162*H162</f>
        <v>1.3359659999999999E-2</v>
      </c>
      <c r="S162" s="139">
        <v>0</v>
      </c>
      <c r="T162" s="140">
        <f t="shared" ref="T162:T169" si="23">S162*H162</f>
        <v>0</v>
      </c>
      <c r="AR162" s="141" t="s">
        <v>96</v>
      </c>
      <c r="AT162" s="141" t="s">
        <v>153</v>
      </c>
      <c r="AU162" s="141" t="s">
        <v>89</v>
      </c>
      <c r="AY162" s="13" t="s">
        <v>151</v>
      </c>
      <c r="BE162" s="142">
        <f t="shared" ref="BE162:BE169" si="24">IF(N162="základná",J162,0)</f>
        <v>0</v>
      </c>
      <c r="BF162" s="142">
        <f t="shared" ref="BF162:BF169" si="25">IF(N162="znížená",J162,0)</f>
        <v>0</v>
      </c>
      <c r="BG162" s="142">
        <f t="shared" ref="BG162:BG169" si="26">IF(N162="zákl. prenesená",J162,0)</f>
        <v>0</v>
      </c>
      <c r="BH162" s="142">
        <f t="shared" ref="BH162:BH169" si="27">IF(N162="zníž. prenesená",J162,0)</f>
        <v>0</v>
      </c>
      <c r="BI162" s="142">
        <f t="shared" ref="BI162:BI169" si="28">IF(N162="nulová",J162,0)</f>
        <v>0</v>
      </c>
      <c r="BJ162" s="13" t="s">
        <v>89</v>
      </c>
      <c r="BK162" s="142">
        <f t="shared" ref="BK162:BK169" si="29">ROUND(I162*H162,2)</f>
        <v>0</v>
      </c>
      <c r="BL162" s="13" t="s">
        <v>96</v>
      </c>
      <c r="BM162" s="141" t="s">
        <v>240</v>
      </c>
    </row>
    <row r="163" spans="2:65" s="1" customFormat="1" ht="24.25" customHeight="1">
      <c r="B163" s="129"/>
      <c r="C163" s="130" t="s">
        <v>241</v>
      </c>
      <c r="D163" s="130" t="s">
        <v>153</v>
      </c>
      <c r="E163" s="131" t="s">
        <v>242</v>
      </c>
      <c r="F163" s="132" t="s">
        <v>243</v>
      </c>
      <c r="G163" s="133" t="s">
        <v>156</v>
      </c>
      <c r="H163" s="134">
        <v>32.398000000000003</v>
      </c>
      <c r="I163" s="135"/>
      <c r="J163" s="135">
        <f t="shared" si="20"/>
        <v>0</v>
      </c>
      <c r="K163" s="136"/>
      <c r="L163" s="25"/>
      <c r="M163" s="137" t="s">
        <v>1</v>
      </c>
      <c r="N163" s="138" t="s">
        <v>43</v>
      </c>
      <c r="O163" s="139">
        <v>0.38900000000000001</v>
      </c>
      <c r="P163" s="139">
        <f t="shared" si="21"/>
        <v>12.602822000000002</v>
      </c>
      <c r="Q163" s="139">
        <v>1.3390000000000001E-2</v>
      </c>
      <c r="R163" s="139">
        <f t="shared" si="22"/>
        <v>0.43380922000000005</v>
      </c>
      <c r="S163" s="139">
        <v>0</v>
      </c>
      <c r="T163" s="140">
        <f t="shared" si="23"/>
        <v>0</v>
      </c>
      <c r="AR163" s="141" t="s">
        <v>96</v>
      </c>
      <c r="AT163" s="141" t="s">
        <v>153</v>
      </c>
      <c r="AU163" s="141" t="s">
        <v>89</v>
      </c>
      <c r="AY163" s="13" t="s">
        <v>151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89</v>
      </c>
      <c r="BK163" s="142">
        <f t="shared" si="29"/>
        <v>0</v>
      </c>
      <c r="BL163" s="13" t="s">
        <v>96</v>
      </c>
      <c r="BM163" s="141" t="s">
        <v>244</v>
      </c>
    </row>
    <row r="164" spans="2:65" s="1" customFormat="1" ht="24.25" customHeight="1">
      <c r="B164" s="129"/>
      <c r="C164" s="130" t="s">
        <v>7</v>
      </c>
      <c r="D164" s="130" t="s">
        <v>153</v>
      </c>
      <c r="E164" s="131" t="s">
        <v>245</v>
      </c>
      <c r="F164" s="132" t="s">
        <v>246</v>
      </c>
      <c r="G164" s="133" t="s">
        <v>156</v>
      </c>
      <c r="H164" s="134">
        <v>586.40700000000004</v>
      </c>
      <c r="I164" s="135"/>
      <c r="J164" s="135">
        <f t="shared" si="20"/>
        <v>0</v>
      </c>
      <c r="K164" s="136"/>
      <c r="L164" s="25"/>
      <c r="M164" s="137" t="s">
        <v>1</v>
      </c>
      <c r="N164" s="138" t="s">
        <v>43</v>
      </c>
      <c r="O164" s="139">
        <v>9.1999999999999998E-2</v>
      </c>
      <c r="P164" s="139">
        <f t="shared" si="21"/>
        <v>53.949444</v>
      </c>
      <c r="Q164" s="139">
        <v>1.8000000000000001E-4</v>
      </c>
      <c r="R164" s="139">
        <f t="shared" si="22"/>
        <v>0.10555326000000001</v>
      </c>
      <c r="S164" s="139">
        <v>0</v>
      </c>
      <c r="T164" s="140">
        <f t="shared" si="23"/>
        <v>0</v>
      </c>
      <c r="AR164" s="141" t="s">
        <v>96</v>
      </c>
      <c r="AT164" s="141" t="s">
        <v>153</v>
      </c>
      <c r="AU164" s="141" t="s">
        <v>89</v>
      </c>
      <c r="AY164" s="13" t="s">
        <v>151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89</v>
      </c>
      <c r="BK164" s="142">
        <f t="shared" si="29"/>
        <v>0</v>
      </c>
      <c r="BL164" s="13" t="s">
        <v>96</v>
      </c>
      <c r="BM164" s="141" t="s">
        <v>247</v>
      </c>
    </row>
    <row r="165" spans="2:65" s="1" customFormat="1" ht="24.25" customHeight="1">
      <c r="B165" s="129"/>
      <c r="C165" s="130" t="s">
        <v>248</v>
      </c>
      <c r="D165" s="130" t="s">
        <v>153</v>
      </c>
      <c r="E165" s="131" t="s">
        <v>249</v>
      </c>
      <c r="F165" s="132" t="s">
        <v>250</v>
      </c>
      <c r="G165" s="133" t="s">
        <v>156</v>
      </c>
      <c r="H165" s="134">
        <v>586.40700000000004</v>
      </c>
      <c r="I165" s="135"/>
      <c r="J165" s="135">
        <f t="shared" si="20"/>
        <v>0</v>
      </c>
      <c r="K165" s="136"/>
      <c r="L165" s="25"/>
      <c r="M165" s="137" t="s">
        <v>1</v>
      </c>
      <c r="N165" s="138" t="s">
        <v>43</v>
      </c>
      <c r="O165" s="139">
        <v>0.35859999999999997</v>
      </c>
      <c r="P165" s="139">
        <f t="shared" si="21"/>
        <v>210.28555019999999</v>
      </c>
      <c r="Q165" s="139">
        <v>2.8999999999999998E-3</v>
      </c>
      <c r="R165" s="139">
        <f t="shared" si="22"/>
        <v>1.7005802999999999</v>
      </c>
      <c r="S165" s="139">
        <v>0</v>
      </c>
      <c r="T165" s="140">
        <f t="shared" si="23"/>
        <v>0</v>
      </c>
      <c r="AR165" s="141" t="s">
        <v>96</v>
      </c>
      <c r="AT165" s="141" t="s">
        <v>153</v>
      </c>
      <c r="AU165" s="141" t="s">
        <v>89</v>
      </c>
      <c r="AY165" s="13" t="s">
        <v>151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89</v>
      </c>
      <c r="BK165" s="142">
        <f t="shared" si="29"/>
        <v>0</v>
      </c>
      <c r="BL165" s="13" t="s">
        <v>96</v>
      </c>
      <c r="BM165" s="141" t="s">
        <v>251</v>
      </c>
    </row>
    <row r="166" spans="2:65" s="1" customFormat="1" ht="24.25" customHeight="1">
      <c r="B166" s="129"/>
      <c r="C166" s="130" t="s">
        <v>252</v>
      </c>
      <c r="D166" s="130" t="s">
        <v>153</v>
      </c>
      <c r="E166" s="131" t="s">
        <v>253</v>
      </c>
      <c r="F166" s="132" t="s">
        <v>254</v>
      </c>
      <c r="G166" s="133" t="s">
        <v>156</v>
      </c>
      <c r="H166" s="134">
        <v>72.122</v>
      </c>
      <c r="I166" s="135"/>
      <c r="J166" s="135">
        <f t="shared" si="20"/>
        <v>0</v>
      </c>
      <c r="K166" s="136"/>
      <c r="L166" s="25"/>
      <c r="M166" s="137" t="s">
        <v>1</v>
      </c>
      <c r="N166" s="138" t="s">
        <v>43</v>
      </c>
      <c r="O166" s="139">
        <v>0.875</v>
      </c>
      <c r="P166" s="139">
        <f t="shared" si="21"/>
        <v>63.106749999999998</v>
      </c>
      <c r="Q166" s="139">
        <v>1.796E-2</v>
      </c>
      <c r="R166" s="139">
        <f t="shared" si="22"/>
        <v>1.29531112</v>
      </c>
      <c r="S166" s="139">
        <v>0</v>
      </c>
      <c r="T166" s="140">
        <f t="shared" si="23"/>
        <v>0</v>
      </c>
      <c r="AR166" s="141" t="s">
        <v>96</v>
      </c>
      <c r="AT166" s="141" t="s">
        <v>153</v>
      </c>
      <c r="AU166" s="141" t="s">
        <v>89</v>
      </c>
      <c r="AY166" s="13" t="s">
        <v>151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89</v>
      </c>
      <c r="BK166" s="142">
        <f t="shared" si="29"/>
        <v>0</v>
      </c>
      <c r="BL166" s="13" t="s">
        <v>96</v>
      </c>
      <c r="BM166" s="141" t="s">
        <v>255</v>
      </c>
    </row>
    <row r="167" spans="2:65" s="1" customFormat="1" ht="24.25" customHeight="1">
      <c r="B167" s="129"/>
      <c r="C167" s="130" t="s">
        <v>256</v>
      </c>
      <c r="D167" s="130" t="s">
        <v>153</v>
      </c>
      <c r="E167" s="131" t="s">
        <v>257</v>
      </c>
      <c r="F167" s="132" t="s">
        <v>258</v>
      </c>
      <c r="G167" s="133" t="s">
        <v>156</v>
      </c>
      <c r="H167" s="134">
        <v>57.966000000000001</v>
      </c>
      <c r="I167" s="135"/>
      <c r="J167" s="135">
        <f t="shared" si="20"/>
        <v>0</v>
      </c>
      <c r="K167" s="136"/>
      <c r="L167" s="25"/>
      <c r="M167" s="137" t="s">
        <v>1</v>
      </c>
      <c r="N167" s="138" t="s">
        <v>43</v>
      </c>
      <c r="O167" s="139">
        <v>1.327</v>
      </c>
      <c r="P167" s="139">
        <f t="shared" si="21"/>
        <v>76.920882000000006</v>
      </c>
      <c r="Q167" s="139">
        <v>1.4080000000000001E-2</v>
      </c>
      <c r="R167" s="139">
        <f t="shared" si="22"/>
        <v>0.81616127999999999</v>
      </c>
      <c r="S167" s="139">
        <v>0</v>
      </c>
      <c r="T167" s="140">
        <f t="shared" si="23"/>
        <v>0</v>
      </c>
      <c r="AR167" s="141" t="s">
        <v>96</v>
      </c>
      <c r="AT167" s="141" t="s">
        <v>153</v>
      </c>
      <c r="AU167" s="141" t="s">
        <v>89</v>
      </c>
      <c r="AY167" s="13" t="s">
        <v>151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89</v>
      </c>
      <c r="BK167" s="142">
        <f t="shared" si="29"/>
        <v>0</v>
      </c>
      <c r="BL167" s="13" t="s">
        <v>96</v>
      </c>
      <c r="BM167" s="141" t="s">
        <v>259</v>
      </c>
    </row>
    <row r="168" spans="2:65" s="1" customFormat="1" ht="38" customHeight="1">
      <c r="B168" s="129"/>
      <c r="C168" s="130" t="s">
        <v>260</v>
      </c>
      <c r="D168" s="130" t="s">
        <v>153</v>
      </c>
      <c r="E168" s="131" t="s">
        <v>261</v>
      </c>
      <c r="F168" s="132" t="s">
        <v>262</v>
      </c>
      <c r="G168" s="133" t="s">
        <v>156</v>
      </c>
      <c r="H168" s="134">
        <v>586.40700000000004</v>
      </c>
      <c r="I168" s="135"/>
      <c r="J168" s="135">
        <f t="shared" si="20"/>
        <v>0</v>
      </c>
      <c r="K168" s="136"/>
      <c r="L168" s="25"/>
      <c r="M168" s="137" t="s">
        <v>1</v>
      </c>
      <c r="N168" s="138" t="s">
        <v>43</v>
      </c>
      <c r="O168" s="139">
        <v>1.0169999999999999</v>
      </c>
      <c r="P168" s="139">
        <f t="shared" si="21"/>
        <v>596.37591899999995</v>
      </c>
      <c r="Q168" s="139">
        <v>4.4880000000000003E-2</v>
      </c>
      <c r="R168" s="139">
        <f t="shared" si="22"/>
        <v>26.317946160000005</v>
      </c>
      <c r="S168" s="139">
        <v>0</v>
      </c>
      <c r="T168" s="140">
        <f t="shared" si="23"/>
        <v>0</v>
      </c>
      <c r="AR168" s="141" t="s">
        <v>96</v>
      </c>
      <c r="AT168" s="141" t="s">
        <v>153</v>
      </c>
      <c r="AU168" s="141" t="s">
        <v>89</v>
      </c>
      <c r="AY168" s="13" t="s">
        <v>151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89</v>
      </c>
      <c r="BK168" s="142">
        <f t="shared" si="29"/>
        <v>0</v>
      </c>
      <c r="BL168" s="13" t="s">
        <v>96</v>
      </c>
      <c r="BM168" s="141" t="s">
        <v>263</v>
      </c>
    </row>
    <row r="169" spans="2:65" s="1" customFormat="1" ht="24.25" customHeight="1">
      <c r="B169" s="129"/>
      <c r="C169" s="130" t="s">
        <v>264</v>
      </c>
      <c r="D169" s="130" t="s">
        <v>153</v>
      </c>
      <c r="E169" s="131" t="s">
        <v>265</v>
      </c>
      <c r="F169" s="132" t="s">
        <v>266</v>
      </c>
      <c r="G169" s="133" t="s">
        <v>156</v>
      </c>
      <c r="H169" s="134">
        <v>225.97</v>
      </c>
      <c r="I169" s="135"/>
      <c r="J169" s="135">
        <f t="shared" si="20"/>
        <v>0</v>
      </c>
      <c r="K169" s="136"/>
      <c r="L169" s="25"/>
      <c r="M169" s="137" t="s">
        <v>1</v>
      </c>
      <c r="N169" s="138" t="s">
        <v>43</v>
      </c>
      <c r="O169" s="139">
        <v>0.20499999999999999</v>
      </c>
      <c r="P169" s="139">
        <f t="shared" si="21"/>
        <v>46.32385</v>
      </c>
      <c r="Q169" s="139">
        <v>5.1999999999999998E-3</v>
      </c>
      <c r="R169" s="139">
        <f t="shared" si="22"/>
        <v>1.175044</v>
      </c>
      <c r="S169" s="139">
        <v>0</v>
      </c>
      <c r="T169" s="140">
        <f t="shared" si="23"/>
        <v>0</v>
      </c>
      <c r="AR169" s="141" t="s">
        <v>96</v>
      </c>
      <c r="AT169" s="141" t="s">
        <v>153</v>
      </c>
      <c r="AU169" s="141" t="s">
        <v>89</v>
      </c>
      <c r="AY169" s="13" t="s">
        <v>151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89</v>
      </c>
      <c r="BK169" s="142">
        <f t="shared" si="29"/>
        <v>0</v>
      </c>
      <c r="BL169" s="13" t="s">
        <v>96</v>
      </c>
      <c r="BM169" s="141" t="s">
        <v>267</v>
      </c>
    </row>
    <row r="170" spans="2:65" s="11" customFormat="1" ht="23" customHeight="1">
      <c r="B170" s="118"/>
      <c r="D170" s="119" t="s">
        <v>76</v>
      </c>
      <c r="E170" s="127" t="s">
        <v>181</v>
      </c>
      <c r="F170" s="127" t="s">
        <v>268</v>
      </c>
      <c r="J170" s="128">
        <f>BK170</f>
        <v>0</v>
      </c>
      <c r="L170" s="118"/>
      <c r="M170" s="122"/>
      <c r="P170" s="123">
        <f>SUM(P171:P175)</f>
        <v>97.569000000000003</v>
      </c>
      <c r="R170" s="123">
        <f>SUM(R171:R175)</f>
        <v>4.2866900000000001</v>
      </c>
      <c r="T170" s="124">
        <f>SUM(T171:T175)</f>
        <v>0</v>
      </c>
      <c r="AR170" s="119" t="s">
        <v>84</v>
      </c>
      <c r="AT170" s="125" t="s">
        <v>76</v>
      </c>
      <c r="AU170" s="125" t="s">
        <v>84</v>
      </c>
      <c r="AY170" s="119" t="s">
        <v>151</v>
      </c>
      <c r="BK170" s="126">
        <f>SUM(BK171:BK175)</f>
        <v>0</v>
      </c>
    </row>
    <row r="171" spans="2:65" s="1" customFormat="1" ht="49.25" customHeight="1">
      <c r="B171" s="129"/>
      <c r="C171" s="130" t="s">
        <v>269</v>
      </c>
      <c r="D171" s="130" t="s">
        <v>153</v>
      </c>
      <c r="E171" s="131" t="s">
        <v>270</v>
      </c>
      <c r="F171" s="132" t="s">
        <v>271</v>
      </c>
      <c r="G171" s="133" t="s">
        <v>160</v>
      </c>
      <c r="H171" s="134">
        <v>5</v>
      </c>
      <c r="I171" s="135"/>
      <c r="J171" s="135">
        <f>ROUND(I171*H171,2)</f>
        <v>0</v>
      </c>
      <c r="K171" s="136"/>
      <c r="L171" s="25"/>
      <c r="M171" s="137" t="s">
        <v>1</v>
      </c>
      <c r="N171" s="138" t="s">
        <v>43</v>
      </c>
      <c r="O171" s="139">
        <v>1.476</v>
      </c>
      <c r="P171" s="139">
        <f>O171*H171</f>
        <v>7.38</v>
      </c>
      <c r="Q171" s="139">
        <v>6.4990000000000006E-2</v>
      </c>
      <c r="R171" s="139">
        <f>Q171*H171</f>
        <v>0.32495000000000002</v>
      </c>
      <c r="S171" s="139">
        <v>0</v>
      </c>
      <c r="T171" s="140">
        <f>S171*H171</f>
        <v>0</v>
      </c>
      <c r="AR171" s="141" t="s">
        <v>96</v>
      </c>
      <c r="AT171" s="141" t="s">
        <v>153</v>
      </c>
      <c r="AU171" s="141" t="s">
        <v>89</v>
      </c>
      <c r="AY171" s="13" t="s">
        <v>151</v>
      </c>
      <c r="BE171" s="142">
        <f>IF(N171="základná",J171,0)</f>
        <v>0</v>
      </c>
      <c r="BF171" s="142">
        <f>IF(N171="znížená",J171,0)</f>
        <v>0</v>
      </c>
      <c r="BG171" s="142">
        <f>IF(N171="zákl. prenesená",J171,0)</f>
        <v>0</v>
      </c>
      <c r="BH171" s="142">
        <f>IF(N171="zníž. prenesená",J171,0)</f>
        <v>0</v>
      </c>
      <c r="BI171" s="142">
        <f>IF(N171="nulová",J171,0)</f>
        <v>0</v>
      </c>
      <c r="BJ171" s="13" t="s">
        <v>89</v>
      </c>
      <c r="BK171" s="142">
        <f>ROUND(I171*H171,2)</f>
        <v>0</v>
      </c>
      <c r="BL171" s="13" t="s">
        <v>96</v>
      </c>
      <c r="BM171" s="141" t="s">
        <v>272</v>
      </c>
    </row>
    <row r="172" spans="2:65" s="1" customFormat="1" ht="24.25" customHeight="1">
      <c r="B172" s="129"/>
      <c r="C172" s="130" t="s">
        <v>273</v>
      </c>
      <c r="D172" s="130" t="s">
        <v>153</v>
      </c>
      <c r="E172" s="131" t="s">
        <v>274</v>
      </c>
      <c r="F172" s="132" t="s">
        <v>275</v>
      </c>
      <c r="G172" s="133" t="s">
        <v>160</v>
      </c>
      <c r="H172" s="134">
        <v>10</v>
      </c>
      <c r="I172" s="135"/>
      <c r="J172" s="135">
        <f>ROUND(I172*H172,2)</f>
        <v>0</v>
      </c>
      <c r="K172" s="136"/>
      <c r="L172" s="25"/>
      <c r="M172" s="137" t="s">
        <v>1</v>
      </c>
      <c r="N172" s="138" t="s">
        <v>43</v>
      </c>
      <c r="O172" s="139">
        <v>1.476</v>
      </c>
      <c r="P172" s="139">
        <f>O172*H172</f>
        <v>14.76</v>
      </c>
      <c r="Q172" s="139">
        <v>6.4990000000000006E-2</v>
      </c>
      <c r="R172" s="139">
        <f>Q172*H172</f>
        <v>0.64990000000000003</v>
      </c>
      <c r="S172" s="139">
        <v>0</v>
      </c>
      <c r="T172" s="140">
        <f>S172*H172</f>
        <v>0</v>
      </c>
      <c r="AR172" s="141" t="s">
        <v>96</v>
      </c>
      <c r="AT172" s="141" t="s">
        <v>153</v>
      </c>
      <c r="AU172" s="141" t="s">
        <v>89</v>
      </c>
      <c r="AY172" s="13" t="s">
        <v>151</v>
      </c>
      <c r="BE172" s="142">
        <f>IF(N172="základná",J172,0)</f>
        <v>0</v>
      </c>
      <c r="BF172" s="142">
        <f>IF(N172="znížená",J172,0)</f>
        <v>0</v>
      </c>
      <c r="BG172" s="142">
        <f>IF(N172="zákl. prenesená",J172,0)</f>
        <v>0</v>
      </c>
      <c r="BH172" s="142">
        <f>IF(N172="zníž. prenesená",J172,0)</f>
        <v>0</v>
      </c>
      <c r="BI172" s="142">
        <f>IF(N172="nulová",J172,0)</f>
        <v>0</v>
      </c>
      <c r="BJ172" s="13" t="s">
        <v>89</v>
      </c>
      <c r="BK172" s="142">
        <f>ROUND(I172*H172,2)</f>
        <v>0</v>
      </c>
      <c r="BL172" s="13" t="s">
        <v>96</v>
      </c>
      <c r="BM172" s="141" t="s">
        <v>276</v>
      </c>
    </row>
    <row r="173" spans="2:65" s="1" customFormat="1" ht="24.25" customHeight="1">
      <c r="B173" s="129"/>
      <c r="C173" s="130" t="s">
        <v>277</v>
      </c>
      <c r="D173" s="130" t="s">
        <v>153</v>
      </c>
      <c r="E173" s="131" t="s">
        <v>278</v>
      </c>
      <c r="F173" s="132" t="s">
        <v>279</v>
      </c>
      <c r="G173" s="133" t="s">
        <v>160</v>
      </c>
      <c r="H173" s="134">
        <v>50</v>
      </c>
      <c r="I173" s="135"/>
      <c r="J173" s="135">
        <f>ROUND(I173*H173,2)</f>
        <v>0</v>
      </c>
      <c r="K173" s="136"/>
      <c r="L173" s="25"/>
      <c r="M173" s="137" t="s">
        <v>1</v>
      </c>
      <c r="N173" s="138" t="s">
        <v>43</v>
      </c>
      <c r="O173" s="139">
        <v>1.476</v>
      </c>
      <c r="P173" s="139">
        <f>O173*H173</f>
        <v>73.8</v>
      </c>
      <c r="Q173" s="139">
        <v>6.4990000000000006E-2</v>
      </c>
      <c r="R173" s="139">
        <f>Q173*H173</f>
        <v>3.2495000000000003</v>
      </c>
      <c r="S173" s="139">
        <v>0</v>
      </c>
      <c r="T173" s="140">
        <f>S173*H173</f>
        <v>0</v>
      </c>
      <c r="AR173" s="141" t="s">
        <v>96</v>
      </c>
      <c r="AT173" s="141" t="s">
        <v>153</v>
      </c>
      <c r="AU173" s="141" t="s">
        <v>89</v>
      </c>
      <c r="AY173" s="13" t="s">
        <v>151</v>
      </c>
      <c r="BE173" s="142">
        <f>IF(N173="základná",J173,0)</f>
        <v>0</v>
      </c>
      <c r="BF173" s="142">
        <f>IF(N173="znížená",J173,0)</f>
        <v>0</v>
      </c>
      <c r="BG173" s="142">
        <f>IF(N173="zákl. prenesená",J173,0)</f>
        <v>0</v>
      </c>
      <c r="BH173" s="142">
        <f>IF(N173="zníž. prenesená",J173,0)</f>
        <v>0</v>
      </c>
      <c r="BI173" s="142">
        <f>IF(N173="nulová",J173,0)</f>
        <v>0</v>
      </c>
      <c r="BJ173" s="13" t="s">
        <v>89</v>
      </c>
      <c r="BK173" s="142">
        <f>ROUND(I173*H173,2)</f>
        <v>0</v>
      </c>
      <c r="BL173" s="13" t="s">
        <v>96</v>
      </c>
      <c r="BM173" s="141" t="s">
        <v>280</v>
      </c>
    </row>
    <row r="174" spans="2:65" s="1" customFormat="1" ht="24.25" customHeight="1">
      <c r="B174" s="129"/>
      <c r="C174" s="130" t="s">
        <v>281</v>
      </c>
      <c r="D174" s="130" t="s">
        <v>153</v>
      </c>
      <c r="E174" s="131" t="s">
        <v>282</v>
      </c>
      <c r="F174" s="132" t="s">
        <v>283</v>
      </c>
      <c r="G174" s="133" t="s">
        <v>169</v>
      </c>
      <c r="H174" s="134">
        <v>1</v>
      </c>
      <c r="I174" s="135"/>
      <c r="J174" s="135">
        <f>ROUND(I174*H174,2)</f>
        <v>0</v>
      </c>
      <c r="K174" s="136"/>
      <c r="L174" s="25"/>
      <c r="M174" s="137" t="s">
        <v>1</v>
      </c>
      <c r="N174" s="138" t="s">
        <v>43</v>
      </c>
      <c r="O174" s="139">
        <v>1.629</v>
      </c>
      <c r="P174" s="139">
        <f>O174*H174</f>
        <v>1.629</v>
      </c>
      <c r="Q174" s="139">
        <v>3.4000000000000002E-4</v>
      </c>
      <c r="R174" s="139">
        <f>Q174*H174</f>
        <v>3.4000000000000002E-4</v>
      </c>
      <c r="S174" s="139">
        <v>0</v>
      </c>
      <c r="T174" s="140">
        <f>S174*H174</f>
        <v>0</v>
      </c>
      <c r="AR174" s="141" t="s">
        <v>96</v>
      </c>
      <c r="AT174" s="141" t="s">
        <v>153</v>
      </c>
      <c r="AU174" s="141" t="s">
        <v>89</v>
      </c>
      <c r="AY174" s="13" t="s">
        <v>151</v>
      </c>
      <c r="BE174" s="142">
        <f>IF(N174="základná",J174,0)</f>
        <v>0</v>
      </c>
      <c r="BF174" s="142">
        <f>IF(N174="znížená",J174,0)</f>
        <v>0</v>
      </c>
      <c r="BG174" s="142">
        <f>IF(N174="zákl. prenesená",J174,0)</f>
        <v>0</v>
      </c>
      <c r="BH174" s="142">
        <f>IF(N174="zníž. prenesená",J174,0)</f>
        <v>0</v>
      </c>
      <c r="BI174" s="142">
        <f>IF(N174="nulová",J174,0)</f>
        <v>0</v>
      </c>
      <c r="BJ174" s="13" t="s">
        <v>89</v>
      </c>
      <c r="BK174" s="142">
        <f>ROUND(I174*H174,2)</f>
        <v>0</v>
      </c>
      <c r="BL174" s="13" t="s">
        <v>96</v>
      </c>
      <c r="BM174" s="141" t="s">
        <v>284</v>
      </c>
    </row>
    <row r="175" spans="2:65" s="1" customFormat="1" ht="24.25" customHeight="1">
      <c r="B175" s="129"/>
      <c r="C175" s="143" t="s">
        <v>285</v>
      </c>
      <c r="D175" s="143" t="s">
        <v>220</v>
      </c>
      <c r="E175" s="144" t="s">
        <v>286</v>
      </c>
      <c r="F175" s="145" t="s">
        <v>287</v>
      </c>
      <c r="G175" s="146" t="s">
        <v>169</v>
      </c>
      <c r="H175" s="147">
        <v>1</v>
      </c>
      <c r="I175" s="148"/>
      <c r="J175" s="148">
        <f>ROUND(I175*H175,2)</f>
        <v>0</v>
      </c>
      <c r="K175" s="149"/>
      <c r="L175" s="150"/>
      <c r="M175" s="151" t="s">
        <v>1</v>
      </c>
      <c r="N175" s="152" t="s">
        <v>43</v>
      </c>
      <c r="O175" s="139">
        <v>0</v>
      </c>
      <c r="P175" s="139">
        <f>O175*H175</f>
        <v>0</v>
      </c>
      <c r="Q175" s="139">
        <v>6.2E-2</v>
      </c>
      <c r="R175" s="139">
        <f>Q175*H175</f>
        <v>6.2E-2</v>
      </c>
      <c r="S175" s="139">
        <v>0</v>
      </c>
      <c r="T175" s="140">
        <f>S175*H175</f>
        <v>0</v>
      </c>
      <c r="AR175" s="141" t="s">
        <v>181</v>
      </c>
      <c r="AT175" s="141" t="s">
        <v>220</v>
      </c>
      <c r="AU175" s="141" t="s">
        <v>89</v>
      </c>
      <c r="AY175" s="13" t="s">
        <v>151</v>
      </c>
      <c r="BE175" s="142">
        <f>IF(N175="základná",J175,0)</f>
        <v>0</v>
      </c>
      <c r="BF175" s="142">
        <f>IF(N175="znížená",J175,0)</f>
        <v>0</v>
      </c>
      <c r="BG175" s="142">
        <f>IF(N175="zákl. prenesená",J175,0)</f>
        <v>0</v>
      </c>
      <c r="BH175" s="142">
        <f>IF(N175="zníž. prenesená",J175,0)</f>
        <v>0</v>
      </c>
      <c r="BI175" s="142">
        <f>IF(N175="nulová",J175,0)</f>
        <v>0</v>
      </c>
      <c r="BJ175" s="13" t="s">
        <v>89</v>
      </c>
      <c r="BK175" s="142">
        <f>ROUND(I175*H175,2)</f>
        <v>0</v>
      </c>
      <c r="BL175" s="13" t="s">
        <v>96</v>
      </c>
      <c r="BM175" s="141" t="s">
        <v>288</v>
      </c>
    </row>
    <row r="176" spans="2:65" s="11" customFormat="1" ht="23" customHeight="1">
      <c r="B176" s="118"/>
      <c r="D176" s="119" t="s">
        <v>76</v>
      </c>
      <c r="E176" s="127" t="s">
        <v>185</v>
      </c>
      <c r="F176" s="127" t="s">
        <v>289</v>
      </c>
      <c r="J176" s="128">
        <f>BK176</f>
        <v>0</v>
      </c>
      <c r="L176" s="118"/>
      <c r="M176" s="122"/>
      <c r="P176" s="123">
        <f>SUM(P177:P221)</f>
        <v>2039.2573464999998</v>
      </c>
      <c r="R176" s="123">
        <f>SUM(R177:R221)</f>
        <v>35.130384719999995</v>
      </c>
      <c r="T176" s="124">
        <f>SUM(T177:T221)</f>
        <v>145.481559</v>
      </c>
      <c r="AR176" s="119" t="s">
        <v>84</v>
      </c>
      <c r="AT176" s="125" t="s">
        <v>76</v>
      </c>
      <c r="AU176" s="125" t="s">
        <v>84</v>
      </c>
      <c r="AY176" s="119" t="s">
        <v>151</v>
      </c>
      <c r="BK176" s="126">
        <f>SUM(BK177:BK221)</f>
        <v>0</v>
      </c>
    </row>
    <row r="177" spans="2:65" s="1" customFormat="1" ht="38" customHeight="1">
      <c r="B177" s="129"/>
      <c r="C177" s="130" t="s">
        <v>290</v>
      </c>
      <c r="D177" s="130" t="s">
        <v>153</v>
      </c>
      <c r="E177" s="131" t="s">
        <v>291</v>
      </c>
      <c r="F177" s="132" t="s">
        <v>292</v>
      </c>
      <c r="G177" s="133" t="s">
        <v>156</v>
      </c>
      <c r="H177" s="134">
        <v>70.313999999999993</v>
      </c>
      <c r="I177" s="135"/>
      <c r="J177" s="135">
        <f t="shared" ref="J177:J221" si="30">ROUND(I177*H177,2)</f>
        <v>0</v>
      </c>
      <c r="K177" s="136"/>
      <c r="L177" s="25"/>
      <c r="M177" s="137" t="s">
        <v>1</v>
      </c>
      <c r="N177" s="138" t="s">
        <v>43</v>
      </c>
      <c r="O177" s="139">
        <v>8.2000000000000003E-2</v>
      </c>
      <c r="P177" s="139">
        <f t="shared" ref="P177:P221" si="31">O177*H177</f>
        <v>5.7657479999999994</v>
      </c>
      <c r="Q177" s="139">
        <v>1.9000000000000001E-4</v>
      </c>
      <c r="R177" s="139">
        <f t="shared" ref="R177:R221" si="32">Q177*H177</f>
        <v>1.3359659999999999E-2</v>
      </c>
      <c r="S177" s="139">
        <v>0</v>
      </c>
      <c r="T177" s="140">
        <f t="shared" ref="T177:T221" si="33">S177*H177</f>
        <v>0</v>
      </c>
      <c r="AR177" s="141" t="s">
        <v>96</v>
      </c>
      <c r="AT177" s="141" t="s">
        <v>153</v>
      </c>
      <c r="AU177" s="141" t="s">
        <v>89</v>
      </c>
      <c r="AY177" s="13" t="s">
        <v>151</v>
      </c>
      <c r="BE177" s="142">
        <f t="shared" ref="BE177:BE221" si="34">IF(N177="základná",J177,0)</f>
        <v>0</v>
      </c>
      <c r="BF177" s="142">
        <f t="shared" ref="BF177:BF221" si="35">IF(N177="znížená",J177,0)</f>
        <v>0</v>
      </c>
      <c r="BG177" s="142">
        <f t="shared" ref="BG177:BG221" si="36">IF(N177="zákl. prenesená",J177,0)</f>
        <v>0</v>
      </c>
      <c r="BH177" s="142">
        <f t="shared" ref="BH177:BH221" si="37">IF(N177="zníž. prenesená",J177,0)</f>
        <v>0</v>
      </c>
      <c r="BI177" s="142">
        <f t="shared" ref="BI177:BI221" si="38">IF(N177="nulová",J177,0)</f>
        <v>0</v>
      </c>
      <c r="BJ177" s="13" t="s">
        <v>89</v>
      </c>
      <c r="BK177" s="142">
        <f t="shared" ref="BK177:BK221" si="39">ROUND(I177*H177,2)</f>
        <v>0</v>
      </c>
      <c r="BL177" s="13" t="s">
        <v>96</v>
      </c>
      <c r="BM177" s="141" t="s">
        <v>293</v>
      </c>
    </row>
    <row r="178" spans="2:65" s="1" customFormat="1" ht="24.25" customHeight="1">
      <c r="B178" s="129"/>
      <c r="C178" s="130" t="s">
        <v>294</v>
      </c>
      <c r="D178" s="130" t="s">
        <v>153</v>
      </c>
      <c r="E178" s="131" t="s">
        <v>295</v>
      </c>
      <c r="F178" s="132" t="s">
        <v>296</v>
      </c>
      <c r="G178" s="133" t="s">
        <v>156</v>
      </c>
      <c r="H178" s="134">
        <v>73.260999999999996</v>
      </c>
      <c r="I178" s="135"/>
      <c r="J178" s="135">
        <f t="shared" si="30"/>
        <v>0</v>
      </c>
      <c r="K178" s="136"/>
      <c r="L178" s="25"/>
      <c r="M178" s="137" t="s">
        <v>1</v>
      </c>
      <c r="N178" s="138" t="s">
        <v>43</v>
      </c>
      <c r="O178" s="139">
        <v>0.20300000000000001</v>
      </c>
      <c r="P178" s="139">
        <f t="shared" si="31"/>
        <v>14.871983</v>
      </c>
      <c r="Q178" s="139">
        <v>1.6000000000000001E-4</v>
      </c>
      <c r="R178" s="139">
        <f t="shared" si="32"/>
        <v>1.1721759999999999E-2</v>
      </c>
      <c r="S178" s="139">
        <v>0</v>
      </c>
      <c r="T178" s="140">
        <f t="shared" si="33"/>
        <v>0</v>
      </c>
      <c r="AR178" s="141" t="s">
        <v>96</v>
      </c>
      <c r="AT178" s="141" t="s">
        <v>153</v>
      </c>
      <c r="AU178" s="141" t="s">
        <v>89</v>
      </c>
      <c r="AY178" s="13" t="s">
        <v>151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3" t="s">
        <v>89</v>
      </c>
      <c r="BK178" s="142">
        <f t="shared" si="39"/>
        <v>0</v>
      </c>
      <c r="BL178" s="13" t="s">
        <v>96</v>
      </c>
      <c r="BM178" s="141" t="s">
        <v>297</v>
      </c>
    </row>
    <row r="179" spans="2:65" s="1" customFormat="1" ht="24.25" customHeight="1">
      <c r="B179" s="129"/>
      <c r="C179" s="130" t="s">
        <v>298</v>
      </c>
      <c r="D179" s="130" t="s">
        <v>153</v>
      </c>
      <c r="E179" s="131" t="s">
        <v>299</v>
      </c>
      <c r="F179" s="132" t="s">
        <v>300</v>
      </c>
      <c r="G179" s="133" t="s">
        <v>165</v>
      </c>
      <c r="H179" s="134">
        <v>1</v>
      </c>
      <c r="I179" s="135"/>
      <c r="J179" s="135">
        <f t="shared" si="30"/>
        <v>0</v>
      </c>
      <c r="K179" s="136"/>
      <c r="L179" s="25"/>
      <c r="M179" s="137" t="s">
        <v>1</v>
      </c>
      <c r="N179" s="138" t="s">
        <v>43</v>
      </c>
      <c r="O179" s="139">
        <v>7.1689999999999996</v>
      </c>
      <c r="P179" s="139">
        <f t="shared" si="31"/>
        <v>7.1689999999999996</v>
      </c>
      <c r="Q179" s="139">
        <v>2.2151320000000001</v>
      </c>
      <c r="R179" s="139">
        <f t="shared" si="32"/>
        <v>2.2151320000000001</v>
      </c>
      <c r="S179" s="139">
        <v>0</v>
      </c>
      <c r="T179" s="140">
        <f t="shared" si="33"/>
        <v>0</v>
      </c>
      <c r="AR179" s="141" t="s">
        <v>96</v>
      </c>
      <c r="AT179" s="141" t="s">
        <v>153</v>
      </c>
      <c r="AU179" s="141" t="s">
        <v>89</v>
      </c>
      <c r="AY179" s="13" t="s">
        <v>151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3" t="s">
        <v>89</v>
      </c>
      <c r="BK179" s="142">
        <f t="shared" si="39"/>
        <v>0</v>
      </c>
      <c r="BL179" s="13" t="s">
        <v>96</v>
      </c>
      <c r="BM179" s="141" t="s">
        <v>301</v>
      </c>
    </row>
    <row r="180" spans="2:65" s="1" customFormat="1" ht="14.5" customHeight="1">
      <c r="B180" s="129"/>
      <c r="C180" s="130" t="s">
        <v>302</v>
      </c>
      <c r="D180" s="130" t="s">
        <v>153</v>
      </c>
      <c r="E180" s="131" t="s">
        <v>303</v>
      </c>
      <c r="F180" s="132" t="s">
        <v>304</v>
      </c>
      <c r="G180" s="133" t="s">
        <v>204</v>
      </c>
      <c r="H180" s="134">
        <v>0.05</v>
      </c>
      <c r="I180" s="135"/>
      <c r="J180" s="135">
        <f t="shared" si="30"/>
        <v>0</v>
      </c>
      <c r="K180" s="136"/>
      <c r="L180" s="25"/>
      <c r="M180" s="137" t="s">
        <v>1</v>
      </c>
      <c r="N180" s="138" t="s">
        <v>43</v>
      </c>
      <c r="O180" s="139">
        <v>15.23085</v>
      </c>
      <c r="P180" s="139">
        <f t="shared" si="31"/>
        <v>0.76154250000000001</v>
      </c>
      <c r="Q180" s="139">
        <v>1.20296</v>
      </c>
      <c r="R180" s="139">
        <f t="shared" si="32"/>
        <v>6.0148000000000007E-2</v>
      </c>
      <c r="S180" s="139">
        <v>0</v>
      </c>
      <c r="T180" s="140">
        <f t="shared" si="33"/>
        <v>0</v>
      </c>
      <c r="AR180" s="141" t="s">
        <v>96</v>
      </c>
      <c r="AT180" s="141" t="s">
        <v>153</v>
      </c>
      <c r="AU180" s="141" t="s">
        <v>89</v>
      </c>
      <c r="AY180" s="13" t="s">
        <v>151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3" t="s">
        <v>89</v>
      </c>
      <c r="BK180" s="142">
        <f t="shared" si="39"/>
        <v>0</v>
      </c>
      <c r="BL180" s="13" t="s">
        <v>96</v>
      </c>
      <c r="BM180" s="141" t="s">
        <v>305</v>
      </c>
    </row>
    <row r="181" spans="2:65" s="1" customFormat="1" ht="24.25" customHeight="1">
      <c r="B181" s="129"/>
      <c r="C181" s="130" t="s">
        <v>306</v>
      </c>
      <c r="D181" s="130" t="s">
        <v>153</v>
      </c>
      <c r="E181" s="131" t="s">
        <v>307</v>
      </c>
      <c r="F181" s="132" t="s">
        <v>308</v>
      </c>
      <c r="G181" s="133" t="s">
        <v>165</v>
      </c>
      <c r="H181" s="134">
        <v>1</v>
      </c>
      <c r="I181" s="135"/>
      <c r="J181" s="135">
        <f t="shared" si="30"/>
        <v>0</v>
      </c>
      <c r="K181" s="136"/>
      <c r="L181" s="25"/>
      <c r="M181" s="137" t="s">
        <v>1</v>
      </c>
      <c r="N181" s="138" t="s">
        <v>43</v>
      </c>
      <c r="O181" s="139">
        <v>3.6436600000000001</v>
      </c>
      <c r="P181" s="139">
        <f t="shared" si="31"/>
        <v>3.6436600000000001</v>
      </c>
      <c r="Q181" s="139">
        <v>2.2677499999999999</v>
      </c>
      <c r="R181" s="139">
        <f t="shared" si="32"/>
        <v>2.2677499999999999</v>
      </c>
      <c r="S181" s="139">
        <v>0</v>
      </c>
      <c r="T181" s="140">
        <f t="shared" si="33"/>
        <v>0</v>
      </c>
      <c r="AR181" s="141" t="s">
        <v>96</v>
      </c>
      <c r="AT181" s="141" t="s">
        <v>153</v>
      </c>
      <c r="AU181" s="141" t="s">
        <v>89</v>
      </c>
      <c r="AY181" s="13" t="s">
        <v>151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3" t="s">
        <v>89</v>
      </c>
      <c r="BK181" s="142">
        <f t="shared" si="39"/>
        <v>0</v>
      </c>
      <c r="BL181" s="13" t="s">
        <v>96</v>
      </c>
      <c r="BM181" s="141" t="s">
        <v>309</v>
      </c>
    </row>
    <row r="182" spans="2:65" s="1" customFormat="1" ht="24.25" customHeight="1">
      <c r="B182" s="129"/>
      <c r="C182" s="130" t="s">
        <v>310</v>
      </c>
      <c r="D182" s="130" t="s">
        <v>153</v>
      </c>
      <c r="E182" s="131" t="s">
        <v>311</v>
      </c>
      <c r="F182" s="132" t="s">
        <v>312</v>
      </c>
      <c r="G182" s="133" t="s">
        <v>160</v>
      </c>
      <c r="H182" s="134">
        <v>20</v>
      </c>
      <c r="I182" s="135"/>
      <c r="J182" s="135">
        <f t="shared" si="30"/>
        <v>0</v>
      </c>
      <c r="K182" s="136"/>
      <c r="L182" s="25"/>
      <c r="M182" s="137" t="s">
        <v>1</v>
      </c>
      <c r="N182" s="138" t="s">
        <v>43</v>
      </c>
      <c r="O182" s="139">
        <v>0.30401</v>
      </c>
      <c r="P182" s="139">
        <f t="shared" si="31"/>
        <v>6.0801999999999996</v>
      </c>
      <c r="Q182" s="139">
        <v>6.2500000000000003E-6</v>
      </c>
      <c r="R182" s="139">
        <f t="shared" si="32"/>
        <v>1.25E-4</v>
      </c>
      <c r="S182" s="139">
        <v>0</v>
      </c>
      <c r="T182" s="140">
        <f t="shared" si="33"/>
        <v>0</v>
      </c>
      <c r="AR182" s="141" t="s">
        <v>96</v>
      </c>
      <c r="AT182" s="141" t="s">
        <v>153</v>
      </c>
      <c r="AU182" s="141" t="s">
        <v>89</v>
      </c>
      <c r="AY182" s="13" t="s">
        <v>151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3" t="s">
        <v>89</v>
      </c>
      <c r="BK182" s="142">
        <f t="shared" si="39"/>
        <v>0</v>
      </c>
      <c r="BL182" s="13" t="s">
        <v>96</v>
      </c>
      <c r="BM182" s="141" t="s">
        <v>313</v>
      </c>
    </row>
    <row r="183" spans="2:65" s="1" customFormat="1" ht="24.25" customHeight="1">
      <c r="B183" s="129"/>
      <c r="C183" s="130" t="s">
        <v>314</v>
      </c>
      <c r="D183" s="130" t="s">
        <v>153</v>
      </c>
      <c r="E183" s="131" t="s">
        <v>315</v>
      </c>
      <c r="F183" s="132" t="s">
        <v>316</v>
      </c>
      <c r="G183" s="133" t="s">
        <v>156</v>
      </c>
      <c r="H183" s="134">
        <v>592.79999999999995</v>
      </c>
      <c r="I183" s="135"/>
      <c r="J183" s="135">
        <f t="shared" si="30"/>
        <v>0</v>
      </c>
      <c r="K183" s="136"/>
      <c r="L183" s="25"/>
      <c r="M183" s="137" t="s">
        <v>1</v>
      </c>
      <c r="N183" s="138" t="s">
        <v>43</v>
      </c>
      <c r="O183" s="139">
        <v>0.13200000000000001</v>
      </c>
      <c r="P183" s="139">
        <f t="shared" si="31"/>
        <v>78.249600000000001</v>
      </c>
      <c r="Q183" s="139">
        <v>2.572E-2</v>
      </c>
      <c r="R183" s="139">
        <f t="shared" si="32"/>
        <v>15.246815999999999</v>
      </c>
      <c r="S183" s="139">
        <v>0</v>
      </c>
      <c r="T183" s="140">
        <f t="shared" si="33"/>
        <v>0</v>
      </c>
      <c r="AR183" s="141" t="s">
        <v>96</v>
      </c>
      <c r="AT183" s="141" t="s">
        <v>153</v>
      </c>
      <c r="AU183" s="141" t="s">
        <v>89</v>
      </c>
      <c r="AY183" s="13" t="s">
        <v>151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89</v>
      </c>
      <c r="BK183" s="142">
        <f t="shared" si="39"/>
        <v>0</v>
      </c>
      <c r="BL183" s="13" t="s">
        <v>96</v>
      </c>
      <c r="BM183" s="141" t="s">
        <v>317</v>
      </c>
    </row>
    <row r="184" spans="2:65" s="1" customFormat="1" ht="38" customHeight="1">
      <c r="B184" s="129"/>
      <c r="C184" s="130" t="s">
        <v>318</v>
      </c>
      <c r="D184" s="130" t="s">
        <v>153</v>
      </c>
      <c r="E184" s="131" t="s">
        <v>319</v>
      </c>
      <c r="F184" s="132" t="s">
        <v>320</v>
      </c>
      <c r="G184" s="133" t="s">
        <v>156</v>
      </c>
      <c r="H184" s="134">
        <v>1185.5999999999999</v>
      </c>
      <c r="I184" s="135"/>
      <c r="J184" s="135">
        <f t="shared" si="30"/>
        <v>0</v>
      </c>
      <c r="K184" s="136"/>
      <c r="L184" s="25"/>
      <c r="M184" s="137" t="s">
        <v>1</v>
      </c>
      <c r="N184" s="138" t="s">
        <v>43</v>
      </c>
      <c r="O184" s="139">
        <v>6.0000000000000001E-3</v>
      </c>
      <c r="P184" s="139">
        <f t="shared" si="31"/>
        <v>7.1135999999999999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96</v>
      </c>
      <c r="AT184" s="141" t="s">
        <v>153</v>
      </c>
      <c r="AU184" s="141" t="s">
        <v>89</v>
      </c>
      <c r="AY184" s="13" t="s">
        <v>151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89</v>
      </c>
      <c r="BK184" s="142">
        <f t="shared" si="39"/>
        <v>0</v>
      </c>
      <c r="BL184" s="13" t="s">
        <v>96</v>
      </c>
      <c r="BM184" s="141" t="s">
        <v>321</v>
      </c>
    </row>
    <row r="185" spans="2:65" s="1" customFormat="1" ht="24.25" customHeight="1">
      <c r="B185" s="129"/>
      <c r="C185" s="130" t="s">
        <v>322</v>
      </c>
      <c r="D185" s="130" t="s">
        <v>153</v>
      </c>
      <c r="E185" s="131" t="s">
        <v>323</v>
      </c>
      <c r="F185" s="132" t="s">
        <v>324</v>
      </c>
      <c r="G185" s="133" t="s">
        <v>156</v>
      </c>
      <c r="H185" s="134">
        <v>592.79999999999995</v>
      </c>
      <c r="I185" s="135"/>
      <c r="J185" s="135">
        <f t="shared" si="30"/>
        <v>0</v>
      </c>
      <c r="K185" s="136"/>
      <c r="L185" s="25"/>
      <c r="M185" s="137" t="s">
        <v>1</v>
      </c>
      <c r="N185" s="138" t="s">
        <v>43</v>
      </c>
      <c r="O185" s="139">
        <v>9.1999999999999998E-2</v>
      </c>
      <c r="P185" s="139">
        <f t="shared" si="31"/>
        <v>54.537599999999998</v>
      </c>
      <c r="Q185" s="139">
        <v>2.572E-2</v>
      </c>
      <c r="R185" s="139">
        <f t="shared" si="32"/>
        <v>15.246815999999999</v>
      </c>
      <c r="S185" s="139">
        <v>0</v>
      </c>
      <c r="T185" s="140">
        <f t="shared" si="33"/>
        <v>0</v>
      </c>
      <c r="AR185" s="141" t="s">
        <v>96</v>
      </c>
      <c r="AT185" s="141" t="s">
        <v>153</v>
      </c>
      <c r="AU185" s="141" t="s">
        <v>89</v>
      </c>
      <c r="AY185" s="13" t="s">
        <v>151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89</v>
      </c>
      <c r="BK185" s="142">
        <f t="shared" si="39"/>
        <v>0</v>
      </c>
      <c r="BL185" s="13" t="s">
        <v>96</v>
      </c>
      <c r="BM185" s="141" t="s">
        <v>325</v>
      </c>
    </row>
    <row r="186" spans="2:65" s="1" customFormat="1" ht="14.5" customHeight="1">
      <c r="B186" s="129"/>
      <c r="C186" s="130" t="s">
        <v>326</v>
      </c>
      <c r="D186" s="130" t="s">
        <v>153</v>
      </c>
      <c r="E186" s="131" t="s">
        <v>327</v>
      </c>
      <c r="F186" s="132" t="s">
        <v>328</v>
      </c>
      <c r="G186" s="133" t="s">
        <v>156</v>
      </c>
      <c r="H186" s="134">
        <v>592.79999999999995</v>
      </c>
      <c r="I186" s="135"/>
      <c r="J186" s="135">
        <f t="shared" si="30"/>
        <v>0</v>
      </c>
      <c r="K186" s="136"/>
      <c r="L186" s="25"/>
      <c r="M186" s="137" t="s">
        <v>1</v>
      </c>
      <c r="N186" s="138" t="s">
        <v>43</v>
      </c>
      <c r="O186" s="139">
        <v>0.04</v>
      </c>
      <c r="P186" s="139">
        <f t="shared" si="31"/>
        <v>23.712</v>
      </c>
      <c r="Q186" s="139">
        <v>5.0000000000000002E-5</v>
      </c>
      <c r="R186" s="139">
        <f t="shared" si="32"/>
        <v>2.964E-2</v>
      </c>
      <c r="S186" s="139">
        <v>0</v>
      </c>
      <c r="T186" s="140">
        <f t="shared" si="33"/>
        <v>0</v>
      </c>
      <c r="AR186" s="141" t="s">
        <v>96</v>
      </c>
      <c r="AT186" s="141" t="s">
        <v>153</v>
      </c>
      <c r="AU186" s="141" t="s">
        <v>89</v>
      </c>
      <c r="AY186" s="13" t="s">
        <v>151</v>
      </c>
      <c r="BE186" s="142">
        <f t="shared" si="34"/>
        <v>0</v>
      </c>
      <c r="BF186" s="142">
        <f t="shared" si="35"/>
        <v>0</v>
      </c>
      <c r="BG186" s="142">
        <f t="shared" si="36"/>
        <v>0</v>
      </c>
      <c r="BH186" s="142">
        <f t="shared" si="37"/>
        <v>0</v>
      </c>
      <c r="BI186" s="142">
        <f t="shared" si="38"/>
        <v>0</v>
      </c>
      <c r="BJ186" s="13" t="s">
        <v>89</v>
      </c>
      <c r="BK186" s="142">
        <f t="shared" si="39"/>
        <v>0</v>
      </c>
      <c r="BL186" s="13" t="s">
        <v>96</v>
      </c>
      <c r="BM186" s="141" t="s">
        <v>329</v>
      </c>
    </row>
    <row r="187" spans="2:65" s="1" customFormat="1" ht="14.5" customHeight="1">
      <c r="B187" s="129"/>
      <c r="C187" s="130" t="s">
        <v>330</v>
      </c>
      <c r="D187" s="130" t="s">
        <v>153</v>
      </c>
      <c r="E187" s="131" t="s">
        <v>331</v>
      </c>
      <c r="F187" s="132" t="s">
        <v>332</v>
      </c>
      <c r="G187" s="133" t="s">
        <v>156</v>
      </c>
      <c r="H187" s="134">
        <v>592.79999999999995</v>
      </c>
      <c r="I187" s="135"/>
      <c r="J187" s="135">
        <f t="shared" si="30"/>
        <v>0</v>
      </c>
      <c r="K187" s="136"/>
      <c r="L187" s="25"/>
      <c r="M187" s="137" t="s">
        <v>1</v>
      </c>
      <c r="N187" s="138" t="s">
        <v>43</v>
      </c>
      <c r="O187" s="139">
        <v>0.04</v>
      </c>
      <c r="P187" s="139">
        <f t="shared" si="31"/>
        <v>23.712</v>
      </c>
      <c r="Q187" s="139">
        <v>0</v>
      </c>
      <c r="R187" s="139">
        <f t="shared" si="32"/>
        <v>0</v>
      </c>
      <c r="S187" s="139">
        <v>0</v>
      </c>
      <c r="T187" s="140">
        <f t="shared" si="33"/>
        <v>0</v>
      </c>
      <c r="AR187" s="141" t="s">
        <v>96</v>
      </c>
      <c r="AT187" s="141" t="s">
        <v>153</v>
      </c>
      <c r="AU187" s="141" t="s">
        <v>89</v>
      </c>
      <c r="AY187" s="13" t="s">
        <v>151</v>
      </c>
      <c r="BE187" s="142">
        <f t="shared" si="34"/>
        <v>0</v>
      </c>
      <c r="BF187" s="142">
        <f t="shared" si="35"/>
        <v>0</v>
      </c>
      <c r="BG187" s="142">
        <f t="shared" si="36"/>
        <v>0</v>
      </c>
      <c r="BH187" s="142">
        <f t="shared" si="37"/>
        <v>0</v>
      </c>
      <c r="BI187" s="142">
        <f t="shared" si="38"/>
        <v>0</v>
      </c>
      <c r="BJ187" s="13" t="s">
        <v>89</v>
      </c>
      <c r="BK187" s="142">
        <f t="shared" si="39"/>
        <v>0</v>
      </c>
      <c r="BL187" s="13" t="s">
        <v>96</v>
      </c>
      <c r="BM187" s="141" t="s">
        <v>333</v>
      </c>
    </row>
    <row r="188" spans="2:65" s="1" customFormat="1" ht="24.25" customHeight="1">
      <c r="B188" s="129"/>
      <c r="C188" s="130" t="s">
        <v>334</v>
      </c>
      <c r="D188" s="130" t="s">
        <v>153</v>
      </c>
      <c r="E188" s="131" t="s">
        <v>335</v>
      </c>
      <c r="F188" s="132" t="s">
        <v>336</v>
      </c>
      <c r="G188" s="133" t="s">
        <v>165</v>
      </c>
      <c r="H188" s="134">
        <v>1</v>
      </c>
      <c r="I188" s="135"/>
      <c r="J188" s="135">
        <f t="shared" si="30"/>
        <v>0</v>
      </c>
      <c r="K188" s="136"/>
      <c r="L188" s="25"/>
      <c r="M188" s="137" t="s">
        <v>1</v>
      </c>
      <c r="N188" s="138" t="s">
        <v>43</v>
      </c>
      <c r="O188" s="139">
        <v>12.606</v>
      </c>
      <c r="P188" s="139">
        <f t="shared" si="31"/>
        <v>12.606</v>
      </c>
      <c r="Q188" s="139">
        <v>0</v>
      </c>
      <c r="R188" s="139">
        <f t="shared" si="32"/>
        <v>0</v>
      </c>
      <c r="S188" s="139">
        <v>2.4</v>
      </c>
      <c r="T188" s="140">
        <f t="shared" si="33"/>
        <v>2.4</v>
      </c>
      <c r="AR188" s="141" t="s">
        <v>96</v>
      </c>
      <c r="AT188" s="141" t="s">
        <v>153</v>
      </c>
      <c r="AU188" s="141" t="s">
        <v>89</v>
      </c>
      <c r="AY188" s="13" t="s">
        <v>151</v>
      </c>
      <c r="BE188" s="142">
        <f t="shared" si="34"/>
        <v>0</v>
      </c>
      <c r="BF188" s="142">
        <f t="shared" si="35"/>
        <v>0</v>
      </c>
      <c r="BG188" s="142">
        <f t="shared" si="36"/>
        <v>0</v>
      </c>
      <c r="BH188" s="142">
        <f t="shared" si="37"/>
        <v>0</v>
      </c>
      <c r="BI188" s="142">
        <f t="shared" si="38"/>
        <v>0</v>
      </c>
      <c r="BJ188" s="13" t="s">
        <v>89</v>
      </c>
      <c r="BK188" s="142">
        <f t="shared" si="39"/>
        <v>0</v>
      </c>
      <c r="BL188" s="13" t="s">
        <v>96</v>
      </c>
      <c r="BM188" s="141" t="s">
        <v>337</v>
      </c>
    </row>
    <row r="189" spans="2:65" s="1" customFormat="1" ht="38" customHeight="1">
      <c r="B189" s="129"/>
      <c r="C189" s="130" t="s">
        <v>338</v>
      </c>
      <c r="D189" s="130" t="s">
        <v>153</v>
      </c>
      <c r="E189" s="131" t="s">
        <v>339</v>
      </c>
      <c r="F189" s="132" t="s">
        <v>340</v>
      </c>
      <c r="G189" s="133" t="s">
        <v>156</v>
      </c>
      <c r="H189" s="134">
        <v>97.453999999999994</v>
      </c>
      <c r="I189" s="135"/>
      <c r="J189" s="135">
        <f t="shared" si="30"/>
        <v>0</v>
      </c>
      <c r="K189" s="136"/>
      <c r="L189" s="25"/>
      <c r="M189" s="137" t="s">
        <v>1</v>
      </c>
      <c r="N189" s="138" t="s">
        <v>43</v>
      </c>
      <c r="O189" s="139">
        <v>0.16400000000000001</v>
      </c>
      <c r="P189" s="139">
        <f t="shared" si="31"/>
        <v>15.982455999999999</v>
      </c>
      <c r="Q189" s="139">
        <v>0</v>
      </c>
      <c r="R189" s="139">
        <f t="shared" si="32"/>
        <v>0</v>
      </c>
      <c r="S189" s="139">
        <v>0.19600000000000001</v>
      </c>
      <c r="T189" s="140">
        <f t="shared" si="33"/>
        <v>19.100984</v>
      </c>
      <c r="AR189" s="141" t="s">
        <v>96</v>
      </c>
      <c r="AT189" s="141" t="s">
        <v>153</v>
      </c>
      <c r="AU189" s="141" t="s">
        <v>89</v>
      </c>
      <c r="AY189" s="13" t="s">
        <v>151</v>
      </c>
      <c r="BE189" s="142">
        <f t="shared" si="34"/>
        <v>0</v>
      </c>
      <c r="BF189" s="142">
        <f t="shared" si="35"/>
        <v>0</v>
      </c>
      <c r="BG189" s="142">
        <f t="shared" si="36"/>
        <v>0</v>
      </c>
      <c r="BH189" s="142">
        <f t="shared" si="37"/>
        <v>0</v>
      </c>
      <c r="BI189" s="142">
        <f t="shared" si="38"/>
        <v>0</v>
      </c>
      <c r="BJ189" s="13" t="s">
        <v>89</v>
      </c>
      <c r="BK189" s="142">
        <f t="shared" si="39"/>
        <v>0</v>
      </c>
      <c r="BL189" s="13" t="s">
        <v>96</v>
      </c>
      <c r="BM189" s="141" t="s">
        <v>341</v>
      </c>
    </row>
    <row r="190" spans="2:65" s="1" customFormat="1" ht="38" customHeight="1">
      <c r="B190" s="129"/>
      <c r="C190" s="130" t="s">
        <v>342</v>
      </c>
      <c r="D190" s="130" t="s">
        <v>153</v>
      </c>
      <c r="E190" s="131" t="s">
        <v>343</v>
      </c>
      <c r="F190" s="132" t="s">
        <v>344</v>
      </c>
      <c r="G190" s="133" t="s">
        <v>165</v>
      </c>
      <c r="H190" s="134">
        <v>4.2510000000000003</v>
      </c>
      <c r="I190" s="135"/>
      <c r="J190" s="135">
        <f t="shared" si="30"/>
        <v>0</v>
      </c>
      <c r="K190" s="136"/>
      <c r="L190" s="25"/>
      <c r="M190" s="137" t="s">
        <v>1</v>
      </c>
      <c r="N190" s="138" t="s">
        <v>43</v>
      </c>
      <c r="O190" s="139">
        <v>4.609</v>
      </c>
      <c r="P190" s="139">
        <f t="shared" si="31"/>
        <v>19.592859000000001</v>
      </c>
      <c r="Q190" s="139">
        <v>0</v>
      </c>
      <c r="R190" s="139">
        <f t="shared" si="32"/>
        <v>0</v>
      </c>
      <c r="S190" s="139">
        <v>2.2000000000000002</v>
      </c>
      <c r="T190" s="140">
        <f t="shared" si="33"/>
        <v>9.3522000000000016</v>
      </c>
      <c r="AR190" s="141" t="s">
        <v>96</v>
      </c>
      <c r="AT190" s="141" t="s">
        <v>153</v>
      </c>
      <c r="AU190" s="141" t="s">
        <v>89</v>
      </c>
      <c r="AY190" s="13" t="s">
        <v>151</v>
      </c>
      <c r="BE190" s="142">
        <f t="shared" si="34"/>
        <v>0</v>
      </c>
      <c r="BF190" s="142">
        <f t="shared" si="35"/>
        <v>0</v>
      </c>
      <c r="BG190" s="142">
        <f t="shared" si="36"/>
        <v>0</v>
      </c>
      <c r="BH190" s="142">
        <f t="shared" si="37"/>
        <v>0</v>
      </c>
      <c r="BI190" s="142">
        <f t="shared" si="38"/>
        <v>0</v>
      </c>
      <c r="BJ190" s="13" t="s">
        <v>89</v>
      </c>
      <c r="BK190" s="142">
        <f t="shared" si="39"/>
        <v>0</v>
      </c>
      <c r="BL190" s="13" t="s">
        <v>96</v>
      </c>
      <c r="BM190" s="141" t="s">
        <v>345</v>
      </c>
    </row>
    <row r="191" spans="2:65" s="1" customFormat="1" ht="24.25" customHeight="1">
      <c r="B191" s="129"/>
      <c r="C191" s="130" t="s">
        <v>346</v>
      </c>
      <c r="D191" s="130" t="s">
        <v>153</v>
      </c>
      <c r="E191" s="131" t="s">
        <v>347</v>
      </c>
      <c r="F191" s="132" t="s">
        <v>348</v>
      </c>
      <c r="G191" s="133" t="s">
        <v>165</v>
      </c>
      <c r="H191" s="134">
        <v>3.137</v>
      </c>
      <c r="I191" s="135"/>
      <c r="J191" s="135">
        <f t="shared" si="30"/>
        <v>0</v>
      </c>
      <c r="K191" s="136"/>
      <c r="L191" s="25"/>
      <c r="M191" s="137" t="s">
        <v>1</v>
      </c>
      <c r="N191" s="138" t="s">
        <v>43</v>
      </c>
      <c r="O191" s="139">
        <v>13.179</v>
      </c>
      <c r="P191" s="139">
        <f t="shared" si="31"/>
        <v>41.342523</v>
      </c>
      <c r="Q191" s="139">
        <v>0</v>
      </c>
      <c r="R191" s="139">
        <f t="shared" si="32"/>
        <v>0</v>
      </c>
      <c r="S191" s="139">
        <v>2.2000000000000002</v>
      </c>
      <c r="T191" s="140">
        <f t="shared" si="33"/>
        <v>6.9014000000000006</v>
      </c>
      <c r="AR191" s="141" t="s">
        <v>96</v>
      </c>
      <c r="AT191" s="141" t="s">
        <v>153</v>
      </c>
      <c r="AU191" s="141" t="s">
        <v>89</v>
      </c>
      <c r="AY191" s="13" t="s">
        <v>151</v>
      </c>
      <c r="BE191" s="142">
        <f t="shared" si="34"/>
        <v>0</v>
      </c>
      <c r="BF191" s="142">
        <f t="shared" si="35"/>
        <v>0</v>
      </c>
      <c r="BG191" s="142">
        <f t="shared" si="36"/>
        <v>0</v>
      </c>
      <c r="BH191" s="142">
        <f t="shared" si="37"/>
        <v>0</v>
      </c>
      <c r="BI191" s="142">
        <f t="shared" si="38"/>
        <v>0</v>
      </c>
      <c r="BJ191" s="13" t="s">
        <v>89</v>
      </c>
      <c r="BK191" s="142">
        <f t="shared" si="39"/>
        <v>0</v>
      </c>
      <c r="BL191" s="13" t="s">
        <v>96</v>
      </c>
      <c r="BM191" s="141" t="s">
        <v>349</v>
      </c>
    </row>
    <row r="192" spans="2:65" s="1" customFormat="1" ht="24.25" customHeight="1">
      <c r="B192" s="129"/>
      <c r="C192" s="130" t="s">
        <v>350</v>
      </c>
      <c r="D192" s="130" t="s">
        <v>153</v>
      </c>
      <c r="E192" s="131" t="s">
        <v>351</v>
      </c>
      <c r="F192" s="132" t="s">
        <v>352</v>
      </c>
      <c r="G192" s="133" t="s">
        <v>165</v>
      </c>
      <c r="H192" s="134">
        <v>1</v>
      </c>
      <c r="I192" s="135"/>
      <c r="J192" s="135">
        <f t="shared" si="30"/>
        <v>0</v>
      </c>
      <c r="K192" s="136"/>
      <c r="L192" s="25"/>
      <c r="M192" s="137" t="s">
        <v>1</v>
      </c>
      <c r="N192" s="138" t="s">
        <v>43</v>
      </c>
      <c r="O192" s="139">
        <v>4.1980000000000004</v>
      </c>
      <c r="P192" s="139">
        <f t="shared" si="31"/>
        <v>4.1980000000000004</v>
      </c>
      <c r="Q192" s="139">
        <v>0</v>
      </c>
      <c r="R192" s="139">
        <f t="shared" si="32"/>
        <v>0</v>
      </c>
      <c r="S192" s="139">
        <v>0</v>
      </c>
      <c r="T192" s="140">
        <f t="shared" si="33"/>
        <v>0</v>
      </c>
      <c r="AR192" s="141" t="s">
        <v>96</v>
      </c>
      <c r="AT192" s="141" t="s">
        <v>153</v>
      </c>
      <c r="AU192" s="141" t="s">
        <v>89</v>
      </c>
      <c r="AY192" s="13" t="s">
        <v>151</v>
      </c>
      <c r="BE192" s="142">
        <f t="shared" si="34"/>
        <v>0</v>
      </c>
      <c r="BF192" s="142">
        <f t="shared" si="35"/>
        <v>0</v>
      </c>
      <c r="BG192" s="142">
        <f t="shared" si="36"/>
        <v>0</v>
      </c>
      <c r="BH192" s="142">
        <f t="shared" si="37"/>
        <v>0</v>
      </c>
      <c r="BI192" s="142">
        <f t="shared" si="38"/>
        <v>0</v>
      </c>
      <c r="BJ192" s="13" t="s">
        <v>89</v>
      </c>
      <c r="BK192" s="142">
        <f t="shared" si="39"/>
        <v>0</v>
      </c>
      <c r="BL192" s="13" t="s">
        <v>96</v>
      </c>
      <c r="BM192" s="141" t="s">
        <v>353</v>
      </c>
    </row>
    <row r="193" spans="2:65" s="1" customFormat="1" ht="24.25" customHeight="1">
      <c r="B193" s="129"/>
      <c r="C193" s="130" t="s">
        <v>354</v>
      </c>
      <c r="D193" s="130" t="s">
        <v>153</v>
      </c>
      <c r="E193" s="131" t="s">
        <v>355</v>
      </c>
      <c r="F193" s="132" t="s">
        <v>356</v>
      </c>
      <c r="G193" s="133" t="s">
        <v>156</v>
      </c>
      <c r="H193" s="134">
        <v>238.46</v>
      </c>
      <c r="I193" s="135"/>
      <c r="J193" s="135">
        <f t="shared" si="30"/>
        <v>0</v>
      </c>
      <c r="K193" s="136"/>
      <c r="L193" s="25"/>
      <c r="M193" s="137" t="s">
        <v>1</v>
      </c>
      <c r="N193" s="138" t="s">
        <v>43</v>
      </c>
      <c r="O193" s="139">
        <v>0.16600000000000001</v>
      </c>
      <c r="P193" s="139">
        <f t="shared" si="31"/>
        <v>39.584360000000004</v>
      </c>
      <c r="Q193" s="139">
        <v>0</v>
      </c>
      <c r="R193" s="139">
        <f t="shared" si="32"/>
        <v>0</v>
      </c>
      <c r="S193" s="139">
        <v>0.02</v>
      </c>
      <c r="T193" s="140">
        <f t="shared" si="33"/>
        <v>4.7692000000000005</v>
      </c>
      <c r="AR193" s="141" t="s">
        <v>96</v>
      </c>
      <c r="AT193" s="141" t="s">
        <v>153</v>
      </c>
      <c r="AU193" s="141" t="s">
        <v>89</v>
      </c>
      <c r="AY193" s="13" t="s">
        <v>151</v>
      </c>
      <c r="BE193" s="142">
        <f t="shared" si="34"/>
        <v>0</v>
      </c>
      <c r="BF193" s="142">
        <f t="shared" si="35"/>
        <v>0</v>
      </c>
      <c r="BG193" s="142">
        <f t="shared" si="36"/>
        <v>0</v>
      </c>
      <c r="BH193" s="142">
        <f t="shared" si="37"/>
        <v>0</v>
      </c>
      <c r="BI193" s="142">
        <f t="shared" si="38"/>
        <v>0</v>
      </c>
      <c r="BJ193" s="13" t="s">
        <v>89</v>
      </c>
      <c r="BK193" s="142">
        <f t="shared" si="39"/>
        <v>0</v>
      </c>
      <c r="BL193" s="13" t="s">
        <v>96</v>
      </c>
      <c r="BM193" s="141" t="s">
        <v>357</v>
      </c>
    </row>
    <row r="194" spans="2:65" s="1" customFormat="1" ht="24.25" customHeight="1">
      <c r="B194" s="129"/>
      <c r="C194" s="130" t="s">
        <v>358</v>
      </c>
      <c r="D194" s="130" t="s">
        <v>153</v>
      </c>
      <c r="E194" s="131" t="s">
        <v>359</v>
      </c>
      <c r="F194" s="132" t="s">
        <v>360</v>
      </c>
      <c r="G194" s="133" t="s">
        <v>156</v>
      </c>
      <c r="H194" s="134">
        <v>57.966000000000001</v>
      </c>
      <c r="I194" s="135"/>
      <c r="J194" s="135">
        <f t="shared" si="30"/>
        <v>0</v>
      </c>
      <c r="K194" s="136"/>
      <c r="L194" s="25"/>
      <c r="M194" s="137" t="s">
        <v>1</v>
      </c>
      <c r="N194" s="138" t="s">
        <v>43</v>
      </c>
      <c r="O194" s="139">
        <v>0.48099999999999998</v>
      </c>
      <c r="P194" s="139">
        <f t="shared" si="31"/>
        <v>27.881646</v>
      </c>
      <c r="Q194" s="139">
        <v>0</v>
      </c>
      <c r="R194" s="139">
        <f t="shared" si="32"/>
        <v>0</v>
      </c>
      <c r="S194" s="139">
        <v>5.7000000000000002E-2</v>
      </c>
      <c r="T194" s="140">
        <f t="shared" si="33"/>
        <v>3.3040620000000001</v>
      </c>
      <c r="AR194" s="141" t="s">
        <v>96</v>
      </c>
      <c r="AT194" s="141" t="s">
        <v>153</v>
      </c>
      <c r="AU194" s="141" t="s">
        <v>89</v>
      </c>
      <c r="AY194" s="13" t="s">
        <v>151</v>
      </c>
      <c r="BE194" s="142">
        <f t="shared" si="34"/>
        <v>0</v>
      </c>
      <c r="BF194" s="142">
        <f t="shared" si="35"/>
        <v>0</v>
      </c>
      <c r="BG194" s="142">
        <f t="shared" si="36"/>
        <v>0</v>
      </c>
      <c r="BH194" s="142">
        <f t="shared" si="37"/>
        <v>0</v>
      </c>
      <c r="BI194" s="142">
        <f t="shared" si="38"/>
        <v>0</v>
      </c>
      <c r="BJ194" s="13" t="s">
        <v>89</v>
      </c>
      <c r="BK194" s="142">
        <f t="shared" si="39"/>
        <v>0</v>
      </c>
      <c r="BL194" s="13" t="s">
        <v>96</v>
      </c>
      <c r="BM194" s="141" t="s">
        <v>361</v>
      </c>
    </row>
    <row r="195" spans="2:65" s="1" customFormat="1" ht="14.5" customHeight="1">
      <c r="B195" s="129"/>
      <c r="C195" s="130" t="s">
        <v>362</v>
      </c>
      <c r="D195" s="130" t="s">
        <v>153</v>
      </c>
      <c r="E195" s="131" t="s">
        <v>363</v>
      </c>
      <c r="F195" s="132" t="s">
        <v>364</v>
      </c>
      <c r="G195" s="133" t="s">
        <v>160</v>
      </c>
      <c r="H195" s="134">
        <v>218.3</v>
      </c>
      <c r="I195" s="135"/>
      <c r="J195" s="135">
        <f t="shared" si="30"/>
        <v>0</v>
      </c>
      <c r="K195" s="136"/>
      <c r="L195" s="25"/>
      <c r="M195" s="137" t="s">
        <v>1</v>
      </c>
      <c r="N195" s="138" t="s">
        <v>43</v>
      </c>
      <c r="O195" s="139">
        <v>0.188</v>
      </c>
      <c r="P195" s="139">
        <f t="shared" si="31"/>
        <v>41.040400000000005</v>
      </c>
      <c r="Q195" s="139">
        <v>0</v>
      </c>
      <c r="R195" s="139">
        <f t="shared" si="32"/>
        <v>0</v>
      </c>
      <c r="S195" s="139">
        <v>8.0000000000000002E-3</v>
      </c>
      <c r="T195" s="140">
        <f t="shared" si="33"/>
        <v>1.7464000000000002</v>
      </c>
      <c r="AR195" s="141" t="s">
        <v>96</v>
      </c>
      <c r="AT195" s="141" t="s">
        <v>153</v>
      </c>
      <c r="AU195" s="141" t="s">
        <v>89</v>
      </c>
      <c r="AY195" s="13" t="s">
        <v>151</v>
      </c>
      <c r="BE195" s="142">
        <f t="shared" si="34"/>
        <v>0</v>
      </c>
      <c r="BF195" s="142">
        <f t="shared" si="35"/>
        <v>0</v>
      </c>
      <c r="BG195" s="142">
        <f t="shared" si="36"/>
        <v>0</v>
      </c>
      <c r="BH195" s="142">
        <f t="shared" si="37"/>
        <v>0</v>
      </c>
      <c r="BI195" s="142">
        <f t="shared" si="38"/>
        <v>0</v>
      </c>
      <c r="BJ195" s="13" t="s">
        <v>89</v>
      </c>
      <c r="BK195" s="142">
        <f t="shared" si="39"/>
        <v>0</v>
      </c>
      <c r="BL195" s="13" t="s">
        <v>96</v>
      </c>
      <c r="BM195" s="141" t="s">
        <v>365</v>
      </c>
    </row>
    <row r="196" spans="2:65" s="1" customFormat="1" ht="24.25" customHeight="1">
      <c r="B196" s="129"/>
      <c r="C196" s="130" t="s">
        <v>366</v>
      </c>
      <c r="D196" s="130" t="s">
        <v>153</v>
      </c>
      <c r="E196" s="131" t="s">
        <v>367</v>
      </c>
      <c r="F196" s="132" t="s">
        <v>368</v>
      </c>
      <c r="G196" s="133" t="s">
        <v>160</v>
      </c>
      <c r="H196" s="134">
        <v>10</v>
      </c>
      <c r="I196" s="135"/>
      <c r="J196" s="135">
        <f t="shared" si="30"/>
        <v>0</v>
      </c>
      <c r="K196" s="136"/>
      <c r="L196" s="25"/>
      <c r="M196" s="137" t="s">
        <v>1</v>
      </c>
      <c r="N196" s="138" t="s">
        <v>43</v>
      </c>
      <c r="O196" s="139">
        <v>0.35899999999999999</v>
      </c>
      <c r="P196" s="139">
        <f t="shared" si="31"/>
        <v>3.59</v>
      </c>
      <c r="Q196" s="139">
        <v>0</v>
      </c>
      <c r="R196" s="139">
        <f t="shared" si="32"/>
        <v>0</v>
      </c>
      <c r="S196" s="139">
        <v>3.6999999999999998E-2</v>
      </c>
      <c r="T196" s="140">
        <f t="shared" si="33"/>
        <v>0.37</v>
      </c>
      <c r="AR196" s="141" t="s">
        <v>96</v>
      </c>
      <c r="AT196" s="141" t="s">
        <v>153</v>
      </c>
      <c r="AU196" s="141" t="s">
        <v>89</v>
      </c>
      <c r="AY196" s="13" t="s">
        <v>151</v>
      </c>
      <c r="BE196" s="142">
        <f t="shared" si="34"/>
        <v>0</v>
      </c>
      <c r="BF196" s="142">
        <f t="shared" si="35"/>
        <v>0</v>
      </c>
      <c r="BG196" s="142">
        <f t="shared" si="36"/>
        <v>0</v>
      </c>
      <c r="BH196" s="142">
        <f t="shared" si="37"/>
        <v>0</v>
      </c>
      <c r="BI196" s="142">
        <f t="shared" si="38"/>
        <v>0</v>
      </c>
      <c r="BJ196" s="13" t="s">
        <v>89</v>
      </c>
      <c r="BK196" s="142">
        <f t="shared" si="39"/>
        <v>0</v>
      </c>
      <c r="BL196" s="13" t="s">
        <v>96</v>
      </c>
      <c r="BM196" s="141" t="s">
        <v>369</v>
      </c>
    </row>
    <row r="197" spans="2:65" s="1" customFormat="1" ht="24.25" customHeight="1">
      <c r="B197" s="129"/>
      <c r="C197" s="130" t="s">
        <v>370</v>
      </c>
      <c r="D197" s="130" t="s">
        <v>153</v>
      </c>
      <c r="E197" s="131" t="s">
        <v>371</v>
      </c>
      <c r="F197" s="132" t="s">
        <v>372</v>
      </c>
      <c r="G197" s="133" t="s">
        <v>160</v>
      </c>
      <c r="H197" s="134">
        <v>21.31</v>
      </c>
      <c r="I197" s="135"/>
      <c r="J197" s="135">
        <f t="shared" si="30"/>
        <v>0</v>
      </c>
      <c r="K197" s="136"/>
      <c r="L197" s="25"/>
      <c r="M197" s="137" t="s">
        <v>1</v>
      </c>
      <c r="N197" s="138" t="s">
        <v>43</v>
      </c>
      <c r="O197" s="139">
        <v>11.523999999999999</v>
      </c>
      <c r="P197" s="139">
        <f t="shared" si="31"/>
        <v>245.57643999999996</v>
      </c>
      <c r="Q197" s="139">
        <v>9.0000000000000006E-5</v>
      </c>
      <c r="R197" s="139">
        <f t="shared" si="32"/>
        <v>1.9178999999999999E-3</v>
      </c>
      <c r="S197" s="139">
        <v>0</v>
      </c>
      <c r="T197" s="140">
        <f t="shared" si="33"/>
        <v>0</v>
      </c>
      <c r="AR197" s="141" t="s">
        <v>96</v>
      </c>
      <c r="AT197" s="141" t="s">
        <v>153</v>
      </c>
      <c r="AU197" s="141" t="s">
        <v>89</v>
      </c>
      <c r="AY197" s="13" t="s">
        <v>151</v>
      </c>
      <c r="BE197" s="142">
        <f t="shared" si="34"/>
        <v>0</v>
      </c>
      <c r="BF197" s="142">
        <f t="shared" si="35"/>
        <v>0</v>
      </c>
      <c r="BG197" s="142">
        <f t="shared" si="36"/>
        <v>0</v>
      </c>
      <c r="BH197" s="142">
        <f t="shared" si="37"/>
        <v>0</v>
      </c>
      <c r="BI197" s="142">
        <f t="shared" si="38"/>
        <v>0</v>
      </c>
      <c r="BJ197" s="13" t="s">
        <v>89</v>
      </c>
      <c r="BK197" s="142">
        <f t="shared" si="39"/>
        <v>0</v>
      </c>
      <c r="BL197" s="13" t="s">
        <v>96</v>
      </c>
      <c r="BM197" s="141" t="s">
        <v>373</v>
      </c>
    </row>
    <row r="198" spans="2:65" s="1" customFormat="1" ht="38" customHeight="1">
      <c r="B198" s="129"/>
      <c r="C198" s="130" t="s">
        <v>374</v>
      </c>
      <c r="D198" s="130" t="s">
        <v>153</v>
      </c>
      <c r="E198" s="131" t="s">
        <v>375</v>
      </c>
      <c r="F198" s="132" t="s">
        <v>376</v>
      </c>
      <c r="G198" s="133" t="s">
        <v>169</v>
      </c>
      <c r="H198" s="134">
        <v>20</v>
      </c>
      <c r="I198" s="135"/>
      <c r="J198" s="135">
        <f t="shared" si="30"/>
        <v>0</v>
      </c>
      <c r="K198" s="136"/>
      <c r="L198" s="25"/>
      <c r="M198" s="137" t="s">
        <v>1</v>
      </c>
      <c r="N198" s="138" t="s">
        <v>43</v>
      </c>
      <c r="O198" s="139">
        <v>0.217</v>
      </c>
      <c r="P198" s="139">
        <f t="shared" si="31"/>
        <v>4.34</v>
      </c>
      <c r="Q198" s="139">
        <v>0</v>
      </c>
      <c r="R198" s="139">
        <f t="shared" si="32"/>
        <v>0</v>
      </c>
      <c r="S198" s="139">
        <v>1.7999999999999999E-2</v>
      </c>
      <c r="T198" s="140">
        <f t="shared" si="33"/>
        <v>0.36</v>
      </c>
      <c r="AR198" s="141" t="s">
        <v>96</v>
      </c>
      <c r="AT198" s="141" t="s">
        <v>153</v>
      </c>
      <c r="AU198" s="141" t="s">
        <v>89</v>
      </c>
      <c r="AY198" s="13" t="s">
        <v>151</v>
      </c>
      <c r="BE198" s="142">
        <f t="shared" si="34"/>
        <v>0</v>
      </c>
      <c r="BF198" s="142">
        <f t="shared" si="35"/>
        <v>0</v>
      </c>
      <c r="BG198" s="142">
        <f t="shared" si="36"/>
        <v>0</v>
      </c>
      <c r="BH198" s="142">
        <f t="shared" si="37"/>
        <v>0</v>
      </c>
      <c r="BI198" s="142">
        <f t="shared" si="38"/>
        <v>0</v>
      </c>
      <c r="BJ198" s="13" t="s">
        <v>89</v>
      </c>
      <c r="BK198" s="142">
        <f t="shared" si="39"/>
        <v>0</v>
      </c>
      <c r="BL198" s="13" t="s">
        <v>96</v>
      </c>
      <c r="BM198" s="141" t="s">
        <v>377</v>
      </c>
    </row>
    <row r="199" spans="2:65" s="1" customFormat="1" ht="38" customHeight="1">
      <c r="B199" s="129"/>
      <c r="C199" s="130" t="s">
        <v>378</v>
      </c>
      <c r="D199" s="130" t="s">
        <v>153</v>
      </c>
      <c r="E199" s="131" t="s">
        <v>379</v>
      </c>
      <c r="F199" s="132" t="s">
        <v>380</v>
      </c>
      <c r="G199" s="133" t="s">
        <v>169</v>
      </c>
      <c r="H199" s="134">
        <v>6</v>
      </c>
      <c r="I199" s="135"/>
      <c r="J199" s="135">
        <f t="shared" si="30"/>
        <v>0</v>
      </c>
      <c r="K199" s="136"/>
      <c r="L199" s="25"/>
      <c r="M199" s="137" t="s">
        <v>1</v>
      </c>
      <c r="N199" s="138" t="s">
        <v>43</v>
      </c>
      <c r="O199" s="139">
        <v>0.217</v>
      </c>
      <c r="P199" s="139">
        <f t="shared" si="31"/>
        <v>1.302</v>
      </c>
      <c r="Q199" s="139">
        <v>0</v>
      </c>
      <c r="R199" s="139">
        <f t="shared" si="32"/>
        <v>0</v>
      </c>
      <c r="S199" s="139">
        <v>1.7999999999999999E-2</v>
      </c>
      <c r="T199" s="140">
        <f t="shared" si="33"/>
        <v>0.10799999999999998</v>
      </c>
      <c r="AR199" s="141" t="s">
        <v>96</v>
      </c>
      <c r="AT199" s="141" t="s">
        <v>153</v>
      </c>
      <c r="AU199" s="141" t="s">
        <v>89</v>
      </c>
      <c r="AY199" s="13" t="s">
        <v>151</v>
      </c>
      <c r="BE199" s="142">
        <f t="shared" si="34"/>
        <v>0</v>
      </c>
      <c r="BF199" s="142">
        <f t="shared" si="35"/>
        <v>0</v>
      </c>
      <c r="BG199" s="142">
        <f t="shared" si="36"/>
        <v>0</v>
      </c>
      <c r="BH199" s="142">
        <f t="shared" si="37"/>
        <v>0</v>
      </c>
      <c r="BI199" s="142">
        <f t="shared" si="38"/>
        <v>0</v>
      </c>
      <c r="BJ199" s="13" t="s">
        <v>89</v>
      </c>
      <c r="BK199" s="142">
        <f t="shared" si="39"/>
        <v>0</v>
      </c>
      <c r="BL199" s="13" t="s">
        <v>96</v>
      </c>
      <c r="BM199" s="141" t="s">
        <v>381</v>
      </c>
    </row>
    <row r="200" spans="2:65" s="1" customFormat="1" ht="38" customHeight="1">
      <c r="B200" s="129"/>
      <c r="C200" s="130" t="s">
        <v>382</v>
      </c>
      <c r="D200" s="130" t="s">
        <v>153</v>
      </c>
      <c r="E200" s="131" t="s">
        <v>383</v>
      </c>
      <c r="F200" s="132" t="s">
        <v>384</v>
      </c>
      <c r="G200" s="133" t="s">
        <v>169</v>
      </c>
      <c r="H200" s="134">
        <v>10</v>
      </c>
      <c r="I200" s="135"/>
      <c r="J200" s="135">
        <f t="shared" si="30"/>
        <v>0</v>
      </c>
      <c r="K200" s="136"/>
      <c r="L200" s="25"/>
      <c r="M200" s="137" t="s">
        <v>1</v>
      </c>
      <c r="N200" s="138" t="s">
        <v>43</v>
      </c>
      <c r="O200" s="139">
        <v>0.249</v>
      </c>
      <c r="P200" s="139">
        <f t="shared" si="31"/>
        <v>2.4900000000000002</v>
      </c>
      <c r="Q200" s="139">
        <v>0</v>
      </c>
      <c r="R200" s="139">
        <f t="shared" si="32"/>
        <v>0</v>
      </c>
      <c r="S200" s="139">
        <v>3.5999999999999997E-2</v>
      </c>
      <c r="T200" s="140">
        <f t="shared" si="33"/>
        <v>0.36</v>
      </c>
      <c r="AR200" s="141" t="s">
        <v>96</v>
      </c>
      <c r="AT200" s="141" t="s">
        <v>153</v>
      </c>
      <c r="AU200" s="141" t="s">
        <v>89</v>
      </c>
      <c r="AY200" s="13" t="s">
        <v>151</v>
      </c>
      <c r="BE200" s="142">
        <f t="shared" si="34"/>
        <v>0</v>
      </c>
      <c r="BF200" s="142">
        <f t="shared" si="35"/>
        <v>0</v>
      </c>
      <c r="BG200" s="142">
        <f t="shared" si="36"/>
        <v>0</v>
      </c>
      <c r="BH200" s="142">
        <f t="shared" si="37"/>
        <v>0</v>
      </c>
      <c r="BI200" s="142">
        <f t="shared" si="38"/>
        <v>0</v>
      </c>
      <c r="BJ200" s="13" t="s">
        <v>89</v>
      </c>
      <c r="BK200" s="142">
        <f t="shared" si="39"/>
        <v>0</v>
      </c>
      <c r="BL200" s="13" t="s">
        <v>96</v>
      </c>
      <c r="BM200" s="141" t="s">
        <v>385</v>
      </c>
    </row>
    <row r="201" spans="2:65" s="1" customFormat="1" ht="24.25" customHeight="1">
      <c r="B201" s="129"/>
      <c r="C201" s="130" t="s">
        <v>386</v>
      </c>
      <c r="D201" s="130" t="s">
        <v>153</v>
      </c>
      <c r="E201" s="131" t="s">
        <v>387</v>
      </c>
      <c r="F201" s="132" t="s">
        <v>388</v>
      </c>
      <c r="G201" s="133" t="s">
        <v>389</v>
      </c>
      <c r="H201" s="134">
        <v>120</v>
      </c>
      <c r="I201" s="135"/>
      <c r="J201" s="135">
        <f t="shared" si="30"/>
        <v>0</v>
      </c>
      <c r="K201" s="136"/>
      <c r="L201" s="25"/>
      <c r="M201" s="137" t="s">
        <v>1</v>
      </c>
      <c r="N201" s="138" t="s">
        <v>43</v>
      </c>
      <c r="O201" s="139">
        <v>9.41E-3</v>
      </c>
      <c r="P201" s="139">
        <f t="shared" si="31"/>
        <v>1.1292</v>
      </c>
      <c r="Q201" s="139">
        <v>1.9400000000000001E-6</v>
      </c>
      <c r="R201" s="139">
        <f t="shared" si="32"/>
        <v>2.3280000000000002E-4</v>
      </c>
      <c r="S201" s="139">
        <v>4.0000000000000003E-5</v>
      </c>
      <c r="T201" s="140">
        <f t="shared" si="33"/>
        <v>4.8000000000000004E-3</v>
      </c>
      <c r="AR201" s="141" t="s">
        <v>96</v>
      </c>
      <c r="AT201" s="141" t="s">
        <v>153</v>
      </c>
      <c r="AU201" s="141" t="s">
        <v>89</v>
      </c>
      <c r="AY201" s="13" t="s">
        <v>151</v>
      </c>
      <c r="BE201" s="142">
        <f t="shared" si="34"/>
        <v>0</v>
      </c>
      <c r="BF201" s="142">
        <f t="shared" si="35"/>
        <v>0</v>
      </c>
      <c r="BG201" s="142">
        <f t="shared" si="36"/>
        <v>0</v>
      </c>
      <c r="BH201" s="142">
        <f t="shared" si="37"/>
        <v>0</v>
      </c>
      <c r="BI201" s="142">
        <f t="shared" si="38"/>
        <v>0</v>
      </c>
      <c r="BJ201" s="13" t="s">
        <v>89</v>
      </c>
      <c r="BK201" s="142">
        <f t="shared" si="39"/>
        <v>0</v>
      </c>
      <c r="BL201" s="13" t="s">
        <v>96</v>
      </c>
      <c r="BM201" s="141" t="s">
        <v>390</v>
      </c>
    </row>
    <row r="202" spans="2:65" s="1" customFormat="1" ht="24.25" customHeight="1">
      <c r="B202" s="129"/>
      <c r="C202" s="130" t="s">
        <v>391</v>
      </c>
      <c r="D202" s="130" t="s">
        <v>153</v>
      </c>
      <c r="E202" s="131" t="s">
        <v>392</v>
      </c>
      <c r="F202" s="132" t="s">
        <v>393</v>
      </c>
      <c r="G202" s="133" t="s">
        <v>389</v>
      </c>
      <c r="H202" s="134">
        <v>60</v>
      </c>
      <c r="I202" s="135"/>
      <c r="J202" s="135">
        <f t="shared" si="30"/>
        <v>0</v>
      </c>
      <c r="K202" s="136"/>
      <c r="L202" s="25"/>
      <c r="M202" s="137" t="s">
        <v>1</v>
      </c>
      <c r="N202" s="138" t="s">
        <v>43</v>
      </c>
      <c r="O202" s="139">
        <v>0.10346</v>
      </c>
      <c r="P202" s="139">
        <f t="shared" si="31"/>
        <v>6.2075999999999993</v>
      </c>
      <c r="Q202" s="139">
        <v>1.296E-5</v>
      </c>
      <c r="R202" s="139">
        <f t="shared" si="32"/>
        <v>7.7759999999999993E-4</v>
      </c>
      <c r="S202" s="139">
        <v>3.2000000000000003E-4</v>
      </c>
      <c r="T202" s="140">
        <f t="shared" si="33"/>
        <v>1.9200000000000002E-2</v>
      </c>
      <c r="AR202" s="141" t="s">
        <v>96</v>
      </c>
      <c r="AT202" s="141" t="s">
        <v>153</v>
      </c>
      <c r="AU202" s="141" t="s">
        <v>89</v>
      </c>
      <c r="AY202" s="13" t="s">
        <v>151</v>
      </c>
      <c r="BE202" s="142">
        <f t="shared" si="34"/>
        <v>0</v>
      </c>
      <c r="BF202" s="142">
        <f t="shared" si="35"/>
        <v>0</v>
      </c>
      <c r="BG202" s="142">
        <f t="shared" si="36"/>
        <v>0</v>
      </c>
      <c r="BH202" s="142">
        <f t="shared" si="37"/>
        <v>0</v>
      </c>
      <c r="BI202" s="142">
        <f t="shared" si="38"/>
        <v>0</v>
      </c>
      <c r="BJ202" s="13" t="s">
        <v>89</v>
      </c>
      <c r="BK202" s="142">
        <f t="shared" si="39"/>
        <v>0</v>
      </c>
      <c r="BL202" s="13" t="s">
        <v>96</v>
      </c>
      <c r="BM202" s="141" t="s">
        <v>394</v>
      </c>
    </row>
    <row r="203" spans="2:65" s="1" customFormat="1" ht="24.25" customHeight="1">
      <c r="B203" s="129"/>
      <c r="C203" s="130" t="s">
        <v>395</v>
      </c>
      <c r="D203" s="130" t="s">
        <v>153</v>
      </c>
      <c r="E203" s="131" t="s">
        <v>396</v>
      </c>
      <c r="F203" s="132" t="s">
        <v>397</v>
      </c>
      <c r="G203" s="133" t="s">
        <v>389</v>
      </c>
      <c r="H203" s="134">
        <v>60</v>
      </c>
      <c r="I203" s="135"/>
      <c r="J203" s="135">
        <f t="shared" si="30"/>
        <v>0</v>
      </c>
      <c r="K203" s="136"/>
      <c r="L203" s="25"/>
      <c r="M203" s="137" t="s">
        <v>1</v>
      </c>
      <c r="N203" s="138" t="s">
        <v>43</v>
      </c>
      <c r="O203" s="139">
        <v>0.11068</v>
      </c>
      <c r="P203" s="139">
        <f t="shared" si="31"/>
        <v>6.6408000000000005</v>
      </c>
      <c r="Q203" s="139">
        <v>3.1199999999999999E-5</v>
      </c>
      <c r="R203" s="139">
        <f t="shared" si="32"/>
        <v>1.872E-3</v>
      </c>
      <c r="S203" s="139">
        <v>4.8000000000000001E-4</v>
      </c>
      <c r="T203" s="140">
        <f t="shared" si="33"/>
        <v>2.8799999999999999E-2</v>
      </c>
      <c r="AR203" s="141" t="s">
        <v>96</v>
      </c>
      <c r="AT203" s="141" t="s">
        <v>153</v>
      </c>
      <c r="AU203" s="141" t="s">
        <v>89</v>
      </c>
      <c r="AY203" s="13" t="s">
        <v>151</v>
      </c>
      <c r="BE203" s="142">
        <f t="shared" si="34"/>
        <v>0</v>
      </c>
      <c r="BF203" s="142">
        <f t="shared" si="35"/>
        <v>0</v>
      </c>
      <c r="BG203" s="142">
        <f t="shared" si="36"/>
        <v>0</v>
      </c>
      <c r="BH203" s="142">
        <f t="shared" si="37"/>
        <v>0</v>
      </c>
      <c r="BI203" s="142">
        <f t="shared" si="38"/>
        <v>0</v>
      </c>
      <c r="BJ203" s="13" t="s">
        <v>89</v>
      </c>
      <c r="BK203" s="142">
        <f t="shared" si="39"/>
        <v>0</v>
      </c>
      <c r="BL203" s="13" t="s">
        <v>96</v>
      </c>
      <c r="BM203" s="141" t="s">
        <v>398</v>
      </c>
    </row>
    <row r="204" spans="2:65" s="1" customFormat="1" ht="38" customHeight="1">
      <c r="B204" s="129"/>
      <c r="C204" s="130" t="s">
        <v>399</v>
      </c>
      <c r="D204" s="130" t="s">
        <v>153</v>
      </c>
      <c r="E204" s="131" t="s">
        <v>400</v>
      </c>
      <c r="F204" s="132" t="s">
        <v>401</v>
      </c>
      <c r="G204" s="133" t="s">
        <v>160</v>
      </c>
      <c r="H204" s="134">
        <v>38</v>
      </c>
      <c r="I204" s="135"/>
      <c r="J204" s="135">
        <f t="shared" si="30"/>
        <v>0</v>
      </c>
      <c r="K204" s="136"/>
      <c r="L204" s="25"/>
      <c r="M204" s="137" t="s">
        <v>1</v>
      </c>
      <c r="N204" s="138" t="s">
        <v>43</v>
      </c>
      <c r="O204" s="139">
        <v>0.35616999999999999</v>
      </c>
      <c r="P204" s="139">
        <f t="shared" si="31"/>
        <v>13.534459999999999</v>
      </c>
      <c r="Q204" s="139">
        <v>0</v>
      </c>
      <c r="R204" s="139">
        <f t="shared" si="32"/>
        <v>0</v>
      </c>
      <c r="S204" s="139">
        <v>2.7E-2</v>
      </c>
      <c r="T204" s="140">
        <f t="shared" si="33"/>
        <v>1.026</v>
      </c>
      <c r="AR204" s="141" t="s">
        <v>96</v>
      </c>
      <c r="AT204" s="141" t="s">
        <v>153</v>
      </c>
      <c r="AU204" s="141" t="s">
        <v>89</v>
      </c>
      <c r="AY204" s="13" t="s">
        <v>151</v>
      </c>
      <c r="BE204" s="142">
        <f t="shared" si="34"/>
        <v>0</v>
      </c>
      <c r="BF204" s="142">
        <f t="shared" si="35"/>
        <v>0</v>
      </c>
      <c r="BG204" s="142">
        <f t="shared" si="36"/>
        <v>0</v>
      </c>
      <c r="BH204" s="142">
        <f t="shared" si="37"/>
        <v>0</v>
      </c>
      <c r="BI204" s="142">
        <f t="shared" si="38"/>
        <v>0</v>
      </c>
      <c r="BJ204" s="13" t="s">
        <v>89</v>
      </c>
      <c r="BK204" s="142">
        <f t="shared" si="39"/>
        <v>0</v>
      </c>
      <c r="BL204" s="13" t="s">
        <v>96</v>
      </c>
      <c r="BM204" s="141" t="s">
        <v>402</v>
      </c>
    </row>
    <row r="205" spans="2:65" s="1" customFormat="1" ht="24.25" customHeight="1">
      <c r="B205" s="129"/>
      <c r="C205" s="130" t="s">
        <v>403</v>
      </c>
      <c r="D205" s="130" t="s">
        <v>153</v>
      </c>
      <c r="E205" s="131" t="s">
        <v>404</v>
      </c>
      <c r="F205" s="132" t="s">
        <v>405</v>
      </c>
      <c r="G205" s="133" t="s">
        <v>156</v>
      </c>
      <c r="H205" s="134">
        <v>78.804000000000002</v>
      </c>
      <c r="I205" s="135"/>
      <c r="J205" s="135">
        <f t="shared" si="30"/>
        <v>0</v>
      </c>
      <c r="K205" s="136"/>
      <c r="L205" s="25"/>
      <c r="M205" s="137" t="s">
        <v>1</v>
      </c>
      <c r="N205" s="138" t="s">
        <v>43</v>
      </c>
      <c r="O205" s="139">
        <v>0.65400000000000003</v>
      </c>
      <c r="P205" s="139">
        <f t="shared" si="31"/>
        <v>51.537816000000007</v>
      </c>
      <c r="Q205" s="139">
        <v>0</v>
      </c>
      <c r="R205" s="139">
        <f t="shared" si="32"/>
        <v>0</v>
      </c>
      <c r="S205" s="139">
        <v>6.0999999999999999E-2</v>
      </c>
      <c r="T205" s="140">
        <f t="shared" si="33"/>
        <v>4.8070440000000003</v>
      </c>
      <c r="AR205" s="141" t="s">
        <v>96</v>
      </c>
      <c r="AT205" s="141" t="s">
        <v>153</v>
      </c>
      <c r="AU205" s="141" t="s">
        <v>89</v>
      </c>
      <c r="AY205" s="13" t="s">
        <v>151</v>
      </c>
      <c r="BE205" s="142">
        <f t="shared" si="34"/>
        <v>0</v>
      </c>
      <c r="BF205" s="142">
        <f t="shared" si="35"/>
        <v>0</v>
      </c>
      <c r="BG205" s="142">
        <f t="shared" si="36"/>
        <v>0</v>
      </c>
      <c r="BH205" s="142">
        <f t="shared" si="37"/>
        <v>0</v>
      </c>
      <c r="BI205" s="142">
        <f t="shared" si="38"/>
        <v>0</v>
      </c>
      <c r="BJ205" s="13" t="s">
        <v>89</v>
      </c>
      <c r="BK205" s="142">
        <f t="shared" si="39"/>
        <v>0</v>
      </c>
      <c r="BL205" s="13" t="s">
        <v>96</v>
      </c>
      <c r="BM205" s="141" t="s">
        <v>406</v>
      </c>
    </row>
    <row r="206" spans="2:65" s="1" customFormat="1" ht="38" customHeight="1">
      <c r="B206" s="129"/>
      <c r="C206" s="130" t="s">
        <v>407</v>
      </c>
      <c r="D206" s="130" t="s">
        <v>153</v>
      </c>
      <c r="E206" s="131" t="s">
        <v>408</v>
      </c>
      <c r="F206" s="132" t="s">
        <v>409</v>
      </c>
      <c r="G206" s="133" t="s">
        <v>156</v>
      </c>
      <c r="H206" s="134">
        <v>433.90600000000001</v>
      </c>
      <c r="I206" s="135"/>
      <c r="J206" s="135">
        <f t="shared" si="30"/>
        <v>0</v>
      </c>
      <c r="K206" s="136"/>
      <c r="L206" s="25"/>
      <c r="M206" s="137" t="s">
        <v>1</v>
      </c>
      <c r="N206" s="138" t="s">
        <v>43</v>
      </c>
      <c r="O206" s="139">
        <v>0.55300000000000005</v>
      </c>
      <c r="P206" s="139">
        <f t="shared" si="31"/>
        <v>239.95001800000003</v>
      </c>
      <c r="Q206" s="139">
        <v>0</v>
      </c>
      <c r="R206" s="139">
        <f t="shared" si="32"/>
        <v>0</v>
      </c>
      <c r="S206" s="139">
        <v>6.8000000000000005E-2</v>
      </c>
      <c r="T206" s="140">
        <f t="shared" si="33"/>
        <v>29.505608000000002</v>
      </c>
      <c r="AR206" s="141" t="s">
        <v>96</v>
      </c>
      <c r="AT206" s="141" t="s">
        <v>153</v>
      </c>
      <c r="AU206" s="141" t="s">
        <v>89</v>
      </c>
      <c r="AY206" s="13" t="s">
        <v>151</v>
      </c>
      <c r="BE206" s="142">
        <f t="shared" si="34"/>
        <v>0</v>
      </c>
      <c r="BF206" s="142">
        <f t="shared" si="35"/>
        <v>0</v>
      </c>
      <c r="BG206" s="142">
        <f t="shared" si="36"/>
        <v>0</v>
      </c>
      <c r="BH206" s="142">
        <f t="shared" si="37"/>
        <v>0</v>
      </c>
      <c r="BI206" s="142">
        <f t="shared" si="38"/>
        <v>0</v>
      </c>
      <c r="BJ206" s="13" t="s">
        <v>89</v>
      </c>
      <c r="BK206" s="142">
        <f t="shared" si="39"/>
        <v>0</v>
      </c>
      <c r="BL206" s="13" t="s">
        <v>96</v>
      </c>
      <c r="BM206" s="141" t="s">
        <v>410</v>
      </c>
    </row>
    <row r="207" spans="2:65" s="1" customFormat="1" ht="24.25" customHeight="1">
      <c r="B207" s="129"/>
      <c r="C207" s="130" t="s">
        <v>411</v>
      </c>
      <c r="D207" s="130" t="s">
        <v>153</v>
      </c>
      <c r="E207" s="131" t="s">
        <v>412</v>
      </c>
      <c r="F207" s="132" t="s">
        <v>413</v>
      </c>
      <c r="G207" s="133" t="s">
        <v>156</v>
      </c>
      <c r="H207" s="134">
        <v>520.95299999999997</v>
      </c>
      <c r="I207" s="135"/>
      <c r="J207" s="135">
        <f t="shared" si="30"/>
        <v>0</v>
      </c>
      <c r="K207" s="136"/>
      <c r="L207" s="25"/>
      <c r="M207" s="137" t="s">
        <v>1</v>
      </c>
      <c r="N207" s="138" t="s">
        <v>43</v>
      </c>
      <c r="O207" s="139">
        <v>0.59099999999999997</v>
      </c>
      <c r="P207" s="139">
        <f t="shared" si="31"/>
        <v>307.88322299999999</v>
      </c>
      <c r="Q207" s="139">
        <v>0</v>
      </c>
      <c r="R207" s="139">
        <f t="shared" si="32"/>
        <v>0</v>
      </c>
      <c r="S207" s="139">
        <v>0.112</v>
      </c>
      <c r="T207" s="140">
        <f t="shared" si="33"/>
        <v>58.346736</v>
      </c>
      <c r="AR207" s="141" t="s">
        <v>96</v>
      </c>
      <c r="AT207" s="141" t="s">
        <v>153</v>
      </c>
      <c r="AU207" s="141" t="s">
        <v>89</v>
      </c>
      <c r="AY207" s="13" t="s">
        <v>151</v>
      </c>
      <c r="BE207" s="142">
        <f t="shared" si="34"/>
        <v>0</v>
      </c>
      <c r="BF207" s="142">
        <f t="shared" si="35"/>
        <v>0</v>
      </c>
      <c r="BG207" s="142">
        <f t="shared" si="36"/>
        <v>0</v>
      </c>
      <c r="BH207" s="142">
        <f t="shared" si="37"/>
        <v>0</v>
      </c>
      <c r="BI207" s="142">
        <f t="shared" si="38"/>
        <v>0</v>
      </c>
      <c r="BJ207" s="13" t="s">
        <v>89</v>
      </c>
      <c r="BK207" s="142">
        <f t="shared" si="39"/>
        <v>0</v>
      </c>
      <c r="BL207" s="13" t="s">
        <v>96</v>
      </c>
      <c r="BM207" s="141" t="s">
        <v>414</v>
      </c>
    </row>
    <row r="208" spans="2:65" s="1" customFormat="1" ht="24.25" customHeight="1">
      <c r="B208" s="129"/>
      <c r="C208" s="130" t="s">
        <v>415</v>
      </c>
      <c r="D208" s="130" t="s">
        <v>153</v>
      </c>
      <c r="E208" s="131" t="s">
        <v>416</v>
      </c>
      <c r="F208" s="132" t="s">
        <v>417</v>
      </c>
      <c r="G208" s="133" t="s">
        <v>389</v>
      </c>
      <c r="H208" s="134">
        <v>100</v>
      </c>
      <c r="I208" s="135"/>
      <c r="J208" s="135">
        <f t="shared" si="30"/>
        <v>0</v>
      </c>
      <c r="K208" s="136"/>
      <c r="L208" s="25"/>
      <c r="M208" s="137" t="s">
        <v>1</v>
      </c>
      <c r="N208" s="138" t="s">
        <v>43</v>
      </c>
      <c r="O208" s="139">
        <v>3.1E-2</v>
      </c>
      <c r="P208" s="139">
        <f t="shared" si="31"/>
        <v>3.1</v>
      </c>
      <c r="Q208" s="139">
        <v>3.0000000000000001E-5</v>
      </c>
      <c r="R208" s="139">
        <f t="shared" si="32"/>
        <v>3.0000000000000001E-3</v>
      </c>
      <c r="S208" s="139">
        <v>6.4000000000000005E-4</v>
      </c>
      <c r="T208" s="140">
        <f t="shared" si="33"/>
        <v>6.4000000000000001E-2</v>
      </c>
      <c r="AR208" s="141" t="s">
        <v>96</v>
      </c>
      <c r="AT208" s="141" t="s">
        <v>153</v>
      </c>
      <c r="AU208" s="141" t="s">
        <v>89</v>
      </c>
      <c r="AY208" s="13" t="s">
        <v>151</v>
      </c>
      <c r="BE208" s="142">
        <f t="shared" si="34"/>
        <v>0</v>
      </c>
      <c r="BF208" s="142">
        <f t="shared" si="35"/>
        <v>0</v>
      </c>
      <c r="BG208" s="142">
        <f t="shared" si="36"/>
        <v>0</v>
      </c>
      <c r="BH208" s="142">
        <f t="shared" si="37"/>
        <v>0</v>
      </c>
      <c r="BI208" s="142">
        <f t="shared" si="38"/>
        <v>0</v>
      </c>
      <c r="BJ208" s="13" t="s">
        <v>89</v>
      </c>
      <c r="BK208" s="142">
        <f t="shared" si="39"/>
        <v>0</v>
      </c>
      <c r="BL208" s="13" t="s">
        <v>96</v>
      </c>
      <c r="BM208" s="141" t="s">
        <v>418</v>
      </c>
    </row>
    <row r="209" spans="2:65" s="1" customFormat="1" ht="24.25" customHeight="1">
      <c r="B209" s="129"/>
      <c r="C209" s="130" t="s">
        <v>419</v>
      </c>
      <c r="D209" s="130" t="s">
        <v>153</v>
      </c>
      <c r="E209" s="131" t="s">
        <v>420</v>
      </c>
      <c r="F209" s="132" t="s">
        <v>421</v>
      </c>
      <c r="G209" s="133" t="s">
        <v>169</v>
      </c>
      <c r="H209" s="134">
        <v>8</v>
      </c>
      <c r="I209" s="135"/>
      <c r="J209" s="135">
        <f t="shared" si="30"/>
        <v>0</v>
      </c>
      <c r="K209" s="136"/>
      <c r="L209" s="25"/>
      <c r="M209" s="137" t="s">
        <v>1</v>
      </c>
      <c r="N209" s="138" t="s">
        <v>43</v>
      </c>
      <c r="O209" s="139">
        <v>0.31900000000000001</v>
      </c>
      <c r="P209" s="139">
        <f t="shared" si="31"/>
        <v>2.552</v>
      </c>
      <c r="Q209" s="139">
        <v>0</v>
      </c>
      <c r="R209" s="139">
        <f t="shared" si="32"/>
        <v>0</v>
      </c>
      <c r="S209" s="139">
        <v>7.2999999999999995E-2</v>
      </c>
      <c r="T209" s="140">
        <f t="shared" si="33"/>
        <v>0.58399999999999996</v>
      </c>
      <c r="AR209" s="141" t="s">
        <v>96</v>
      </c>
      <c r="AT209" s="141" t="s">
        <v>153</v>
      </c>
      <c r="AU209" s="141" t="s">
        <v>89</v>
      </c>
      <c r="AY209" s="13" t="s">
        <v>151</v>
      </c>
      <c r="BE209" s="142">
        <f t="shared" si="34"/>
        <v>0</v>
      </c>
      <c r="BF209" s="142">
        <f t="shared" si="35"/>
        <v>0</v>
      </c>
      <c r="BG209" s="142">
        <f t="shared" si="36"/>
        <v>0</v>
      </c>
      <c r="BH209" s="142">
        <f t="shared" si="37"/>
        <v>0</v>
      </c>
      <c r="BI209" s="142">
        <f t="shared" si="38"/>
        <v>0</v>
      </c>
      <c r="BJ209" s="13" t="s">
        <v>89</v>
      </c>
      <c r="BK209" s="142">
        <f t="shared" si="39"/>
        <v>0</v>
      </c>
      <c r="BL209" s="13" t="s">
        <v>96</v>
      </c>
      <c r="BM209" s="141" t="s">
        <v>422</v>
      </c>
    </row>
    <row r="210" spans="2:65" s="1" customFormat="1" ht="24.25" customHeight="1">
      <c r="B210" s="129"/>
      <c r="C210" s="130" t="s">
        <v>423</v>
      </c>
      <c r="D210" s="130" t="s">
        <v>153</v>
      </c>
      <c r="E210" s="131" t="s">
        <v>424</v>
      </c>
      <c r="F210" s="132" t="s">
        <v>425</v>
      </c>
      <c r="G210" s="133" t="s">
        <v>165</v>
      </c>
      <c r="H210" s="134">
        <v>1.2390000000000001</v>
      </c>
      <c r="I210" s="135"/>
      <c r="J210" s="135">
        <f t="shared" si="30"/>
        <v>0</v>
      </c>
      <c r="K210" s="136"/>
      <c r="L210" s="25"/>
      <c r="M210" s="137" t="s">
        <v>1</v>
      </c>
      <c r="N210" s="138" t="s">
        <v>43</v>
      </c>
      <c r="O210" s="139">
        <v>6.1760000000000002</v>
      </c>
      <c r="P210" s="139">
        <f t="shared" si="31"/>
        <v>7.6520640000000011</v>
      </c>
      <c r="Q210" s="139">
        <v>0</v>
      </c>
      <c r="R210" s="139">
        <f t="shared" si="32"/>
        <v>0</v>
      </c>
      <c r="S210" s="139">
        <v>1.875</v>
      </c>
      <c r="T210" s="140">
        <f t="shared" si="33"/>
        <v>2.3231250000000001</v>
      </c>
      <c r="AR210" s="141" t="s">
        <v>96</v>
      </c>
      <c r="AT210" s="141" t="s">
        <v>153</v>
      </c>
      <c r="AU210" s="141" t="s">
        <v>89</v>
      </c>
      <c r="AY210" s="13" t="s">
        <v>151</v>
      </c>
      <c r="BE210" s="142">
        <f t="shared" si="34"/>
        <v>0</v>
      </c>
      <c r="BF210" s="142">
        <f t="shared" si="35"/>
        <v>0</v>
      </c>
      <c r="BG210" s="142">
        <f t="shared" si="36"/>
        <v>0</v>
      </c>
      <c r="BH210" s="142">
        <f t="shared" si="37"/>
        <v>0</v>
      </c>
      <c r="BI210" s="142">
        <f t="shared" si="38"/>
        <v>0</v>
      </c>
      <c r="BJ210" s="13" t="s">
        <v>89</v>
      </c>
      <c r="BK210" s="142">
        <f t="shared" si="39"/>
        <v>0</v>
      </c>
      <c r="BL210" s="13" t="s">
        <v>96</v>
      </c>
      <c r="BM210" s="141" t="s">
        <v>426</v>
      </c>
    </row>
    <row r="211" spans="2:65" s="1" customFormat="1" ht="24.25" customHeight="1">
      <c r="B211" s="129"/>
      <c r="C211" s="130" t="s">
        <v>427</v>
      </c>
      <c r="D211" s="130" t="s">
        <v>153</v>
      </c>
      <c r="E211" s="131" t="s">
        <v>428</v>
      </c>
      <c r="F211" s="132" t="s">
        <v>429</v>
      </c>
      <c r="G211" s="133" t="s">
        <v>204</v>
      </c>
      <c r="H211" s="134">
        <v>6.08</v>
      </c>
      <c r="I211" s="135"/>
      <c r="J211" s="135">
        <f t="shared" si="30"/>
        <v>0</v>
      </c>
      <c r="K211" s="136"/>
      <c r="L211" s="25"/>
      <c r="M211" s="137" t="s">
        <v>1</v>
      </c>
      <c r="N211" s="138" t="s">
        <v>43</v>
      </c>
      <c r="O211" s="139">
        <v>0.88200000000000001</v>
      </c>
      <c r="P211" s="139">
        <f t="shared" si="31"/>
        <v>5.3625600000000002</v>
      </c>
      <c r="Q211" s="139">
        <v>0</v>
      </c>
      <c r="R211" s="139">
        <f t="shared" si="32"/>
        <v>0</v>
      </c>
      <c r="S211" s="139">
        <v>0</v>
      </c>
      <c r="T211" s="140">
        <f t="shared" si="33"/>
        <v>0</v>
      </c>
      <c r="AR211" s="141" t="s">
        <v>96</v>
      </c>
      <c r="AT211" s="141" t="s">
        <v>153</v>
      </c>
      <c r="AU211" s="141" t="s">
        <v>89</v>
      </c>
      <c r="AY211" s="13" t="s">
        <v>151</v>
      </c>
      <c r="BE211" s="142">
        <f t="shared" si="34"/>
        <v>0</v>
      </c>
      <c r="BF211" s="142">
        <f t="shared" si="35"/>
        <v>0</v>
      </c>
      <c r="BG211" s="142">
        <f t="shared" si="36"/>
        <v>0</v>
      </c>
      <c r="BH211" s="142">
        <f t="shared" si="37"/>
        <v>0</v>
      </c>
      <c r="BI211" s="142">
        <f t="shared" si="38"/>
        <v>0</v>
      </c>
      <c r="BJ211" s="13" t="s">
        <v>89</v>
      </c>
      <c r="BK211" s="142">
        <f t="shared" si="39"/>
        <v>0</v>
      </c>
      <c r="BL211" s="13" t="s">
        <v>96</v>
      </c>
      <c r="BM211" s="141" t="s">
        <v>430</v>
      </c>
    </row>
    <row r="212" spans="2:65" s="1" customFormat="1" ht="14.5" customHeight="1">
      <c r="B212" s="129"/>
      <c r="C212" s="130" t="s">
        <v>431</v>
      </c>
      <c r="D212" s="130" t="s">
        <v>153</v>
      </c>
      <c r="E212" s="131" t="s">
        <v>432</v>
      </c>
      <c r="F212" s="132" t="s">
        <v>433</v>
      </c>
      <c r="G212" s="133" t="s">
        <v>204</v>
      </c>
      <c r="H212" s="134">
        <v>6.08</v>
      </c>
      <c r="I212" s="135"/>
      <c r="J212" s="135">
        <f t="shared" si="30"/>
        <v>0</v>
      </c>
      <c r="K212" s="136"/>
      <c r="L212" s="25"/>
      <c r="M212" s="137" t="s">
        <v>1</v>
      </c>
      <c r="N212" s="138" t="s">
        <v>43</v>
      </c>
      <c r="O212" s="139">
        <v>1.972</v>
      </c>
      <c r="P212" s="139">
        <f t="shared" si="31"/>
        <v>11.98976</v>
      </c>
      <c r="Q212" s="139">
        <v>0</v>
      </c>
      <c r="R212" s="139">
        <f t="shared" si="32"/>
        <v>0</v>
      </c>
      <c r="S212" s="139">
        <v>0</v>
      </c>
      <c r="T212" s="140">
        <f t="shared" si="33"/>
        <v>0</v>
      </c>
      <c r="AR212" s="141" t="s">
        <v>96</v>
      </c>
      <c r="AT212" s="141" t="s">
        <v>153</v>
      </c>
      <c r="AU212" s="141" t="s">
        <v>89</v>
      </c>
      <c r="AY212" s="13" t="s">
        <v>151</v>
      </c>
      <c r="BE212" s="142">
        <f t="shared" si="34"/>
        <v>0</v>
      </c>
      <c r="BF212" s="142">
        <f t="shared" si="35"/>
        <v>0</v>
      </c>
      <c r="BG212" s="142">
        <f t="shared" si="36"/>
        <v>0</v>
      </c>
      <c r="BH212" s="142">
        <f t="shared" si="37"/>
        <v>0</v>
      </c>
      <c r="BI212" s="142">
        <f t="shared" si="38"/>
        <v>0</v>
      </c>
      <c r="BJ212" s="13" t="s">
        <v>89</v>
      </c>
      <c r="BK212" s="142">
        <f t="shared" si="39"/>
        <v>0</v>
      </c>
      <c r="BL212" s="13" t="s">
        <v>96</v>
      </c>
      <c r="BM212" s="141" t="s">
        <v>434</v>
      </c>
    </row>
    <row r="213" spans="2:65" s="1" customFormat="1" ht="14.5" customHeight="1">
      <c r="B213" s="129"/>
      <c r="C213" s="130" t="s">
        <v>435</v>
      </c>
      <c r="D213" s="130" t="s">
        <v>153</v>
      </c>
      <c r="E213" s="131" t="s">
        <v>436</v>
      </c>
      <c r="F213" s="132" t="s">
        <v>437</v>
      </c>
      <c r="G213" s="133" t="s">
        <v>204</v>
      </c>
      <c r="H213" s="134">
        <v>195.166</v>
      </c>
      <c r="I213" s="135"/>
      <c r="J213" s="135">
        <f t="shared" si="30"/>
        <v>0</v>
      </c>
      <c r="K213" s="136"/>
      <c r="L213" s="25"/>
      <c r="M213" s="137" t="s">
        <v>1</v>
      </c>
      <c r="N213" s="138" t="s">
        <v>43</v>
      </c>
      <c r="O213" s="139">
        <v>0.59799999999999998</v>
      </c>
      <c r="P213" s="139">
        <f t="shared" si="31"/>
        <v>116.70926799999999</v>
      </c>
      <c r="Q213" s="139">
        <v>0</v>
      </c>
      <c r="R213" s="139">
        <f t="shared" si="32"/>
        <v>0</v>
      </c>
      <c r="S213" s="139">
        <v>0</v>
      </c>
      <c r="T213" s="140">
        <f t="shared" si="33"/>
        <v>0</v>
      </c>
      <c r="AR213" s="141" t="s">
        <v>96</v>
      </c>
      <c r="AT213" s="141" t="s">
        <v>153</v>
      </c>
      <c r="AU213" s="141" t="s">
        <v>89</v>
      </c>
      <c r="AY213" s="13" t="s">
        <v>151</v>
      </c>
      <c r="BE213" s="142">
        <f t="shared" si="34"/>
        <v>0</v>
      </c>
      <c r="BF213" s="142">
        <f t="shared" si="35"/>
        <v>0</v>
      </c>
      <c r="BG213" s="142">
        <f t="shared" si="36"/>
        <v>0</v>
      </c>
      <c r="BH213" s="142">
        <f t="shared" si="37"/>
        <v>0</v>
      </c>
      <c r="BI213" s="142">
        <f t="shared" si="38"/>
        <v>0</v>
      </c>
      <c r="BJ213" s="13" t="s">
        <v>89</v>
      </c>
      <c r="BK213" s="142">
        <f t="shared" si="39"/>
        <v>0</v>
      </c>
      <c r="BL213" s="13" t="s">
        <v>96</v>
      </c>
      <c r="BM213" s="141" t="s">
        <v>438</v>
      </c>
    </row>
    <row r="214" spans="2:65" s="1" customFormat="1" ht="24.25" customHeight="1">
      <c r="B214" s="129"/>
      <c r="C214" s="130" t="s">
        <v>439</v>
      </c>
      <c r="D214" s="130" t="s">
        <v>153</v>
      </c>
      <c r="E214" s="131" t="s">
        <v>440</v>
      </c>
      <c r="F214" s="132" t="s">
        <v>441</v>
      </c>
      <c r="G214" s="133" t="s">
        <v>204</v>
      </c>
      <c r="H214" s="134">
        <v>1906.82</v>
      </c>
      <c r="I214" s="135"/>
      <c r="J214" s="135">
        <f t="shared" si="30"/>
        <v>0</v>
      </c>
      <c r="K214" s="136"/>
      <c r="L214" s="25"/>
      <c r="M214" s="137" t="s">
        <v>1</v>
      </c>
      <c r="N214" s="138" t="s">
        <v>43</v>
      </c>
      <c r="O214" s="139">
        <v>7.0000000000000001E-3</v>
      </c>
      <c r="P214" s="139">
        <f t="shared" si="31"/>
        <v>13.34774</v>
      </c>
      <c r="Q214" s="139">
        <v>0</v>
      </c>
      <c r="R214" s="139">
        <f t="shared" si="32"/>
        <v>0</v>
      </c>
      <c r="S214" s="139">
        <v>0</v>
      </c>
      <c r="T214" s="140">
        <f t="shared" si="33"/>
        <v>0</v>
      </c>
      <c r="AR214" s="141" t="s">
        <v>96</v>
      </c>
      <c r="AT214" s="141" t="s">
        <v>153</v>
      </c>
      <c r="AU214" s="141" t="s">
        <v>89</v>
      </c>
      <c r="AY214" s="13" t="s">
        <v>151</v>
      </c>
      <c r="BE214" s="142">
        <f t="shared" si="34"/>
        <v>0</v>
      </c>
      <c r="BF214" s="142">
        <f t="shared" si="35"/>
        <v>0</v>
      </c>
      <c r="BG214" s="142">
        <f t="shared" si="36"/>
        <v>0</v>
      </c>
      <c r="BH214" s="142">
        <f t="shared" si="37"/>
        <v>0</v>
      </c>
      <c r="BI214" s="142">
        <f t="shared" si="38"/>
        <v>0</v>
      </c>
      <c r="BJ214" s="13" t="s">
        <v>89</v>
      </c>
      <c r="BK214" s="142">
        <f t="shared" si="39"/>
        <v>0</v>
      </c>
      <c r="BL214" s="13" t="s">
        <v>96</v>
      </c>
      <c r="BM214" s="141" t="s">
        <v>442</v>
      </c>
    </row>
    <row r="215" spans="2:65" s="1" customFormat="1" ht="24.25" customHeight="1">
      <c r="B215" s="129"/>
      <c r="C215" s="130" t="s">
        <v>443</v>
      </c>
      <c r="D215" s="130" t="s">
        <v>153</v>
      </c>
      <c r="E215" s="131" t="s">
        <v>444</v>
      </c>
      <c r="F215" s="132" t="s">
        <v>445</v>
      </c>
      <c r="G215" s="133" t="s">
        <v>204</v>
      </c>
      <c r="H215" s="134">
        <v>195.166</v>
      </c>
      <c r="I215" s="135"/>
      <c r="J215" s="135">
        <f t="shared" si="30"/>
        <v>0</v>
      </c>
      <c r="K215" s="136"/>
      <c r="L215" s="25"/>
      <c r="M215" s="137" t="s">
        <v>1</v>
      </c>
      <c r="N215" s="138" t="s">
        <v>43</v>
      </c>
      <c r="O215" s="139">
        <v>0.89</v>
      </c>
      <c r="P215" s="139">
        <f t="shared" si="31"/>
        <v>173.69774000000001</v>
      </c>
      <c r="Q215" s="139">
        <v>0</v>
      </c>
      <c r="R215" s="139">
        <f t="shared" si="32"/>
        <v>0</v>
      </c>
      <c r="S215" s="139">
        <v>0</v>
      </c>
      <c r="T215" s="140">
        <f t="shared" si="33"/>
        <v>0</v>
      </c>
      <c r="AR215" s="141" t="s">
        <v>96</v>
      </c>
      <c r="AT215" s="141" t="s">
        <v>153</v>
      </c>
      <c r="AU215" s="141" t="s">
        <v>89</v>
      </c>
      <c r="AY215" s="13" t="s">
        <v>151</v>
      </c>
      <c r="BE215" s="142">
        <f t="shared" si="34"/>
        <v>0</v>
      </c>
      <c r="BF215" s="142">
        <f t="shared" si="35"/>
        <v>0</v>
      </c>
      <c r="BG215" s="142">
        <f t="shared" si="36"/>
        <v>0</v>
      </c>
      <c r="BH215" s="142">
        <f t="shared" si="37"/>
        <v>0</v>
      </c>
      <c r="BI215" s="142">
        <f t="shared" si="38"/>
        <v>0</v>
      </c>
      <c r="BJ215" s="13" t="s">
        <v>89</v>
      </c>
      <c r="BK215" s="142">
        <f t="shared" si="39"/>
        <v>0</v>
      </c>
      <c r="BL215" s="13" t="s">
        <v>96</v>
      </c>
      <c r="BM215" s="141" t="s">
        <v>446</v>
      </c>
    </row>
    <row r="216" spans="2:65" s="1" customFormat="1" ht="24.25" customHeight="1">
      <c r="B216" s="129"/>
      <c r="C216" s="130" t="s">
        <v>447</v>
      </c>
      <c r="D216" s="130" t="s">
        <v>153</v>
      </c>
      <c r="E216" s="131" t="s">
        <v>448</v>
      </c>
      <c r="F216" s="132" t="s">
        <v>449</v>
      </c>
      <c r="G216" s="133" t="s">
        <v>204</v>
      </c>
      <c r="H216" s="134">
        <v>1847.69</v>
      </c>
      <c r="I216" s="135"/>
      <c r="J216" s="135">
        <f t="shared" si="30"/>
        <v>0</v>
      </c>
      <c r="K216" s="136"/>
      <c r="L216" s="25"/>
      <c r="M216" s="137" t="s">
        <v>1</v>
      </c>
      <c r="N216" s="138" t="s">
        <v>43</v>
      </c>
      <c r="O216" s="139">
        <v>0.1</v>
      </c>
      <c r="P216" s="139">
        <f t="shared" si="31"/>
        <v>184.76900000000001</v>
      </c>
      <c r="Q216" s="139">
        <v>0</v>
      </c>
      <c r="R216" s="139">
        <f t="shared" si="32"/>
        <v>0</v>
      </c>
      <c r="S216" s="139">
        <v>0</v>
      </c>
      <c r="T216" s="140">
        <f t="shared" si="33"/>
        <v>0</v>
      </c>
      <c r="AR216" s="141" t="s">
        <v>96</v>
      </c>
      <c r="AT216" s="141" t="s">
        <v>153</v>
      </c>
      <c r="AU216" s="141" t="s">
        <v>89</v>
      </c>
      <c r="AY216" s="13" t="s">
        <v>151</v>
      </c>
      <c r="BE216" s="142">
        <f t="shared" si="34"/>
        <v>0</v>
      </c>
      <c r="BF216" s="142">
        <f t="shared" si="35"/>
        <v>0</v>
      </c>
      <c r="BG216" s="142">
        <f t="shared" si="36"/>
        <v>0</v>
      </c>
      <c r="BH216" s="142">
        <f t="shared" si="37"/>
        <v>0</v>
      </c>
      <c r="BI216" s="142">
        <f t="shared" si="38"/>
        <v>0</v>
      </c>
      <c r="BJ216" s="13" t="s">
        <v>89</v>
      </c>
      <c r="BK216" s="142">
        <f t="shared" si="39"/>
        <v>0</v>
      </c>
      <c r="BL216" s="13" t="s">
        <v>96</v>
      </c>
      <c r="BM216" s="141" t="s">
        <v>450</v>
      </c>
    </row>
    <row r="217" spans="2:65" s="1" customFormat="1" ht="24.25" customHeight="1">
      <c r="B217" s="129"/>
      <c r="C217" s="130" t="s">
        <v>451</v>
      </c>
      <c r="D217" s="130" t="s">
        <v>153</v>
      </c>
      <c r="E217" s="131" t="s">
        <v>452</v>
      </c>
      <c r="F217" s="132" t="s">
        <v>453</v>
      </c>
      <c r="G217" s="133" t="s">
        <v>204</v>
      </c>
      <c r="H217" s="134">
        <v>195.166</v>
      </c>
      <c r="I217" s="135"/>
      <c r="J217" s="135">
        <f t="shared" si="30"/>
        <v>0</v>
      </c>
      <c r="K217" s="136"/>
      <c r="L217" s="25"/>
      <c r="M217" s="137" t="s">
        <v>1</v>
      </c>
      <c r="N217" s="138" t="s">
        <v>43</v>
      </c>
      <c r="O217" s="139">
        <v>0</v>
      </c>
      <c r="P217" s="139">
        <f t="shared" si="31"/>
        <v>0</v>
      </c>
      <c r="Q217" s="139">
        <v>0</v>
      </c>
      <c r="R217" s="139">
        <f t="shared" si="32"/>
        <v>0</v>
      </c>
      <c r="S217" s="139">
        <v>0</v>
      </c>
      <c r="T217" s="140">
        <f t="shared" si="33"/>
        <v>0</v>
      </c>
      <c r="AR217" s="141" t="s">
        <v>96</v>
      </c>
      <c r="AT217" s="141" t="s">
        <v>153</v>
      </c>
      <c r="AU217" s="141" t="s">
        <v>89</v>
      </c>
      <c r="AY217" s="13" t="s">
        <v>151</v>
      </c>
      <c r="BE217" s="142">
        <f t="shared" si="34"/>
        <v>0</v>
      </c>
      <c r="BF217" s="142">
        <f t="shared" si="35"/>
        <v>0</v>
      </c>
      <c r="BG217" s="142">
        <f t="shared" si="36"/>
        <v>0</v>
      </c>
      <c r="BH217" s="142">
        <f t="shared" si="37"/>
        <v>0</v>
      </c>
      <c r="BI217" s="142">
        <f t="shared" si="38"/>
        <v>0</v>
      </c>
      <c r="BJ217" s="13" t="s">
        <v>89</v>
      </c>
      <c r="BK217" s="142">
        <f t="shared" si="39"/>
        <v>0</v>
      </c>
      <c r="BL217" s="13" t="s">
        <v>96</v>
      </c>
      <c r="BM217" s="141" t="s">
        <v>454</v>
      </c>
    </row>
    <row r="218" spans="2:65" s="1" customFormat="1" ht="14.5" customHeight="1">
      <c r="B218" s="129"/>
      <c r="C218" s="130" t="s">
        <v>455</v>
      </c>
      <c r="D218" s="130" t="s">
        <v>153</v>
      </c>
      <c r="E218" s="131" t="s">
        <v>456</v>
      </c>
      <c r="F218" s="132" t="s">
        <v>457</v>
      </c>
      <c r="G218" s="133" t="s">
        <v>169</v>
      </c>
      <c r="H218" s="134">
        <v>37</v>
      </c>
      <c r="I218" s="135"/>
      <c r="J218" s="135">
        <f t="shared" si="30"/>
        <v>0</v>
      </c>
      <c r="K218" s="136"/>
      <c r="L218" s="25"/>
      <c r="M218" s="137" t="s">
        <v>1</v>
      </c>
      <c r="N218" s="138" t="s">
        <v>43</v>
      </c>
      <c r="O218" s="139">
        <v>0</v>
      </c>
      <c r="P218" s="139">
        <f t="shared" si="31"/>
        <v>0</v>
      </c>
      <c r="Q218" s="139">
        <v>0</v>
      </c>
      <c r="R218" s="139">
        <f t="shared" si="32"/>
        <v>0</v>
      </c>
      <c r="S218" s="139">
        <v>0</v>
      </c>
      <c r="T218" s="140">
        <f t="shared" si="33"/>
        <v>0</v>
      </c>
      <c r="AR218" s="141" t="s">
        <v>96</v>
      </c>
      <c r="AT218" s="141" t="s">
        <v>153</v>
      </c>
      <c r="AU218" s="141" t="s">
        <v>89</v>
      </c>
      <c r="AY218" s="13" t="s">
        <v>151</v>
      </c>
      <c r="BE218" s="142">
        <f t="shared" si="34"/>
        <v>0</v>
      </c>
      <c r="BF218" s="142">
        <f t="shared" si="35"/>
        <v>0</v>
      </c>
      <c r="BG218" s="142">
        <f t="shared" si="36"/>
        <v>0</v>
      </c>
      <c r="BH218" s="142">
        <f t="shared" si="37"/>
        <v>0</v>
      </c>
      <c r="BI218" s="142">
        <f t="shared" si="38"/>
        <v>0</v>
      </c>
      <c r="BJ218" s="13" t="s">
        <v>89</v>
      </c>
      <c r="BK218" s="142">
        <f t="shared" si="39"/>
        <v>0</v>
      </c>
      <c r="BL218" s="13" t="s">
        <v>96</v>
      </c>
      <c r="BM218" s="141" t="s">
        <v>458</v>
      </c>
    </row>
    <row r="219" spans="2:65" s="1" customFormat="1" ht="14.5" customHeight="1">
      <c r="B219" s="129"/>
      <c r="C219" s="130" t="s">
        <v>459</v>
      </c>
      <c r="D219" s="130" t="s">
        <v>153</v>
      </c>
      <c r="E219" s="131" t="s">
        <v>460</v>
      </c>
      <c r="F219" s="132" t="s">
        <v>461</v>
      </c>
      <c r="G219" s="133" t="s">
        <v>156</v>
      </c>
      <c r="H219" s="134">
        <v>477</v>
      </c>
      <c r="I219" s="135"/>
      <c r="J219" s="135">
        <f t="shared" si="30"/>
        <v>0</v>
      </c>
      <c r="K219" s="136"/>
      <c r="L219" s="25"/>
      <c r="M219" s="137" t="s">
        <v>1</v>
      </c>
      <c r="N219" s="138" t="s">
        <v>43</v>
      </c>
      <c r="O219" s="139">
        <v>1.4E-2</v>
      </c>
      <c r="P219" s="139">
        <f t="shared" si="31"/>
        <v>6.6779999999999999</v>
      </c>
      <c r="Q219" s="139">
        <v>0</v>
      </c>
      <c r="R219" s="139">
        <f t="shared" si="32"/>
        <v>0</v>
      </c>
      <c r="S219" s="139">
        <v>0</v>
      </c>
      <c r="T219" s="140">
        <f t="shared" si="33"/>
        <v>0</v>
      </c>
      <c r="AR219" s="141" t="s">
        <v>96</v>
      </c>
      <c r="AT219" s="141" t="s">
        <v>153</v>
      </c>
      <c r="AU219" s="141" t="s">
        <v>89</v>
      </c>
      <c r="AY219" s="13" t="s">
        <v>151</v>
      </c>
      <c r="BE219" s="142">
        <f t="shared" si="34"/>
        <v>0</v>
      </c>
      <c r="BF219" s="142">
        <f t="shared" si="35"/>
        <v>0</v>
      </c>
      <c r="BG219" s="142">
        <f t="shared" si="36"/>
        <v>0</v>
      </c>
      <c r="BH219" s="142">
        <f t="shared" si="37"/>
        <v>0</v>
      </c>
      <c r="BI219" s="142">
        <f t="shared" si="38"/>
        <v>0</v>
      </c>
      <c r="BJ219" s="13" t="s">
        <v>89</v>
      </c>
      <c r="BK219" s="142">
        <f t="shared" si="39"/>
        <v>0</v>
      </c>
      <c r="BL219" s="13" t="s">
        <v>96</v>
      </c>
      <c r="BM219" s="141" t="s">
        <v>462</v>
      </c>
    </row>
    <row r="220" spans="2:65" s="1" customFormat="1" ht="14.5" customHeight="1">
      <c r="B220" s="129"/>
      <c r="C220" s="130" t="s">
        <v>463</v>
      </c>
      <c r="D220" s="130" t="s">
        <v>153</v>
      </c>
      <c r="E220" s="131" t="s">
        <v>464</v>
      </c>
      <c r="F220" s="132" t="s">
        <v>465</v>
      </c>
      <c r="G220" s="133" t="s">
        <v>156</v>
      </c>
      <c r="H220" s="134">
        <v>621.52</v>
      </c>
      <c r="I220" s="135"/>
      <c r="J220" s="135">
        <f t="shared" si="30"/>
        <v>0</v>
      </c>
      <c r="K220" s="136"/>
      <c r="L220" s="25"/>
      <c r="M220" s="137" t="s">
        <v>1</v>
      </c>
      <c r="N220" s="138" t="s">
        <v>43</v>
      </c>
      <c r="O220" s="139">
        <v>0.32400000000000001</v>
      </c>
      <c r="P220" s="139">
        <f t="shared" si="31"/>
        <v>201.37248</v>
      </c>
      <c r="Q220" s="139">
        <v>5.0000000000000002E-5</v>
      </c>
      <c r="R220" s="139">
        <f t="shared" si="32"/>
        <v>3.1075999999999999E-2</v>
      </c>
      <c r="S220" s="139">
        <v>0</v>
      </c>
      <c r="T220" s="140">
        <f t="shared" si="33"/>
        <v>0</v>
      </c>
      <c r="AR220" s="141" t="s">
        <v>96</v>
      </c>
      <c r="AT220" s="141" t="s">
        <v>153</v>
      </c>
      <c r="AU220" s="141" t="s">
        <v>89</v>
      </c>
      <c r="AY220" s="13" t="s">
        <v>151</v>
      </c>
      <c r="BE220" s="142">
        <f t="shared" si="34"/>
        <v>0</v>
      </c>
      <c r="BF220" s="142">
        <f t="shared" si="35"/>
        <v>0</v>
      </c>
      <c r="BG220" s="142">
        <f t="shared" si="36"/>
        <v>0</v>
      </c>
      <c r="BH220" s="142">
        <f t="shared" si="37"/>
        <v>0</v>
      </c>
      <c r="BI220" s="142">
        <f t="shared" si="38"/>
        <v>0</v>
      </c>
      <c r="BJ220" s="13" t="s">
        <v>89</v>
      </c>
      <c r="BK220" s="142">
        <f t="shared" si="39"/>
        <v>0</v>
      </c>
      <c r="BL220" s="13" t="s">
        <v>96</v>
      </c>
      <c r="BM220" s="141" t="s">
        <v>466</v>
      </c>
    </row>
    <row r="221" spans="2:65" s="1" customFormat="1" ht="24.25" customHeight="1">
      <c r="B221" s="129"/>
      <c r="C221" s="130" t="s">
        <v>467</v>
      </c>
      <c r="D221" s="130" t="s">
        <v>153</v>
      </c>
      <c r="E221" s="131" t="s">
        <v>468</v>
      </c>
      <c r="F221" s="132" t="s">
        <v>469</v>
      </c>
      <c r="G221" s="133" t="s">
        <v>470</v>
      </c>
      <c r="H221" s="134">
        <v>1</v>
      </c>
      <c r="I221" s="135"/>
      <c r="J221" s="135">
        <f t="shared" si="30"/>
        <v>0</v>
      </c>
      <c r="K221" s="136"/>
      <c r="L221" s="25"/>
      <c r="M221" s="137" t="s">
        <v>1</v>
      </c>
      <c r="N221" s="138" t="s">
        <v>43</v>
      </c>
      <c r="O221" s="139">
        <v>0</v>
      </c>
      <c r="P221" s="139">
        <f t="shared" si="31"/>
        <v>0</v>
      </c>
      <c r="Q221" s="139">
        <v>0</v>
      </c>
      <c r="R221" s="139">
        <f t="shared" si="32"/>
        <v>0</v>
      </c>
      <c r="S221" s="139">
        <v>0</v>
      </c>
      <c r="T221" s="140">
        <f t="shared" si="33"/>
        <v>0</v>
      </c>
      <c r="AR221" s="141" t="s">
        <v>471</v>
      </c>
      <c r="AT221" s="141" t="s">
        <v>153</v>
      </c>
      <c r="AU221" s="141" t="s">
        <v>89</v>
      </c>
      <c r="AY221" s="13" t="s">
        <v>151</v>
      </c>
      <c r="BE221" s="142">
        <f t="shared" si="34"/>
        <v>0</v>
      </c>
      <c r="BF221" s="142">
        <f t="shared" si="35"/>
        <v>0</v>
      </c>
      <c r="BG221" s="142">
        <f t="shared" si="36"/>
        <v>0</v>
      </c>
      <c r="BH221" s="142">
        <f t="shared" si="37"/>
        <v>0</v>
      </c>
      <c r="BI221" s="142">
        <f t="shared" si="38"/>
        <v>0</v>
      </c>
      <c r="BJ221" s="13" t="s">
        <v>89</v>
      </c>
      <c r="BK221" s="142">
        <f t="shared" si="39"/>
        <v>0</v>
      </c>
      <c r="BL221" s="13" t="s">
        <v>471</v>
      </c>
      <c r="BM221" s="141" t="s">
        <v>472</v>
      </c>
    </row>
    <row r="222" spans="2:65" s="11" customFormat="1" ht="23" customHeight="1">
      <c r="B222" s="118"/>
      <c r="D222" s="119" t="s">
        <v>76</v>
      </c>
      <c r="E222" s="127" t="s">
        <v>473</v>
      </c>
      <c r="F222" s="127" t="s">
        <v>474</v>
      </c>
      <c r="J222" s="128">
        <f>BK222</f>
        <v>0</v>
      </c>
      <c r="L222" s="118"/>
      <c r="M222" s="122"/>
      <c r="P222" s="123">
        <f>SUM(P223:P224)</f>
        <v>751.12619999999993</v>
      </c>
      <c r="R222" s="123">
        <f>SUM(R223:R224)</f>
        <v>0</v>
      </c>
      <c r="T222" s="124">
        <f>SUM(T223:T224)</f>
        <v>0</v>
      </c>
      <c r="AR222" s="119" t="s">
        <v>84</v>
      </c>
      <c r="AT222" s="125" t="s">
        <v>76</v>
      </c>
      <c r="AU222" s="125" t="s">
        <v>84</v>
      </c>
      <c r="AY222" s="119" t="s">
        <v>151</v>
      </c>
      <c r="BK222" s="126">
        <f>SUM(BK223:BK224)</f>
        <v>0</v>
      </c>
    </row>
    <row r="223" spans="2:65" s="1" customFormat="1" ht="24.25" customHeight="1">
      <c r="B223" s="129"/>
      <c r="C223" s="130" t="s">
        <v>475</v>
      </c>
      <c r="D223" s="130" t="s">
        <v>153</v>
      </c>
      <c r="E223" s="131" t="s">
        <v>476</v>
      </c>
      <c r="F223" s="132" t="s">
        <v>477</v>
      </c>
      <c r="G223" s="133" t="s">
        <v>204</v>
      </c>
      <c r="H223" s="134">
        <v>237.85</v>
      </c>
      <c r="I223" s="135"/>
      <c r="J223" s="135">
        <f>ROUND(I223*H223,2)</f>
        <v>0</v>
      </c>
      <c r="K223" s="136"/>
      <c r="L223" s="25"/>
      <c r="M223" s="137" t="s">
        <v>1</v>
      </c>
      <c r="N223" s="138" t="s">
        <v>43</v>
      </c>
      <c r="O223" s="139">
        <v>0.89800000000000002</v>
      </c>
      <c r="P223" s="139">
        <f>O223*H223</f>
        <v>213.58930000000001</v>
      </c>
      <c r="Q223" s="139">
        <v>0</v>
      </c>
      <c r="R223" s="139">
        <f>Q223*H223</f>
        <v>0</v>
      </c>
      <c r="S223" s="139">
        <v>0</v>
      </c>
      <c r="T223" s="140">
        <f>S223*H223</f>
        <v>0</v>
      </c>
      <c r="AR223" s="141" t="s">
        <v>96</v>
      </c>
      <c r="AT223" s="141" t="s">
        <v>153</v>
      </c>
      <c r="AU223" s="141" t="s">
        <v>89</v>
      </c>
      <c r="AY223" s="13" t="s">
        <v>151</v>
      </c>
      <c r="BE223" s="142">
        <f>IF(N223="základná",J223,0)</f>
        <v>0</v>
      </c>
      <c r="BF223" s="142">
        <f>IF(N223="znížená",J223,0)</f>
        <v>0</v>
      </c>
      <c r="BG223" s="142">
        <f>IF(N223="zákl. prenesená",J223,0)</f>
        <v>0</v>
      </c>
      <c r="BH223" s="142">
        <f>IF(N223="zníž. prenesená",J223,0)</f>
        <v>0</v>
      </c>
      <c r="BI223" s="142">
        <f>IF(N223="nulová",J223,0)</f>
        <v>0</v>
      </c>
      <c r="BJ223" s="13" t="s">
        <v>89</v>
      </c>
      <c r="BK223" s="142">
        <f>ROUND(I223*H223,2)</f>
        <v>0</v>
      </c>
      <c r="BL223" s="13" t="s">
        <v>96</v>
      </c>
      <c r="BM223" s="141" t="s">
        <v>478</v>
      </c>
    </row>
    <row r="224" spans="2:65" s="1" customFormat="1" ht="24.25" customHeight="1">
      <c r="B224" s="129"/>
      <c r="C224" s="130" t="s">
        <v>479</v>
      </c>
      <c r="D224" s="130" t="s">
        <v>153</v>
      </c>
      <c r="E224" s="131" t="s">
        <v>480</v>
      </c>
      <c r="F224" s="132" t="s">
        <v>481</v>
      </c>
      <c r="G224" s="133" t="s">
        <v>204</v>
      </c>
      <c r="H224" s="134">
        <v>196.54</v>
      </c>
      <c r="I224" s="135"/>
      <c r="J224" s="135">
        <f>ROUND(I224*H224,2)</f>
        <v>0</v>
      </c>
      <c r="K224" s="136"/>
      <c r="L224" s="25"/>
      <c r="M224" s="137" t="s">
        <v>1</v>
      </c>
      <c r="N224" s="138" t="s">
        <v>43</v>
      </c>
      <c r="O224" s="139">
        <v>2.7349999999999999</v>
      </c>
      <c r="P224" s="139">
        <f>O224*H224</f>
        <v>537.53689999999995</v>
      </c>
      <c r="Q224" s="139">
        <v>0</v>
      </c>
      <c r="R224" s="139">
        <f>Q224*H224</f>
        <v>0</v>
      </c>
      <c r="S224" s="139">
        <v>0</v>
      </c>
      <c r="T224" s="140">
        <f>S224*H224</f>
        <v>0</v>
      </c>
      <c r="AR224" s="141" t="s">
        <v>96</v>
      </c>
      <c r="AT224" s="141" t="s">
        <v>153</v>
      </c>
      <c r="AU224" s="141" t="s">
        <v>89</v>
      </c>
      <c r="AY224" s="13" t="s">
        <v>151</v>
      </c>
      <c r="BE224" s="142">
        <f>IF(N224="základná",J224,0)</f>
        <v>0</v>
      </c>
      <c r="BF224" s="142">
        <f>IF(N224="znížená",J224,0)</f>
        <v>0</v>
      </c>
      <c r="BG224" s="142">
        <f>IF(N224="zákl. prenesená",J224,0)</f>
        <v>0</v>
      </c>
      <c r="BH224" s="142">
        <f>IF(N224="zníž. prenesená",J224,0)</f>
        <v>0</v>
      </c>
      <c r="BI224" s="142">
        <f>IF(N224="nulová",J224,0)</f>
        <v>0</v>
      </c>
      <c r="BJ224" s="13" t="s">
        <v>89</v>
      </c>
      <c r="BK224" s="142">
        <f>ROUND(I224*H224,2)</f>
        <v>0</v>
      </c>
      <c r="BL224" s="13" t="s">
        <v>96</v>
      </c>
      <c r="BM224" s="141" t="s">
        <v>482</v>
      </c>
    </row>
    <row r="225" spans="2:65" s="11" customFormat="1" ht="26" customHeight="1">
      <c r="B225" s="118"/>
      <c r="D225" s="119" t="s">
        <v>76</v>
      </c>
      <c r="E225" s="120" t="s">
        <v>483</v>
      </c>
      <c r="F225" s="120" t="s">
        <v>484</v>
      </c>
      <c r="J225" s="121">
        <f>BK225</f>
        <v>0</v>
      </c>
      <c r="L225" s="118"/>
      <c r="M225" s="122"/>
      <c r="P225" s="123">
        <f>P226+P243+P248+P255+P261+P267+P305</f>
        <v>2309.5803685500005</v>
      </c>
      <c r="R225" s="123">
        <f>R226+R243+R248+R255+R261+R267+R305</f>
        <v>24.824687850000004</v>
      </c>
      <c r="T225" s="124">
        <f>T226+T243+T248+T255+T261+T267+T305</f>
        <v>57.285743690000004</v>
      </c>
      <c r="AR225" s="119" t="s">
        <v>89</v>
      </c>
      <c r="AT225" s="125" t="s">
        <v>76</v>
      </c>
      <c r="AU225" s="125" t="s">
        <v>77</v>
      </c>
      <c r="AY225" s="119" t="s">
        <v>151</v>
      </c>
      <c r="BK225" s="126">
        <f>BK226+BK243+BK248+BK255+BK261+BK267+BK305</f>
        <v>0</v>
      </c>
    </row>
    <row r="226" spans="2:65" s="11" customFormat="1" ht="23" customHeight="1">
      <c r="B226" s="118"/>
      <c r="D226" s="119" t="s">
        <v>76</v>
      </c>
      <c r="E226" s="127" t="s">
        <v>485</v>
      </c>
      <c r="F226" s="127" t="s">
        <v>486</v>
      </c>
      <c r="J226" s="128">
        <f>BK226</f>
        <v>0</v>
      </c>
      <c r="L226" s="118"/>
      <c r="M226" s="122"/>
      <c r="P226" s="123">
        <f>SUM(P227:P242)</f>
        <v>146.541124</v>
      </c>
      <c r="R226" s="123">
        <f>SUM(R227:R242)</f>
        <v>6.457646200000001</v>
      </c>
      <c r="T226" s="124">
        <f>SUM(T227:T242)</f>
        <v>0</v>
      </c>
      <c r="AR226" s="119" t="s">
        <v>89</v>
      </c>
      <c r="AT226" s="125" t="s">
        <v>76</v>
      </c>
      <c r="AU226" s="125" t="s">
        <v>84</v>
      </c>
      <c r="AY226" s="119" t="s">
        <v>151</v>
      </c>
      <c r="BK226" s="126">
        <f>SUM(BK227:BK242)</f>
        <v>0</v>
      </c>
    </row>
    <row r="227" spans="2:65" s="1" customFormat="1" ht="24.25" customHeight="1">
      <c r="B227" s="129"/>
      <c r="C227" s="130" t="s">
        <v>487</v>
      </c>
      <c r="D227" s="130" t="s">
        <v>153</v>
      </c>
      <c r="E227" s="131" t="s">
        <v>488</v>
      </c>
      <c r="F227" s="132" t="s">
        <v>489</v>
      </c>
      <c r="G227" s="133" t="s">
        <v>156</v>
      </c>
      <c r="H227" s="134">
        <v>287.96899999999999</v>
      </c>
      <c r="I227" s="135"/>
      <c r="J227" s="135">
        <f t="shared" ref="J227:J242" si="40">ROUND(I227*H227,2)</f>
        <v>0</v>
      </c>
      <c r="K227" s="136"/>
      <c r="L227" s="25"/>
      <c r="M227" s="137" t="s">
        <v>1</v>
      </c>
      <c r="N227" s="138" t="s">
        <v>43</v>
      </c>
      <c r="O227" s="139">
        <v>9.2999999999999999E-2</v>
      </c>
      <c r="P227" s="139">
        <f t="shared" ref="P227:P242" si="41">O227*H227</f>
        <v>26.781116999999998</v>
      </c>
      <c r="Q227" s="139">
        <v>0</v>
      </c>
      <c r="R227" s="139">
        <f t="shared" ref="R227:R242" si="42">Q227*H227</f>
        <v>0</v>
      </c>
      <c r="S227" s="139">
        <v>0</v>
      </c>
      <c r="T227" s="140">
        <f t="shared" ref="T227:T242" si="43">S227*H227</f>
        <v>0</v>
      </c>
      <c r="AR227" s="141" t="s">
        <v>215</v>
      </c>
      <c r="AT227" s="141" t="s">
        <v>153</v>
      </c>
      <c r="AU227" s="141" t="s">
        <v>89</v>
      </c>
      <c r="AY227" s="13" t="s">
        <v>151</v>
      </c>
      <c r="BE227" s="142">
        <f t="shared" ref="BE227:BE242" si="44">IF(N227="základná",J227,0)</f>
        <v>0</v>
      </c>
      <c r="BF227" s="142">
        <f t="shared" ref="BF227:BF242" si="45">IF(N227="znížená",J227,0)</f>
        <v>0</v>
      </c>
      <c r="BG227" s="142">
        <f t="shared" ref="BG227:BG242" si="46">IF(N227="zákl. prenesená",J227,0)</f>
        <v>0</v>
      </c>
      <c r="BH227" s="142">
        <f t="shared" ref="BH227:BH242" si="47">IF(N227="zníž. prenesená",J227,0)</f>
        <v>0</v>
      </c>
      <c r="BI227" s="142">
        <f t="shared" ref="BI227:BI242" si="48">IF(N227="nulová",J227,0)</f>
        <v>0</v>
      </c>
      <c r="BJ227" s="13" t="s">
        <v>89</v>
      </c>
      <c r="BK227" s="142">
        <f t="shared" ref="BK227:BK242" si="49">ROUND(I227*H227,2)</f>
        <v>0</v>
      </c>
      <c r="BL227" s="13" t="s">
        <v>215</v>
      </c>
      <c r="BM227" s="141" t="s">
        <v>490</v>
      </c>
    </row>
    <row r="228" spans="2:65" s="1" customFormat="1" ht="24.25" customHeight="1">
      <c r="B228" s="129"/>
      <c r="C228" s="143" t="s">
        <v>491</v>
      </c>
      <c r="D228" s="143" t="s">
        <v>220</v>
      </c>
      <c r="E228" s="144" t="s">
        <v>492</v>
      </c>
      <c r="F228" s="145" t="s">
        <v>493</v>
      </c>
      <c r="G228" s="146" t="s">
        <v>156</v>
      </c>
      <c r="H228" s="147">
        <v>236.292</v>
      </c>
      <c r="I228" s="148"/>
      <c r="J228" s="148">
        <f t="shared" si="40"/>
        <v>0</v>
      </c>
      <c r="K228" s="149"/>
      <c r="L228" s="150"/>
      <c r="M228" s="151" t="s">
        <v>1</v>
      </c>
      <c r="N228" s="152" t="s">
        <v>43</v>
      </c>
      <c r="O228" s="139">
        <v>0</v>
      </c>
      <c r="P228" s="139">
        <f t="shared" si="41"/>
        <v>0</v>
      </c>
      <c r="Q228" s="139">
        <v>1.0800000000000001E-2</v>
      </c>
      <c r="R228" s="139">
        <f t="shared" si="42"/>
        <v>2.5519536</v>
      </c>
      <c r="S228" s="139">
        <v>0</v>
      </c>
      <c r="T228" s="140">
        <f t="shared" si="43"/>
        <v>0</v>
      </c>
      <c r="AR228" s="141" t="s">
        <v>281</v>
      </c>
      <c r="AT228" s="141" t="s">
        <v>220</v>
      </c>
      <c r="AU228" s="141" t="s">
        <v>89</v>
      </c>
      <c r="AY228" s="13" t="s">
        <v>151</v>
      </c>
      <c r="BE228" s="142">
        <f t="shared" si="44"/>
        <v>0</v>
      </c>
      <c r="BF228" s="142">
        <f t="shared" si="45"/>
        <v>0</v>
      </c>
      <c r="BG228" s="142">
        <f t="shared" si="46"/>
        <v>0</v>
      </c>
      <c r="BH228" s="142">
        <f t="shared" si="47"/>
        <v>0</v>
      </c>
      <c r="BI228" s="142">
        <f t="shared" si="48"/>
        <v>0</v>
      </c>
      <c r="BJ228" s="13" t="s">
        <v>89</v>
      </c>
      <c r="BK228" s="142">
        <f t="shared" si="49"/>
        <v>0</v>
      </c>
      <c r="BL228" s="13" t="s">
        <v>215</v>
      </c>
      <c r="BM228" s="141" t="s">
        <v>494</v>
      </c>
    </row>
    <row r="229" spans="2:65" s="1" customFormat="1" ht="24.25" customHeight="1">
      <c r="B229" s="129"/>
      <c r="C229" s="143" t="s">
        <v>495</v>
      </c>
      <c r="D229" s="143" t="s">
        <v>220</v>
      </c>
      <c r="E229" s="144" t="s">
        <v>496</v>
      </c>
      <c r="F229" s="145" t="s">
        <v>497</v>
      </c>
      <c r="G229" s="146" t="s">
        <v>156</v>
      </c>
      <c r="H229" s="147">
        <v>57.436</v>
      </c>
      <c r="I229" s="148"/>
      <c r="J229" s="148">
        <f t="shared" si="40"/>
        <v>0</v>
      </c>
      <c r="K229" s="149"/>
      <c r="L229" s="150"/>
      <c r="M229" s="151" t="s">
        <v>1</v>
      </c>
      <c r="N229" s="152" t="s">
        <v>43</v>
      </c>
      <c r="O229" s="139">
        <v>0</v>
      </c>
      <c r="P229" s="139">
        <f t="shared" si="41"/>
        <v>0</v>
      </c>
      <c r="Q229" s="139">
        <v>1.4999999999999999E-2</v>
      </c>
      <c r="R229" s="139">
        <f t="shared" si="42"/>
        <v>0.86153999999999997</v>
      </c>
      <c r="S229" s="139">
        <v>0</v>
      </c>
      <c r="T229" s="140">
        <f t="shared" si="43"/>
        <v>0</v>
      </c>
      <c r="AR229" s="141" t="s">
        <v>281</v>
      </c>
      <c r="AT229" s="141" t="s">
        <v>220</v>
      </c>
      <c r="AU229" s="141" t="s">
        <v>89</v>
      </c>
      <c r="AY229" s="13" t="s">
        <v>151</v>
      </c>
      <c r="BE229" s="142">
        <f t="shared" si="44"/>
        <v>0</v>
      </c>
      <c r="BF229" s="142">
        <f t="shared" si="45"/>
        <v>0</v>
      </c>
      <c r="BG229" s="142">
        <f t="shared" si="46"/>
        <v>0</v>
      </c>
      <c r="BH229" s="142">
        <f t="shared" si="47"/>
        <v>0</v>
      </c>
      <c r="BI229" s="142">
        <f t="shared" si="48"/>
        <v>0</v>
      </c>
      <c r="BJ229" s="13" t="s">
        <v>89</v>
      </c>
      <c r="BK229" s="142">
        <f t="shared" si="49"/>
        <v>0</v>
      </c>
      <c r="BL229" s="13" t="s">
        <v>215</v>
      </c>
      <c r="BM229" s="141" t="s">
        <v>498</v>
      </c>
    </row>
    <row r="230" spans="2:65" s="1" customFormat="1" ht="24.25" customHeight="1">
      <c r="B230" s="129"/>
      <c r="C230" s="130" t="s">
        <v>499</v>
      </c>
      <c r="D230" s="130" t="s">
        <v>153</v>
      </c>
      <c r="E230" s="131" t="s">
        <v>500</v>
      </c>
      <c r="F230" s="132" t="s">
        <v>501</v>
      </c>
      <c r="G230" s="133" t="s">
        <v>156</v>
      </c>
      <c r="H230" s="134">
        <v>177.85</v>
      </c>
      <c r="I230" s="135"/>
      <c r="J230" s="135">
        <f t="shared" si="40"/>
        <v>0</v>
      </c>
      <c r="K230" s="136"/>
      <c r="L230" s="25"/>
      <c r="M230" s="137" t="s">
        <v>1</v>
      </c>
      <c r="N230" s="138" t="s">
        <v>43</v>
      </c>
      <c r="O230" s="139">
        <v>0.48702000000000001</v>
      </c>
      <c r="P230" s="139">
        <f t="shared" si="41"/>
        <v>86.616506999999999</v>
      </c>
      <c r="Q230" s="139">
        <v>5.9800000000000001E-3</v>
      </c>
      <c r="R230" s="139">
        <f t="shared" si="42"/>
        <v>1.0635429999999999</v>
      </c>
      <c r="S230" s="139">
        <v>0</v>
      </c>
      <c r="T230" s="140">
        <f t="shared" si="43"/>
        <v>0</v>
      </c>
      <c r="AR230" s="141" t="s">
        <v>215</v>
      </c>
      <c r="AT230" s="141" t="s">
        <v>153</v>
      </c>
      <c r="AU230" s="141" t="s">
        <v>89</v>
      </c>
      <c r="AY230" s="13" t="s">
        <v>151</v>
      </c>
      <c r="BE230" s="142">
        <f t="shared" si="44"/>
        <v>0</v>
      </c>
      <c r="BF230" s="142">
        <f t="shared" si="45"/>
        <v>0</v>
      </c>
      <c r="BG230" s="142">
        <f t="shared" si="46"/>
        <v>0</v>
      </c>
      <c r="BH230" s="142">
        <f t="shared" si="47"/>
        <v>0</v>
      </c>
      <c r="BI230" s="142">
        <f t="shared" si="48"/>
        <v>0</v>
      </c>
      <c r="BJ230" s="13" t="s">
        <v>89</v>
      </c>
      <c r="BK230" s="142">
        <f t="shared" si="49"/>
        <v>0</v>
      </c>
      <c r="BL230" s="13" t="s">
        <v>215</v>
      </c>
      <c r="BM230" s="141" t="s">
        <v>502</v>
      </c>
    </row>
    <row r="231" spans="2:65" s="1" customFormat="1" ht="24.25" customHeight="1">
      <c r="B231" s="129"/>
      <c r="C231" s="143" t="s">
        <v>503</v>
      </c>
      <c r="D231" s="143" t="s">
        <v>220</v>
      </c>
      <c r="E231" s="144" t="s">
        <v>504</v>
      </c>
      <c r="F231" s="145" t="s">
        <v>493</v>
      </c>
      <c r="G231" s="146" t="s">
        <v>156</v>
      </c>
      <c r="H231" s="147">
        <v>181.40700000000001</v>
      </c>
      <c r="I231" s="148"/>
      <c r="J231" s="148">
        <f t="shared" si="40"/>
        <v>0</v>
      </c>
      <c r="K231" s="149"/>
      <c r="L231" s="150"/>
      <c r="M231" s="151" t="s">
        <v>1</v>
      </c>
      <c r="N231" s="152" t="s">
        <v>43</v>
      </c>
      <c r="O231" s="139">
        <v>0</v>
      </c>
      <c r="P231" s="139">
        <f t="shared" si="41"/>
        <v>0</v>
      </c>
      <c r="Q231" s="139">
        <v>1.0800000000000001E-2</v>
      </c>
      <c r="R231" s="139">
        <f t="shared" si="42"/>
        <v>1.9591956000000001</v>
      </c>
      <c r="S231" s="139">
        <v>0</v>
      </c>
      <c r="T231" s="140">
        <f t="shared" si="43"/>
        <v>0</v>
      </c>
      <c r="AR231" s="141" t="s">
        <v>281</v>
      </c>
      <c r="AT231" s="141" t="s">
        <v>220</v>
      </c>
      <c r="AU231" s="141" t="s">
        <v>89</v>
      </c>
      <c r="AY231" s="13" t="s">
        <v>151</v>
      </c>
      <c r="BE231" s="142">
        <f t="shared" si="44"/>
        <v>0</v>
      </c>
      <c r="BF231" s="142">
        <f t="shared" si="45"/>
        <v>0</v>
      </c>
      <c r="BG231" s="142">
        <f t="shared" si="46"/>
        <v>0</v>
      </c>
      <c r="BH231" s="142">
        <f t="shared" si="47"/>
        <v>0</v>
      </c>
      <c r="BI231" s="142">
        <f t="shared" si="48"/>
        <v>0</v>
      </c>
      <c r="BJ231" s="13" t="s">
        <v>89</v>
      </c>
      <c r="BK231" s="142">
        <f t="shared" si="49"/>
        <v>0</v>
      </c>
      <c r="BL231" s="13" t="s">
        <v>215</v>
      </c>
      <c r="BM231" s="141" t="s">
        <v>505</v>
      </c>
    </row>
    <row r="232" spans="2:65" s="1" customFormat="1" ht="24.25" customHeight="1">
      <c r="B232" s="129"/>
      <c r="C232" s="130" t="s">
        <v>506</v>
      </c>
      <c r="D232" s="130" t="s">
        <v>153</v>
      </c>
      <c r="E232" s="131" t="s">
        <v>507</v>
      </c>
      <c r="F232" s="132" t="s">
        <v>508</v>
      </c>
      <c r="G232" s="133" t="s">
        <v>160</v>
      </c>
      <c r="H232" s="134">
        <v>188</v>
      </c>
      <c r="I232" s="135"/>
      <c r="J232" s="135">
        <f t="shared" si="40"/>
        <v>0</v>
      </c>
      <c r="K232" s="136"/>
      <c r="L232" s="25"/>
      <c r="M232" s="137" t="s">
        <v>1</v>
      </c>
      <c r="N232" s="138" t="s">
        <v>43</v>
      </c>
      <c r="O232" s="139">
        <v>0.13402</v>
      </c>
      <c r="P232" s="139">
        <f t="shared" si="41"/>
        <v>25.19576</v>
      </c>
      <c r="Q232" s="139">
        <v>2.0000000000000002E-5</v>
      </c>
      <c r="R232" s="139">
        <f t="shared" si="42"/>
        <v>3.7600000000000003E-3</v>
      </c>
      <c r="S232" s="139">
        <v>0</v>
      </c>
      <c r="T232" s="140">
        <f t="shared" si="43"/>
        <v>0</v>
      </c>
      <c r="AR232" s="141" t="s">
        <v>215</v>
      </c>
      <c r="AT232" s="141" t="s">
        <v>153</v>
      </c>
      <c r="AU232" s="141" t="s">
        <v>89</v>
      </c>
      <c r="AY232" s="13" t="s">
        <v>151</v>
      </c>
      <c r="BE232" s="142">
        <f t="shared" si="44"/>
        <v>0</v>
      </c>
      <c r="BF232" s="142">
        <f t="shared" si="45"/>
        <v>0</v>
      </c>
      <c r="BG232" s="142">
        <f t="shared" si="46"/>
        <v>0</v>
      </c>
      <c r="BH232" s="142">
        <f t="shared" si="47"/>
        <v>0</v>
      </c>
      <c r="BI232" s="142">
        <f t="shared" si="48"/>
        <v>0</v>
      </c>
      <c r="BJ232" s="13" t="s">
        <v>89</v>
      </c>
      <c r="BK232" s="142">
        <f t="shared" si="49"/>
        <v>0</v>
      </c>
      <c r="BL232" s="13" t="s">
        <v>215</v>
      </c>
      <c r="BM232" s="141" t="s">
        <v>509</v>
      </c>
    </row>
    <row r="233" spans="2:65" s="1" customFormat="1" ht="24.25" customHeight="1">
      <c r="B233" s="129"/>
      <c r="C233" s="143" t="s">
        <v>510</v>
      </c>
      <c r="D233" s="143" t="s">
        <v>220</v>
      </c>
      <c r="E233" s="144" t="s">
        <v>511</v>
      </c>
      <c r="F233" s="145" t="s">
        <v>512</v>
      </c>
      <c r="G233" s="146" t="s">
        <v>160</v>
      </c>
      <c r="H233" s="147">
        <v>124</v>
      </c>
      <c r="I233" s="148"/>
      <c r="J233" s="148">
        <f t="shared" si="40"/>
        <v>0</v>
      </c>
      <c r="K233" s="149"/>
      <c r="L233" s="150"/>
      <c r="M233" s="151" t="s">
        <v>1</v>
      </c>
      <c r="N233" s="152" t="s">
        <v>43</v>
      </c>
      <c r="O233" s="139">
        <v>0</v>
      </c>
      <c r="P233" s="139">
        <f t="shared" si="41"/>
        <v>0</v>
      </c>
      <c r="Q233" s="139">
        <v>1.0000000000000001E-5</v>
      </c>
      <c r="R233" s="139">
        <f t="shared" si="42"/>
        <v>1.24E-3</v>
      </c>
      <c r="S233" s="139">
        <v>0</v>
      </c>
      <c r="T233" s="140">
        <f t="shared" si="43"/>
        <v>0</v>
      </c>
      <c r="AR233" s="141" t="s">
        <v>181</v>
      </c>
      <c r="AT233" s="141" t="s">
        <v>220</v>
      </c>
      <c r="AU233" s="141" t="s">
        <v>89</v>
      </c>
      <c r="AY233" s="13" t="s">
        <v>151</v>
      </c>
      <c r="BE233" s="142">
        <f t="shared" si="44"/>
        <v>0</v>
      </c>
      <c r="BF233" s="142">
        <f t="shared" si="45"/>
        <v>0</v>
      </c>
      <c r="BG233" s="142">
        <f t="shared" si="46"/>
        <v>0</v>
      </c>
      <c r="BH233" s="142">
        <f t="shared" si="47"/>
        <v>0</v>
      </c>
      <c r="BI233" s="142">
        <f t="shared" si="48"/>
        <v>0</v>
      </c>
      <c r="BJ233" s="13" t="s">
        <v>89</v>
      </c>
      <c r="BK233" s="142">
        <f t="shared" si="49"/>
        <v>0</v>
      </c>
      <c r="BL233" s="13" t="s">
        <v>96</v>
      </c>
      <c r="BM233" s="141" t="s">
        <v>513</v>
      </c>
    </row>
    <row r="234" spans="2:65" s="1" customFormat="1" ht="24.25" customHeight="1">
      <c r="B234" s="129"/>
      <c r="C234" s="143" t="s">
        <v>514</v>
      </c>
      <c r="D234" s="143" t="s">
        <v>220</v>
      </c>
      <c r="E234" s="144" t="s">
        <v>515</v>
      </c>
      <c r="F234" s="145" t="s">
        <v>516</v>
      </c>
      <c r="G234" s="146" t="s">
        <v>160</v>
      </c>
      <c r="H234" s="147">
        <v>64</v>
      </c>
      <c r="I234" s="148"/>
      <c r="J234" s="148">
        <f t="shared" si="40"/>
        <v>0</v>
      </c>
      <c r="K234" s="149"/>
      <c r="L234" s="150"/>
      <c r="M234" s="151" t="s">
        <v>1</v>
      </c>
      <c r="N234" s="152" t="s">
        <v>43</v>
      </c>
      <c r="O234" s="139">
        <v>0</v>
      </c>
      <c r="P234" s="139">
        <f t="shared" si="41"/>
        <v>0</v>
      </c>
      <c r="Q234" s="139">
        <v>2.0000000000000002E-5</v>
      </c>
      <c r="R234" s="139">
        <f t="shared" si="42"/>
        <v>1.2800000000000001E-3</v>
      </c>
      <c r="S234" s="139">
        <v>0</v>
      </c>
      <c r="T234" s="140">
        <f t="shared" si="43"/>
        <v>0</v>
      </c>
      <c r="AR234" s="141" t="s">
        <v>181</v>
      </c>
      <c r="AT234" s="141" t="s">
        <v>220</v>
      </c>
      <c r="AU234" s="141" t="s">
        <v>89</v>
      </c>
      <c r="AY234" s="13" t="s">
        <v>151</v>
      </c>
      <c r="BE234" s="142">
        <f t="shared" si="44"/>
        <v>0</v>
      </c>
      <c r="BF234" s="142">
        <f t="shared" si="45"/>
        <v>0</v>
      </c>
      <c r="BG234" s="142">
        <f t="shared" si="46"/>
        <v>0</v>
      </c>
      <c r="BH234" s="142">
        <f t="shared" si="47"/>
        <v>0</v>
      </c>
      <c r="BI234" s="142">
        <f t="shared" si="48"/>
        <v>0</v>
      </c>
      <c r="BJ234" s="13" t="s">
        <v>89</v>
      </c>
      <c r="BK234" s="142">
        <f t="shared" si="49"/>
        <v>0</v>
      </c>
      <c r="BL234" s="13" t="s">
        <v>96</v>
      </c>
      <c r="BM234" s="141" t="s">
        <v>517</v>
      </c>
    </row>
    <row r="235" spans="2:65" s="1" customFormat="1" ht="14.5" customHeight="1">
      <c r="B235" s="129"/>
      <c r="C235" s="130" t="s">
        <v>518</v>
      </c>
      <c r="D235" s="130" t="s">
        <v>153</v>
      </c>
      <c r="E235" s="131" t="s">
        <v>519</v>
      </c>
      <c r="F235" s="132" t="s">
        <v>520</v>
      </c>
      <c r="G235" s="133" t="s">
        <v>160</v>
      </c>
      <c r="H235" s="134">
        <v>58</v>
      </c>
      <c r="I235" s="135"/>
      <c r="J235" s="135">
        <f t="shared" si="40"/>
        <v>0</v>
      </c>
      <c r="K235" s="136"/>
      <c r="L235" s="25"/>
      <c r="M235" s="137" t="s">
        <v>1</v>
      </c>
      <c r="N235" s="138" t="s">
        <v>43</v>
      </c>
      <c r="O235" s="139">
        <v>0.13703000000000001</v>
      </c>
      <c r="P235" s="139">
        <f t="shared" si="41"/>
        <v>7.9477400000000005</v>
      </c>
      <c r="Q235" s="139">
        <v>3.3000000000000003E-5</v>
      </c>
      <c r="R235" s="139">
        <f t="shared" si="42"/>
        <v>1.9140000000000001E-3</v>
      </c>
      <c r="S235" s="139">
        <v>0</v>
      </c>
      <c r="T235" s="140">
        <f t="shared" si="43"/>
        <v>0</v>
      </c>
      <c r="AR235" s="141" t="s">
        <v>96</v>
      </c>
      <c r="AT235" s="141" t="s">
        <v>153</v>
      </c>
      <c r="AU235" s="141" t="s">
        <v>89</v>
      </c>
      <c r="AY235" s="13" t="s">
        <v>151</v>
      </c>
      <c r="BE235" s="142">
        <f t="shared" si="44"/>
        <v>0</v>
      </c>
      <c r="BF235" s="142">
        <f t="shared" si="45"/>
        <v>0</v>
      </c>
      <c r="BG235" s="142">
        <f t="shared" si="46"/>
        <v>0</v>
      </c>
      <c r="BH235" s="142">
        <f t="shared" si="47"/>
        <v>0</v>
      </c>
      <c r="BI235" s="142">
        <f t="shared" si="48"/>
        <v>0</v>
      </c>
      <c r="BJ235" s="13" t="s">
        <v>89</v>
      </c>
      <c r="BK235" s="142">
        <f t="shared" si="49"/>
        <v>0</v>
      </c>
      <c r="BL235" s="13" t="s">
        <v>96</v>
      </c>
      <c r="BM235" s="141" t="s">
        <v>521</v>
      </c>
    </row>
    <row r="236" spans="2:65" s="1" customFormat="1" ht="24.25" customHeight="1">
      <c r="B236" s="129"/>
      <c r="C236" s="143" t="s">
        <v>522</v>
      </c>
      <c r="D236" s="143" t="s">
        <v>220</v>
      </c>
      <c r="E236" s="144" t="s">
        <v>523</v>
      </c>
      <c r="F236" s="145" t="s">
        <v>524</v>
      </c>
      <c r="G236" s="146" t="s">
        <v>160</v>
      </c>
      <c r="H236" s="147">
        <v>18</v>
      </c>
      <c r="I236" s="148"/>
      <c r="J236" s="148">
        <f t="shared" si="40"/>
        <v>0</v>
      </c>
      <c r="K236" s="149"/>
      <c r="L236" s="150"/>
      <c r="M236" s="151" t="s">
        <v>1</v>
      </c>
      <c r="N236" s="152" t="s">
        <v>43</v>
      </c>
      <c r="O236" s="139">
        <v>0</v>
      </c>
      <c r="P236" s="139">
        <f t="shared" si="41"/>
        <v>0</v>
      </c>
      <c r="Q236" s="139">
        <v>4.0000000000000003E-5</v>
      </c>
      <c r="R236" s="139">
        <f t="shared" si="42"/>
        <v>7.2000000000000005E-4</v>
      </c>
      <c r="S236" s="139">
        <v>0</v>
      </c>
      <c r="T236" s="140">
        <f t="shared" si="43"/>
        <v>0</v>
      </c>
      <c r="AR236" s="141" t="s">
        <v>181</v>
      </c>
      <c r="AT236" s="141" t="s">
        <v>220</v>
      </c>
      <c r="AU236" s="141" t="s">
        <v>89</v>
      </c>
      <c r="AY236" s="13" t="s">
        <v>151</v>
      </c>
      <c r="BE236" s="142">
        <f t="shared" si="44"/>
        <v>0</v>
      </c>
      <c r="BF236" s="142">
        <f t="shared" si="45"/>
        <v>0</v>
      </c>
      <c r="BG236" s="142">
        <f t="shared" si="46"/>
        <v>0</v>
      </c>
      <c r="BH236" s="142">
        <f t="shared" si="47"/>
        <v>0</v>
      </c>
      <c r="BI236" s="142">
        <f t="shared" si="48"/>
        <v>0</v>
      </c>
      <c r="BJ236" s="13" t="s">
        <v>89</v>
      </c>
      <c r="BK236" s="142">
        <f t="shared" si="49"/>
        <v>0</v>
      </c>
      <c r="BL236" s="13" t="s">
        <v>96</v>
      </c>
      <c r="BM236" s="141" t="s">
        <v>525</v>
      </c>
    </row>
    <row r="237" spans="2:65" s="1" customFormat="1" ht="24.25" customHeight="1">
      <c r="B237" s="129"/>
      <c r="C237" s="143" t="s">
        <v>526</v>
      </c>
      <c r="D237" s="143" t="s">
        <v>220</v>
      </c>
      <c r="E237" s="144" t="s">
        <v>527</v>
      </c>
      <c r="F237" s="145" t="s">
        <v>528</v>
      </c>
      <c r="G237" s="146" t="s">
        <v>160</v>
      </c>
      <c r="H237" s="147">
        <v>40</v>
      </c>
      <c r="I237" s="148"/>
      <c r="J237" s="148">
        <f t="shared" si="40"/>
        <v>0</v>
      </c>
      <c r="K237" s="149"/>
      <c r="L237" s="150"/>
      <c r="M237" s="151" t="s">
        <v>1</v>
      </c>
      <c r="N237" s="152" t="s">
        <v>43</v>
      </c>
      <c r="O237" s="139">
        <v>0</v>
      </c>
      <c r="P237" s="139">
        <f t="shared" si="41"/>
        <v>0</v>
      </c>
      <c r="Q237" s="139">
        <v>1.8000000000000001E-4</v>
      </c>
      <c r="R237" s="139">
        <f t="shared" si="42"/>
        <v>7.2000000000000007E-3</v>
      </c>
      <c r="S237" s="139">
        <v>0</v>
      </c>
      <c r="T237" s="140">
        <f t="shared" si="43"/>
        <v>0</v>
      </c>
      <c r="AR237" s="141" t="s">
        <v>181</v>
      </c>
      <c r="AT237" s="141" t="s">
        <v>220</v>
      </c>
      <c r="AU237" s="141" t="s">
        <v>89</v>
      </c>
      <c r="AY237" s="13" t="s">
        <v>151</v>
      </c>
      <c r="BE237" s="142">
        <f t="shared" si="44"/>
        <v>0</v>
      </c>
      <c r="BF237" s="142">
        <f t="shared" si="45"/>
        <v>0</v>
      </c>
      <c r="BG237" s="142">
        <f t="shared" si="46"/>
        <v>0</v>
      </c>
      <c r="BH237" s="142">
        <f t="shared" si="47"/>
        <v>0</v>
      </c>
      <c r="BI237" s="142">
        <f t="shared" si="48"/>
        <v>0</v>
      </c>
      <c r="BJ237" s="13" t="s">
        <v>89</v>
      </c>
      <c r="BK237" s="142">
        <f t="shared" si="49"/>
        <v>0</v>
      </c>
      <c r="BL237" s="13" t="s">
        <v>96</v>
      </c>
      <c r="BM237" s="141" t="s">
        <v>529</v>
      </c>
    </row>
    <row r="238" spans="2:65" s="1" customFormat="1" ht="14.5" customHeight="1">
      <c r="B238" s="129"/>
      <c r="C238" s="143" t="s">
        <v>530</v>
      </c>
      <c r="D238" s="143" t="s">
        <v>220</v>
      </c>
      <c r="E238" s="144" t="s">
        <v>531</v>
      </c>
      <c r="F238" s="145" t="s">
        <v>532</v>
      </c>
      <c r="G238" s="146" t="s">
        <v>169</v>
      </c>
      <c r="H238" s="147">
        <v>2</v>
      </c>
      <c r="I238" s="148"/>
      <c r="J238" s="148">
        <f t="shared" si="40"/>
        <v>0</v>
      </c>
      <c r="K238" s="149"/>
      <c r="L238" s="150"/>
      <c r="M238" s="151" t="s">
        <v>1</v>
      </c>
      <c r="N238" s="152" t="s">
        <v>43</v>
      </c>
      <c r="O238" s="139">
        <v>0</v>
      </c>
      <c r="P238" s="139">
        <f t="shared" si="41"/>
        <v>0</v>
      </c>
      <c r="Q238" s="139">
        <v>2.2000000000000001E-3</v>
      </c>
      <c r="R238" s="139">
        <f t="shared" si="42"/>
        <v>4.4000000000000003E-3</v>
      </c>
      <c r="S238" s="139">
        <v>0</v>
      </c>
      <c r="T238" s="140">
        <f t="shared" si="43"/>
        <v>0</v>
      </c>
      <c r="AR238" s="141" t="s">
        <v>181</v>
      </c>
      <c r="AT238" s="141" t="s">
        <v>220</v>
      </c>
      <c r="AU238" s="141" t="s">
        <v>89</v>
      </c>
      <c r="AY238" s="13" t="s">
        <v>151</v>
      </c>
      <c r="BE238" s="142">
        <f t="shared" si="44"/>
        <v>0</v>
      </c>
      <c r="BF238" s="142">
        <f t="shared" si="45"/>
        <v>0</v>
      </c>
      <c r="BG238" s="142">
        <f t="shared" si="46"/>
        <v>0</v>
      </c>
      <c r="BH238" s="142">
        <f t="shared" si="47"/>
        <v>0</v>
      </c>
      <c r="BI238" s="142">
        <f t="shared" si="48"/>
        <v>0</v>
      </c>
      <c r="BJ238" s="13" t="s">
        <v>89</v>
      </c>
      <c r="BK238" s="142">
        <f t="shared" si="49"/>
        <v>0</v>
      </c>
      <c r="BL238" s="13" t="s">
        <v>96</v>
      </c>
      <c r="BM238" s="141" t="s">
        <v>533</v>
      </c>
    </row>
    <row r="239" spans="2:65" s="1" customFormat="1" ht="14.5" customHeight="1">
      <c r="B239" s="129"/>
      <c r="C239" s="143" t="s">
        <v>534</v>
      </c>
      <c r="D239" s="143" t="s">
        <v>220</v>
      </c>
      <c r="E239" s="144" t="s">
        <v>535</v>
      </c>
      <c r="F239" s="145" t="s">
        <v>536</v>
      </c>
      <c r="G239" s="146" t="s">
        <v>169</v>
      </c>
      <c r="H239" s="147">
        <v>6</v>
      </c>
      <c r="I239" s="148"/>
      <c r="J239" s="148">
        <f t="shared" si="40"/>
        <v>0</v>
      </c>
      <c r="K239" s="149"/>
      <c r="L239" s="150"/>
      <c r="M239" s="151" t="s">
        <v>1</v>
      </c>
      <c r="N239" s="152" t="s">
        <v>43</v>
      </c>
      <c r="O239" s="139">
        <v>0</v>
      </c>
      <c r="P239" s="139">
        <f t="shared" si="41"/>
        <v>0</v>
      </c>
      <c r="Q239" s="139">
        <v>1.4999999999999999E-4</v>
      </c>
      <c r="R239" s="139">
        <f t="shared" si="42"/>
        <v>8.9999999999999998E-4</v>
      </c>
      <c r="S239" s="139">
        <v>0</v>
      </c>
      <c r="T239" s="140">
        <f t="shared" si="43"/>
        <v>0</v>
      </c>
      <c r="AR239" s="141" t="s">
        <v>181</v>
      </c>
      <c r="AT239" s="141" t="s">
        <v>220</v>
      </c>
      <c r="AU239" s="141" t="s">
        <v>89</v>
      </c>
      <c r="AY239" s="13" t="s">
        <v>151</v>
      </c>
      <c r="BE239" s="142">
        <f t="shared" si="44"/>
        <v>0</v>
      </c>
      <c r="BF239" s="142">
        <f t="shared" si="45"/>
        <v>0</v>
      </c>
      <c r="BG239" s="142">
        <f t="shared" si="46"/>
        <v>0</v>
      </c>
      <c r="BH239" s="142">
        <f t="shared" si="47"/>
        <v>0</v>
      </c>
      <c r="BI239" s="142">
        <f t="shared" si="48"/>
        <v>0</v>
      </c>
      <c r="BJ239" s="13" t="s">
        <v>89</v>
      </c>
      <c r="BK239" s="142">
        <f t="shared" si="49"/>
        <v>0</v>
      </c>
      <c r="BL239" s="13" t="s">
        <v>96</v>
      </c>
      <c r="BM239" s="141" t="s">
        <v>537</v>
      </c>
    </row>
    <row r="240" spans="2:65" s="1" customFormat="1" ht="14.5" customHeight="1">
      <c r="B240" s="129"/>
      <c r="C240" s="143" t="s">
        <v>538</v>
      </c>
      <c r="D240" s="143" t="s">
        <v>220</v>
      </c>
      <c r="E240" s="144" t="s">
        <v>539</v>
      </c>
      <c r="F240" s="145" t="s">
        <v>540</v>
      </c>
      <c r="G240" s="146" t="s">
        <v>169</v>
      </c>
      <c r="H240" s="147">
        <v>100</v>
      </c>
      <c r="I240" s="148"/>
      <c r="J240" s="148">
        <f t="shared" si="40"/>
        <v>0</v>
      </c>
      <c r="K240" s="149"/>
      <c r="L240" s="150"/>
      <c r="M240" s="151" t="s">
        <v>1</v>
      </c>
      <c r="N240" s="152" t="s">
        <v>43</v>
      </c>
      <c r="O240" s="139">
        <v>0</v>
      </c>
      <c r="P240" s="139">
        <f t="shared" si="41"/>
        <v>0</v>
      </c>
      <c r="Q240" s="139">
        <v>0</v>
      </c>
      <c r="R240" s="139">
        <f t="shared" si="42"/>
        <v>0</v>
      </c>
      <c r="S240" s="139">
        <v>0</v>
      </c>
      <c r="T240" s="140">
        <f t="shared" si="43"/>
        <v>0</v>
      </c>
      <c r="AR240" s="141" t="s">
        <v>281</v>
      </c>
      <c r="AT240" s="141" t="s">
        <v>220</v>
      </c>
      <c r="AU240" s="141" t="s">
        <v>89</v>
      </c>
      <c r="AY240" s="13" t="s">
        <v>151</v>
      </c>
      <c r="BE240" s="142">
        <f t="shared" si="44"/>
        <v>0</v>
      </c>
      <c r="BF240" s="142">
        <f t="shared" si="45"/>
        <v>0</v>
      </c>
      <c r="BG240" s="142">
        <f t="shared" si="46"/>
        <v>0</v>
      </c>
      <c r="BH240" s="142">
        <f t="shared" si="47"/>
        <v>0</v>
      </c>
      <c r="BI240" s="142">
        <f t="shared" si="48"/>
        <v>0</v>
      </c>
      <c r="BJ240" s="13" t="s">
        <v>89</v>
      </c>
      <c r="BK240" s="142">
        <f t="shared" si="49"/>
        <v>0</v>
      </c>
      <c r="BL240" s="13" t="s">
        <v>215</v>
      </c>
      <c r="BM240" s="141" t="s">
        <v>541</v>
      </c>
    </row>
    <row r="241" spans="2:65" s="1" customFormat="1" ht="24.25" customHeight="1">
      <c r="B241" s="129"/>
      <c r="C241" s="130" t="s">
        <v>542</v>
      </c>
      <c r="D241" s="130" t="s">
        <v>153</v>
      </c>
      <c r="E241" s="131" t="s">
        <v>543</v>
      </c>
      <c r="F241" s="132" t="s">
        <v>544</v>
      </c>
      <c r="G241" s="133" t="s">
        <v>545</v>
      </c>
      <c r="H241" s="134">
        <v>145.947</v>
      </c>
      <c r="I241" s="135"/>
      <c r="J241" s="135">
        <f t="shared" si="40"/>
        <v>0</v>
      </c>
      <c r="K241" s="136"/>
      <c r="L241" s="25"/>
      <c r="M241" s="137" t="s">
        <v>1</v>
      </c>
      <c r="N241" s="138" t="s">
        <v>43</v>
      </c>
      <c r="O241" s="139">
        <v>0</v>
      </c>
      <c r="P241" s="139">
        <f t="shared" si="41"/>
        <v>0</v>
      </c>
      <c r="Q241" s="139">
        <v>0</v>
      </c>
      <c r="R241" s="139">
        <f t="shared" si="42"/>
        <v>0</v>
      </c>
      <c r="S241" s="139">
        <v>0</v>
      </c>
      <c r="T241" s="140">
        <f t="shared" si="43"/>
        <v>0</v>
      </c>
      <c r="AR241" s="141" t="s">
        <v>215</v>
      </c>
      <c r="AT241" s="141" t="s">
        <v>153</v>
      </c>
      <c r="AU241" s="141" t="s">
        <v>89</v>
      </c>
      <c r="AY241" s="13" t="s">
        <v>151</v>
      </c>
      <c r="BE241" s="142">
        <f t="shared" si="44"/>
        <v>0</v>
      </c>
      <c r="BF241" s="142">
        <f t="shared" si="45"/>
        <v>0</v>
      </c>
      <c r="BG241" s="142">
        <f t="shared" si="46"/>
        <v>0</v>
      </c>
      <c r="BH241" s="142">
        <f t="shared" si="47"/>
        <v>0</v>
      </c>
      <c r="BI241" s="142">
        <f t="shared" si="48"/>
        <v>0</v>
      </c>
      <c r="BJ241" s="13" t="s">
        <v>89</v>
      </c>
      <c r="BK241" s="142">
        <f t="shared" si="49"/>
        <v>0</v>
      </c>
      <c r="BL241" s="13" t="s">
        <v>215</v>
      </c>
      <c r="BM241" s="141" t="s">
        <v>546</v>
      </c>
    </row>
    <row r="242" spans="2:65" s="1" customFormat="1" ht="24.25" customHeight="1">
      <c r="B242" s="129"/>
      <c r="C242" s="130" t="s">
        <v>547</v>
      </c>
      <c r="D242" s="130" t="s">
        <v>153</v>
      </c>
      <c r="E242" s="131" t="s">
        <v>548</v>
      </c>
      <c r="F242" s="132" t="s">
        <v>549</v>
      </c>
      <c r="G242" s="133" t="s">
        <v>545</v>
      </c>
      <c r="H242" s="134">
        <v>8.39</v>
      </c>
      <c r="I242" s="135"/>
      <c r="J242" s="135">
        <f t="shared" si="40"/>
        <v>0</v>
      </c>
      <c r="K242" s="136"/>
      <c r="L242" s="25"/>
      <c r="M242" s="137" t="s">
        <v>1</v>
      </c>
      <c r="N242" s="138" t="s">
        <v>43</v>
      </c>
      <c r="O242" s="139">
        <v>0</v>
      </c>
      <c r="P242" s="139">
        <f t="shared" si="41"/>
        <v>0</v>
      </c>
      <c r="Q242" s="139">
        <v>0</v>
      </c>
      <c r="R242" s="139">
        <f t="shared" si="42"/>
        <v>0</v>
      </c>
      <c r="S242" s="139">
        <v>0</v>
      </c>
      <c r="T242" s="140">
        <f t="shared" si="43"/>
        <v>0</v>
      </c>
      <c r="AR242" s="141" t="s">
        <v>215</v>
      </c>
      <c r="AT242" s="141" t="s">
        <v>153</v>
      </c>
      <c r="AU242" s="141" t="s">
        <v>89</v>
      </c>
      <c r="AY242" s="13" t="s">
        <v>151</v>
      </c>
      <c r="BE242" s="142">
        <f t="shared" si="44"/>
        <v>0</v>
      </c>
      <c r="BF242" s="142">
        <f t="shared" si="45"/>
        <v>0</v>
      </c>
      <c r="BG242" s="142">
        <f t="shared" si="46"/>
        <v>0</v>
      </c>
      <c r="BH242" s="142">
        <f t="shared" si="47"/>
        <v>0</v>
      </c>
      <c r="BI242" s="142">
        <f t="shared" si="48"/>
        <v>0</v>
      </c>
      <c r="BJ242" s="13" t="s">
        <v>89</v>
      </c>
      <c r="BK242" s="142">
        <f t="shared" si="49"/>
        <v>0</v>
      </c>
      <c r="BL242" s="13" t="s">
        <v>215</v>
      </c>
      <c r="BM242" s="141" t="s">
        <v>550</v>
      </c>
    </row>
    <row r="243" spans="2:65" s="11" customFormat="1" ht="23" customHeight="1">
      <c r="B243" s="118"/>
      <c r="D243" s="119" t="s">
        <v>76</v>
      </c>
      <c r="E243" s="127" t="s">
        <v>551</v>
      </c>
      <c r="F243" s="127" t="s">
        <v>552</v>
      </c>
      <c r="J243" s="128">
        <f>BK243</f>
        <v>0</v>
      </c>
      <c r="L243" s="118"/>
      <c r="M243" s="122"/>
      <c r="P243" s="123">
        <f>SUM(P244:P247)</f>
        <v>130.151252</v>
      </c>
      <c r="R243" s="123">
        <f>SUM(R244:R247)</f>
        <v>2.2000000000000002</v>
      </c>
      <c r="T243" s="124">
        <f>SUM(T244:T247)</f>
        <v>0.41516999999999998</v>
      </c>
      <c r="AR243" s="119" t="s">
        <v>89</v>
      </c>
      <c r="AT243" s="125" t="s">
        <v>76</v>
      </c>
      <c r="AU243" s="125" t="s">
        <v>84</v>
      </c>
      <c r="AY243" s="119" t="s">
        <v>151</v>
      </c>
      <c r="BK243" s="126">
        <f>SUM(BK244:BK247)</f>
        <v>0</v>
      </c>
    </row>
    <row r="244" spans="2:65" s="1" customFormat="1" ht="14.5" customHeight="1">
      <c r="B244" s="129"/>
      <c r="C244" s="130" t="s">
        <v>553</v>
      </c>
      <c r="D244" s="130" t="s">
        <v>153</v>
      </c>
      <c r="E244" s="131" t="s">
        <v>554</v>
      </c>
      <c r="F244" s="132" t="s">
        <v>555</v>
      </c>
      <c r="G244" s="133" t="s">
        <v>160</v>
      </c>
      <c r="H244" s="134">
        <v>1818.182</v>
      </c>
      <c r="I244" s="135"/>
      <c r="J244" s="135">
        <f>ROUND(I244*H244,2)</f>
        <v>0</v>
      </c>
      <c r="K244" s="136"/>
      <c r="L244" s="25"/>
      <c r="M244" s="137" t="s">
        <v>1</v>
      </c>
      <c r="N244" s="138" t="s">
        <v>43</v>
      </c>
      <c r="O244" s="139">
        <v>7.0000000000000007E-2</v>
      </c>
      <c r="P244" s="139">
        <f>O244*H244</f>
        <v>127.27274000000001</v>
      </c>
      <c r="Q244" s="139">
        <v>0</v>
      </c>
      <c r="R244" s="139">
        <f>Q244*H244</f>
        <v>0</v>
      </c>
      <c r="S244" s="139">
        <v>0</v>
      </c>
      <c r="T244" s="140">
        <f>S244*H244</f>
        <v>0</v>
      </c>
      <c r="AR244" s="141" t="s">
        <v>215</v>
      </c>
      <c r="AT244" s="141" t="s">
        <v>153</v>
      </c>
      <c r="AU244" s="141" t="s">
        <v>89</v>
      </c>
      <c r="AY244" s="13" t="s">
        <v>151</v>
      </c>
      <c r="BE244" s="142">
        <f>IF(N244="základná",J244,0)</f>
        <v>0</v>
      </c>
      <c r="BF244" s="142">
        <f>IF(N244="znížená",J244,0)</f>
        <v>0</v>
      </c>
      <c r="BG244" s="142">
        <f>IF(N244="zákl. prenesená",J244,0)</f>
        <v>0</v>
      </c>
      <c r="BH244" s="142">
        <f>IF(N244="zníž. prenesená",J244,0)</f>
        <v>0</v>
      </c>
      <c r="BI244" s="142">
        <f>IF(N244="nulová",J244,0)</f>
        <v>0</v>
      </c>
      <c r="BJ244" s="13" t="s">
        <v>89</v>
      </c>
      <c r="BK244" s="142">
        <f>ROUND(I244*H244,2)</f>
        <v>0</v>
      </c>
      <c r="BL244" s="13" t="s">
        <v>215</v>
      </c>
      <c r="BM244" s="141" t="s">
        <v>556</v>
      </c>
    </row>
    <row r="245" spans="2:65" s="1" customFormat="1" ht="24.25" customHeight="1">
      <c r="B245" s="129"/>
      <c r="C245" s="143" t="s">
        <v>557</v>
      </c>
      <c r="D245" s="143" t="s">
        <v>220</v>
      </c>
      <c r="E245" s="144" t="s">
        <v>558</v>
      </c>
      <c r="F245" s="145" t="s">
        <v>559</v>
      </c>
      <c r="G245" s="146" t="s">
        <v>165</v>
      </c>
      <c r="H245" s="147">
        <v>4</v>
      </c>
      <c r="I245" s="148"/>
      <c r="J245" s="148">
        <f>ROUND(I245*H245,2)</f>
        <v>0</v>
      </c>
      <c r="K245" s="149"/>
      <c r="L245" s="150"/>
      <c r="M245" s="151" t="s">
        <v>1</v>
      </c>
      <c r="N245" s="152" t="s">
        <v>43</v>
      </c>
      <c r="O245" s="139">
        <v>0</v>
      </c>
      <c r="P245" s="139">
        <f>O245*H245</f>
        <v>0</v>
      </c>
      <c r="Q245" s="139">
        <v>0.55000000000000004</v>
      </c>
      <c r="R245" s="139">
        <f>Q245*H245</f>
        <v>2.2000000000000002</v>
      </c>
      <c r="S245" s="139">
        <v>0</v>
      </c>
      <c r="T245" s="140">
        <f>S245*H245</f>
        <v>0</v>
      </c>
      <c r="AR245" s="141" t="s">
        <v>281</v>
      </c>
      <c r="AT245" s="141" t="s">
        <v>220</v>
      </c>
      <c r="AU245" s="141" t="s">
        <v>89</v>
      </c>
      <c r="AY245" s="13" t="s">
        <v>151</v>
      </c>
      <c r="BE245" s="142">
        <f>IF(N245="základná",J245,0)</f>
        <v>0</v>
      </c>
      <c r="BF245" s="142">
        <f>IF(N245="znížená",J245,0)</f>
        <v>0</v>
      </c>
      <c r="BG245" s="142">
        <f>IF(N245="zákl. prenesená",J245,0)</f>
        <v>0</v>
      </c>
      <c r="BH245" s="142">
        <f>IF(N245="zníž. prenesená",J245,0)</f>
        <v>0</v>
      </c>
      <c r="BI245" s="142">
        <f>IF(N245="nulová",J245,0)</f>
        <v>0</v>
      </c>
      <c r="BJ245" s="13" t="s">
        <v>89</v>
      </c>
      <c r="BK245" s="142">
        <f>ROUND(I245*H245,2)</f>
        <v>0</v>
      </c>
      <c r="BL245" s="13" t="s">
        <v>215</v>
      </c>
      <c r="BM245" s="141" t="s">
        <v>560</v>
      </c>
    </row>
    <row r="246" spans="2:65" s="1" customFormat="1" ht="24.25" customHeight="1">
      <c r="B246" s="129"/>
      <c r="C246" s="130" t="s">
        <v>473</v>
      </c>
      <c r="D246" s="130" t="s">
        <v>153</v>
      </c>
      <c r="E246" s="131" t="s">
        <v>561</v>
      </c>
      <c r="F246" s="132" t="s">
        <v>562</v>
      </c>
      <c r="G246" s="133" t="s">
        <v>156</v>
      </c>
      <c r="H246" s="134">
        <v>13.839</v>
      </c>
      <c r="I246" s="135"/>
      <c r="J246" s="135">
        <f>ROUND(I246*H246,2)</f>
        <v>0</v>
      </c>
      <c r="K246" s="136"/>
      <c r="L246" s="25"/>
      <c r="M246" s="137" t="s">
        <v>1</v>
      </c>
      <c r="N246" s="138" t="s">
        <v>43</v>
      </c>
      <c r="O246" s="139">
        <v>0.20799999999999999</v>
      </c>
      <c r="P246" s="139">
        <f>O246*H246</f>
        <v>2.8785119999999997</v>
      </c>
      <c r="Q246" s="139">
        <v>0</v>
      </c>
      <c r="R246" s="139">
        <f>Q246*H246</f>
        <v>0</v>
      </c>
      <c r="S246" s="139">
        <v>0.03</v>
      </c>
      <c r="T246" s="140">
        <f>S246*H246</f>
        <v>0.41516999999999998</v>
      </c>
      <c r="AR246" s="141" t="s">
        <v>215</v>
      </c>
      <c r="AT246" s="141" t="s">
        <v>153</v>
      </c>
      <c r="AU246" s="141" t="s">
        <v>89</v>
      </c>
      <c r="AY246" s="13" t="s">
        <v>151</v>
      </c>
      <c r="BE246" s="142">
        <f>IF(N246="základná",J246,0)</f>
        <v>0</v>
      </c>
      <c r="BF246" s="142">
        <f>IF(N246="znížená",J246,0)</f>
        <v>0</v>
      </c>
      <c r="BG246" s="142">
        <f>IF(N246="zákl. prenesená",J246,0)</f>
        <v>0</v>
      </c>
      <c r="BH246" s="142">
        <f>IF(N246="zníž. prenesená",J246,0)</f>
        <v>0</v>
      </c>
      <c r="BI246" s="142">
        <f>IF(N246="nulová",J246,0)</f>
        <v>0</v>
      </c>
      <c r="BJ246" s="13" t="s">
        <v>89</v>
      </c>
      <c r="BK246" s="142">
        <f>ROUND(I246*H246,2)</f>
        <v>0</v>
      </c>
      <c r="BL246" s="13" t="s">
        <v>215</v>
      </c>
      <c r="BM246" s="141" t="s">
        <v>563</v>
      </c>
    </row>
    <row r="247" spans="2:65" s="1" customFormat="1" ht="24.25" customHeight="1">
      <c r="B247" s="129"/>
      <c r="C247" s="130" t="s">
        <v>564</v>
      </c>
      <c r="D247" s="130" t="s">
        <v>153</v>
      </c>
      <c r="E247" s="131" t="s">
        <v>565</v>
      </c>
      <c r="F247" s="132" t="s">
        <v>566</v>
      </c>
      <c r="G247" s="133" t="s">
        <v>545</v>
      </c>
      <c r="H247" s="134">
        <v>43.021999999999998</v>
      </c>
      <c r="I247" s="135"/>
      <c r="J247" s="135">
        <f>ROUND(I247*H247,2)</f>
        <v>0</v>
      </c>
      <c r="K247" s="136"/>
      <c r="L247" s="25"/>
      <c r="M247" s="137" t="s">
        <v>1</v>
      </c>
      <c r="N247" s="138" t="s">
        <v>43</v>
      </c>
      <c r="O247" s="139">
        <v>0</v>
      </c>
      <c r="P247" s="139">
        <f>O247*H247</f>
        <v>0</v>
      </c>
      <c r="Q247" s="139">
        <v>0</v>
      </c>
      <c r="R247" s="139">
        <f>Q247*H247</f>
        <v>0</v>
      </c>
      <c r="S247" s="139">
        <v>0</v>
      </c>
      <c r="T247" s="140">
        <f>S247*H247</f>
        <v>0</v>
      </c>
      <c r="AR247" s="141" t="s">
        <v>215</v>
      </c>
      <c r="AT247" s="141" t="s">
        <v>153</v>
      </c>
      <c r="AU247" s="141" t="s">
        <v>89</v>
      </c>
      <c r="AY247" s="13" t="s">
        <v>151</v>
      </c>
      <c r="BE247" s="142">
        <f>IF(N247="základná",J247,0)</f>
        <v>0</v>
      </c>
      <c r="BF247" s="142">
        <f>IF(N247="znížená",J247,0)</f>
        <v>0</v>
      </c>
      <c r="BG247" s="142">
        <f>IF(N247="zákl. prenesená",J247,0)</f>
        <v>0</v>
      </c>
      <c r="BH247" s="142">
        <f>IF(N247="zníž. prenesená",J247,0)</f>
        <v>0</v>
      </c>
      <c r="BI247" s="142">
        <f>IF(N247="nulová",J247,0)</f>
        <v>0</v>
      </c>
      <c r="BJ247" s="13" t="s">
        <v>89</v>
      </c>
      <c r="BK247" s="142">
        <f>ROUND(I247*H247,2)</f>
        <v>0</v>
      </c>
      <c r="BL247" s="13" t="s">
        <v>215</v>
      </c>
      <c r="BM247" s="141" t="s">
        <v>567</v>
      </c>
    </row>
    <row r="248" spans="2:65" s="11" customFormat="1" ht="23" customHeight="1">
      <c r="B248" s="118"/>
      <c r="D248" s="119" t="s">
        <v>76</v>
      </c>
      <c r="E248" s="127" t="s">
        <v>568</v>
      </c>
      <c r="F248" s="127" t="s">
        <v>569</v>
      </c>
      <c r="J248" s="128">
        <f>BK248</f>
        <v>0</v>
      </c>
      <c r="L248" s="118"/>
      <c r="M248" s="122"/>
      <c r="P248" s="123">
        <f>SUM(P249:P254)</f>
        <v>307.72126900000006</v>
      </c>
      <c r="R248" s="123">
        <f>SUM(R249:R254)</f>
        <v>7.4306646999999995</v>
      </c>
      <c r="T248" s="124">
        <f>SUM(T249:T254)</f>
        <v>3.9075156900000003</v>
      </c>
      <c r="AR248" s="119" t="s">
        <v>89</v>
      </c>
      <c r="AT248" s="125" t="s">
        <v>76</v>
      </c>
      <c r="AU248" s="125" t="s">
        <v>84</v>
      </c>
      <c r="AY248" s="119" t="s">
        <v>151</v>
      </c>
      <c r="BK248" s="126">
        <f>SUM(BK249:BK254)</f>
        <v>0</v>
      </c>
    </row>
    <row r="249" spans="2:65" s="1" customFormat="1" ht="24.25" customHeight="1">
      <c r="B249" s="129"/>
      <c r="C249" s="130" t="s">
        <v>570</v>
      </c>
      <c r="D249" s="130" t="s">
        <v>153</v>
      </c>
      <c r="E249" s="131" t="s">
        <v>571</v>
      </c>
      <c r="F249" s="132" t="s">
        <v>572</v>
      </c>
      <c r="G249" s="133" t="s">
        <v>156</v>
      </c>
      <c r="H249" s="134">
        <v>216.72300000000001</v>
      </c>
      <c r="I249" s="135"/>
      <c r="J249" s="135">
        <f t="shared" ref="J249:J254" si="50">ROUND(I249*H249,2)</f>
        <v>0</v>
      </c>
      <c r="K249" s="136"/>
      <c r="L249" s="25"/>
      <c r="M249" s="137" t="s">
        <v>1</v>
      </c>
      <c r="N249" s="138" t="s">
        <v>43</v>
      </c>
      <c r="O249" s="139">
        <v>0.223</v>
      </c>
      <c r="P249" s="139">
        <f t="shared" ref="P249:P254" si="51">O249*H249</f>
        <v>48.329229000000005</v>
      </c>
      <c r="Q249" s="139">
        <v>0</v>
      </c>
      <c r="R249" s="139">
        <f t="shared" ref="R249:R254" si="52">Q249*H249</f>
        <v>0</v>
      </c>
      <c r="S249" s="139">
        <v>1.8030000000000001E-2</v>
      </c>
      <c r="T249" s="140">
        <f t="shared" ref="T249:T254" si="53">S249*H249</f>
        <v>3.9075156900000003</v>
      </c>
      <c r="AR249" s="141" t="s">
        <v>215</v>
      </c>
      <c r="AT249" s="141" t="s">
        <v>153</v>
      </c>
      <c r="AU249" s="141" t="s">
        <v>89</v>
      </c>
      <c r="AY249" s="13" t="s">
        <v>151</v>
      </c>
      <c r="BE249" s="142">
        <f t="shared" ref="BE249:BE254" si="54">IF(N249="základná",J249,0)</f>
        <v>0</v>
      </c>
      <c r="BF249" s="142">
        <f t="shared" ref="BF249:BF254" si="55">IF(N249="znížená",J249,0)</f>
        <v>0</v>
      </c>
      <c r="BG249" s="142">
        <f t="shared" ref="BG249:BG254" si="56">IF(N249="zákl. prenesená",J249,0)</f>
        <v>0</v>
      </c>
      <c r="BH249" s="142">
        <f t="shared" ref="BH249:BH254" si="57">IF(N249="zníž. prenesená",J249,0)</f>
        <v>0</v>
      </c>
      <c r="BI249" s="142">
        <f t="shared" ref="BI249:BI254" si="58">IF(N249="nulová",J249,0)</f>
        <v>0</v>
      </c>
      <c r="BJ249" s="13" t="s">
        <v>89</v>
      </c>
      <c r="BK249" s="142">
        <f t="shared" ref="BK249:BK254" si="59">ROUND(I249*H249,2)</f>
        <v>0</v>
      </c>
      <c r="BL249" s="13" t="s">
        <v>215</v>
      </c>
      <c r="BM249" s="141" t="s">
        <v>573</v>
      </c>
    </row>
    <row r="250" spans="2:65" s="1" customFormat="1" ht="24.25" customHeight="1">
      <c r="B250" s="129"/>
      <c r="C250" s="130" t="s">
        <v>574</v>
      </c>
      <c r="D250" s="130" t="s">
        <v>153</v>
      </c>
      <c r="E250" s="131" t="s">
        <v>575</v>
      </c>
      <c r="F250" s="132" t="s">
        <v>576</v>
      </c>
      <c r="G250" s="133" t="s">
        <v>156</v>
      </c>
      <c r="H250" s="134">
        <v>234.16</v>
      </c>
      <c r="I250" s="135"/>
      <c r="J250" s="135">
        <f t="shared" si="50"/>
        <v>0</v>
      </c>
      <c r="K250" s="136"/>
      <c r="L250" s="25"/>
      <c r="M250" s="137" t="s">
        <v>1</v>
      </c>
      <c r="N250" s="138" t="s">
        <v>43</v>
      </c>
      <c r="O250" s="139">
        <v>1.0900000000000001</v>
      </c>
      <c r="P250" s="139">
        <f t="shared" si="51"/>
        <v>255.23440000000002</v>
      </c>
      <c r="Q250" s="139">
        <v>3.1359999999999999E-2</v>
      </c>
      <c r="R250" s="139">
        <f t="shared" si="52"/>
        <v>7.3432575999999994</v>
      </c>
      <c r="S250" s="139">
        <v>0</v>
      </c>
      <c r="T250" s="140">
        <f t="shared" si="53"/>
        <v>0</v>
      </c>
      <c r="AR250" s="141" t="s">
        <v>215</v>
      </c>
      <c r="AT250" s="141" t="s">
        <v>153</v>
      </c>
      <c r="AU250" s="141" t="s">
        <v>89</v>
      </c>
      <c r="AY250" s="13" t="s">
        <v>151</v>
      </c>
      <c r="BE250" s="142">
        <f t="shared" si="54"/>
        <v>0</v>
      </c>
      <c r="BF250" s="142">
        <f t="shared" si="55"/>
        <v>0</v>
      </c>
      <c r="BG250" s="142">
        <f t="shared" si="56"/>
        <v>0</v>
      </c>
      <c r="BH250" s="142">
        <f t="shared" si="57"/>
        <v>0</v>
      </c>
      <c r="BI250" s="142">
        <f t="shared" si="58"/>
        <v>0</v>
      </c>
      <c r="BJ250" s="13" t="s">
        <v>89</v>
      </c>
      <c r="BK250" s="142">
        <f t="shared" si="59"/>
        <v>0</v>
      </c>
      <c r="BL250" s="13" t="s">
        <v>215</v>
      </c>
      <c r="BM250" s="141" t="s">
        <v>577</v>
      </c>
    </row>
    <row r="251" spans="2:65" s="1" customFormat="1" ht="38" customHeight="1">
      <c r="B251" s="129"/>
      <c r="C251" s="130" t="s">
        <v>578</v>
      </c>
      <c r="D251" s="130" t="s">
        <v>153</v>
      </c>
      <c r="E251" s="131" t="s">
        <v>579</v>
      </c>
      <c r="F251" s="132" t="s">
        <v>580</v>
      </c>
      <c r="G251" s="133" t="s">
        <v>169</v>
      </c>
      <c r="H251" s="134">
        <v>6</v>
      </c>
      <c r="I251" s="135"/>
      <c r="J251" s="135">
        <f t="shared" si="50"/>
        <v>0</v>
      </c>
      <c r="K251" s="136"/>
      <c r="L251" s="25"/>
      <c r="M251" s="137" t="s">
        <v>1</v>
      </c>
      <c r="N251" s="138" t="s">
        <v>43</v>
      </c>
      <c r="O251" s="139">
        <v>3.5799999999999998E-2</v>
      </c>
      <c r="P251" s="139">
        <f t="shared" si="51"/>
        <v>0.21479999999999999</v>
      </c>
      <c r="Q251" s="139">
        <v>0</v>
      </c>
      <c r="R251" s="139">
        <f t="shared" si="52"/>
        <v>0</v>
      </c>
      <c r="S251" s="139">
        <v>0</v>
      </c>
      <c r="T251" s="140">
        <f t="shared" si="53"/>
        <v>0</v>
      </c>
      <c r="AR251" s="141" t="s">
        <v>411</v>
      </c>
      <c r="AT251" s="141" t="s">
        <v>153</v>
      </c>
      <c r="AU251" s="141" t="s">
        <v>89</v>
      </c>
      <c r="AY251" s="13" t="s">
        <v>151</v>
      </c>
      <c r="BE251" s="142">
        <f t="shared" si="54"/>
        <v>0</v>
      </c>
      <c r="BF251" s="142">
        <f t="shared" si="55"/>
        <v>0</v>
      </c>
      <c r="BG251" s="142">
        <f t="shared" si="56"/>
        <v>0</v>
      </c>
      <c r="BH251" s="142">
        <f t="shared" si="57"/>
        <v>0</v>
      </c>
      <c r="BI251" s="142">
        <f t="shared" si="58"/>
        <v>0</v>
      </c>
      <c r="BJ251" s="13" t="s">
        <v>89</v>
      </c>
      <c r="BK251" s="142">
        <f t="shared" si="59"/>
        <v>0</v>
      </c>
      <c r="BL251" s="13" t="s">
        <v>411</v>
      </c>
      <c r="BM251" s="141" t="s">
        <v>581</v>
      </c>
    </row>
    <row r="252" spans="2:65" s="1" customFormat="1" ht="38" customHeight="1">
      <c r="B252" s="129"/>
      <c r="C252" s="130" t="s">
        <v>582</v>
      </c>
      <c r="D252" s="130" t="s">
        <v>153</v>
      </c>
      <c r="E252" s="131" t="s">
        <v>583</v>
      </c>
      <c r="F252" s="132" t="s">
        <v>584</v>
      </c>
      <c r="G252" s="133" t="s">
        <v>160</v>
      </c>
      <c r="H252" s="134">
        <v>9.57</v>
      </c>
      <c r="I252" s="135"/>
      <c r="J252" s="135">
        <f t="shared" si="50"/>
        <v>0</v>
      </c>
      <c r="K252" s="136"/>
      <c r="L252" s="25"/>
      <c r="M252" s="137" t="s">
        <v>1</v>
      </c>
      <c r="N252" s="138" t="s">
        <v>43</v>
      </c>
      <c r="O252" s="139">
        <v>0.41199999999999998</v>
      </c>
      <c r="P252" s="139">
        <f t="shared" si="51"/>
        <v>3.9428399999999999</v>
      </c>
      <c r="Q252" s="139">
        <v>1.6299999999999999E-3</v>
      </c>
      <c r="R252" s="139">
        <f t="shared" si="52"/>
        <v>1.5599099999999999E-2</v>
      </c>
      <c r="S252" s="139">
        <v>0</v>
      </c>
      <c r="T252" s="140">
        <f t="shared" si="53"/>
        <v>0</v>
      </c>
      <c r="AR252" s="141" t="s">
        <v>215</v>
      </c>
      <c r="AT252" s="141" t="s">
        <v>153</v>
      </c>
      <c r="AU252" s="141" t="s">
        <v>89</v>
      </c>
      <c r="AY252" s="13" t="s">
        <v>151</v>
      </c>
      <c r="BE252" s="142">
        <f t="shared" si="54"/>
        <v>0</v>
      </c>
      <c r="BF252" s="142">
        <f t="shared" si="55"/>
        <v>0</v>
      </c>
      <c r="BG252" s="142">
        <f t="shared" si="56"/>
        <v>0</v>
      </c>
      <c r="BH252" s="142">
        <f t="shared" si="57"/>
        <v>0</v>
      </c>
      <c r="BI252" s="142">
        <f t="shared" si="58"/>
        <v>0</v>
      </c>
      <c r="BJ252" s="13" t="s">
        <v>89</v>
      </c>
      <c r="BK252" s="142">
        <f t="shared" si="59"/>
        <v>0</v>
      </c>
      <c r="BL252" s="13" t="s">
        <v>215</v>
      </c>
      <c r="BM252" s="141" t="s">
        <v>585</v>
      </c>
    </row>
    <row r="253" spans="2:65" s="1" customFormat="1" ht="24.25" customHeight="1">
      <c r="B253" s="129"/>
      <c r="C253" s="143" t="s">
        <v>586</v>
      </c>
      <c r="D253" s="143" t="s">
        <v>220</v>
      </c>
      <c r="E253" s="144" t="s">
        <v>587</v>
      </c>
      <c r="F253" s="145" t="s">
        <v>588</v>
      </c>
      <c r="G253" s="146" t="s">
        <v>156</v>
      </c>
      <c r="H253" s="147">
        <v>8.16</v>
      </c>
      <c r="I253" s="148"/>
      <c r="J253" s="148">
        <f t="shared" si="50"/>
        <v>0</v>
      </c>
      <c r="K253" s="149"/>
      <c r="L253" s="150"/>
      <c r="M253" s="151" t="s">
        <v>1</v>
      </c>
      <c r="N253" s="152" t="s">
        <v>43</v>
      </c>
      <c r="O253" s="139">
        <v>0</v>
      </c>
      <c r="P253" s="139">
        <f t="shared" si="51"/>
        <v>0</v>
      </c>
      <c r="Q253" s="139">
        <v>8.8000000000000005E-3</v>
      </c>
      <c r="R253" s="139">
        <f t="shared" si="52"/>
        <v>7.1808000000000011E-2</v>
      </c>
      <c r="S253" s="139">
        <v>0</v>
      </c>
      <c r="T253" s="140">
        <f t="shared" si="53"/>
        <v>0</v>
      </c>
      <c r="AR253" s="141" t="s">
        <v>281</v>
      </c>
      <c r="AT253" s="141" t="s">
        <v>220</v>
      </c>
      <c r="AU253" s="141" t="s">
        <v>89</v>
      </c>
      <c r="AY253" s="13" t="s">
        <v>151</v>
      </c>
      <c r="BE253" s="142">
        <f t="shared" si="54"/>
        <v>0</v>
      </c>
      <c r="BF253" s="142">
        <f t="shared" si="55"/>
        <v>0</v>
      </c>
      <c r="BG253" s="142">
        <f t="shared" si="56"/>
        <v>0</v>
      </c>
      <c r="BH253" s="142">
        <f t="shared" si="57"/>
        <v>0</v>
      </c>
      <c r="BI253" s="142">
        <f t="shared" si="58"/>
        <v>0</v>
      </c>
      <c r="BJ253" s="13" t="s">
        <v>89</v>
      </c>
      <c r="BK253" s="142">
        <f t="shared" si="59"/>
        <v>0</v>
      </c>
      <c r="BL253" s="13" t="s">
        <v>215</v>
      </c>
      <c r="BM253" s="141" t="s">
        <v>589</v>
      </c>
    </row>
    <row r="254" spans="2:65" s="1" customFormat="1" ht="24.25" customHeight="1">
      <c r="B254" s="129"/>
      <c r="C254" s="130" t="s">
        <v>590</v>
      </c>
      <c r="D254" s="130" t="s">
        <v>153</v>
      </c>
      <c r="E254" s="131" t="s">
        <v>591</v>
      </c>
      <c r="F254" s="132" t="s">
        <v>592</v>
      </c>
      <c r="G254" s="133" t="s">
        <v>545</v>
      </c>
      <c r="H254" s="134">
        <v>125.96299999999999</v>
      </c>
      <c r="I254" s="135"/>
      <c r="J254" s="135">
        <f t="shared" si="50"/>
        <v>0</v>
      </c>
      <c r="K254" s="136"/>
      <c r="L254" s="25"/>
      <c r="M254" s="137" t="s">
        <v>1</v>
      </c>
      <c r="N254" s="138" t="s">
        <v>43</v>
      </c>
      <c r="O254" s="139">
        <v>0</v>
      </c>
      <c r="P254" s="139">
        <f t="shared" si="51"/>
        <v>0</v>
      </c>
      <c r="Q254" s="139">
        <v>0</v>
      </c>
      <c r="R254" s="139">
        <f t="shared" si="52"/>
        <v>0</v>
      </c>
      <c r="S254" s="139">
        <v>0</v>
      </c>
      <c r="T254" s="140">
        <f t="shared" si="53"/>
        <v>0</v>
      </c>
      <c r="AR254" s="141" t="s">
        <v>215</v>
      </c>
      <c r="AT254" s="141" t="s">
        <v>153</v>
      </c>
      <c r="AU254" s="141" t="s">
        <v>89</v>
      </c>
      <c r="AY254" s="13" t="s">
        <v>151</v>
      </c>
      <c r="BE254" s="142">
        <f t="shared" si="54"/>
        <v>0</v>
      </c>
      <c r="BF254" s="142">
        <f t="shared" si="55"/>
        <v>0</v>
      </c>
      <c r="BG254" s="142">
        <f t="shared" si="56"/>
        <v>0</v>
      </c>
      <c r="BH254" s="142">
        <f t="shared" si="57"/>
        <v>0</v>
      </c>
      <c r="BI254" s="142">
        <f t="shared" si="58"/>
        <v>0</v>
      </c>
      <c r="BJ254" s="13" t="s">
        <v>89</v>
      </c>
      <c r="BK254" s="142">
        <f t="shared" si="59"/>
        <v>0</v>
      </c>
      <c r="BL254" s="13" t="s">
        <v>215</v>
      </c>
      <c r="BM254" s="141" t="s">
        <v>593</v>
      </c>
    </row>
    <row r="255" spans="2:65" s="11" customFormat="1" ht="23" customHeight="1">
      <c r="B255" s="118"/>
      <c r="D255" s="119" t="s">
        <v>76</v>
      </c>
      <c r="E255" s="127" t="s">
        <v>594</v>
      </c>
      <c r="F255" s="127" t="s">
        <v>595</v>
      </c>
      <c r="J255" s="128">
        <f>BK255</f>
        <v>0</v>
      </c>
      <c r="L255" s="118"/>
      <c r="M255" s="122"/>
      <c r="P255" s="123">
        <f>SUM(P256:P260)</f>
        <v>223.13866999999999</v>
      </c>
      <c r="R255" s="123">
        <f>SUM(R256:R260)</f>
        <v>0.25647350000000002</v>
      </c>
      <c r="T255" s="124">
        <f>SUM(T256:T260)</f>
        <v>5.2380000000000005E-3</v>
      </c>
      <c r="AR255" s="119" t="s">
        <v>89</v>
      </c>
      <c r="AT255" s="125" t="s">
        <v>76</v>
      </c>
      <c r="AU255" s="125" t="s">
        <v>84</v>
      </c>
      <c r="AY255" s="119" t="s">
        <v>151</v>
      </c>
      <c r="BK255" s="126">
        <f>SUM(BK256:BK260)</f>
        <v>0</v>
      </c>
    </row>
    <row r="256" spans="2:65" s="1" customFormat="1" ht="14.5" customHeight="1">
      <c r="B256" s="129"/>
      <c r="C256" s="130" t="s">
        <v>596</v>
      </c>
      <c r="D256" s="130" t="s">
        <v>153</v>
      </c>
      <c r="E256" s="131" t="s">
        <v>597</v>
      </c>
      <c r="F256" s="132" t="s">
        <v>598</v>
      </c>
      <c r="G256" s="133" t="s">
        <v>160</v>
      </c>
      <c r="H256" s="134">
        <v>58.2</v>
      </c>
      <c r="I256" s="135"/>
      <c r="J256" s="135">
        <f>ROUND(I256*H256,2)</f>
        <v>0</v>
      </c>
      <c r="K256" s="136"/>
      <c r="L256" s="25"/>
      <c r="M256" s="137" t="s">
        <v>1</v>
      </c>
      <c r="N256" s="138" t="s">
        <v>43</v>
      </c>
      <c r="O256" s="139">
        <v>4.7E-2</v>
      </c>
      <c r="P256" s="139">
        <f>O256*H256</f>
        <v>2.7354000000000003</v>
      </c>
      <c r="Q256" s="139">
        <v>0</v>
      </c>
      <c r="R256" s="139">
        <f>Q256*H256</f>
        <v>0</v>
      </c>
      <c r="S256" s="139">
        <v>9.0000000000000006E-5</v>
      </c>
      <c r="T256" s="140">
        <f>S256*H256</f>
        <v>5.2380000000000005E-3</v>
      </c>
      <c r="AR256" s="141" t="s">
        <v>215</v>
      </c>
      <c r="AT256" s="141" t="s">
        <v>153</v>
      </c>
      <c r="AU256" s="141" t="s">
        <v>89</v>
      </c>
      <c r="AY256" s="13" t="s">
        <v>151</v>
      </c>
      <c r="BE256" s="142">
        <f>IF(N256="základná",J256,0)</f>
        <v>0</v>
      </c>
      <c r="BF256" s="142">
        <f>IF(N256="znížená",J256,0)</f>
        <v>0</v>
      </c>
      <c r="BG256" s="142">
        <f>IF(N256="zákl. prenesená",J256,0)</f>
        <v>0</v>
      </c>
      <c r="BH256" s="142">
        <f>IF(N256="zníž. prenesená",J256,0)</f>
        <v>0</v>
      </c>
      <c r="BI256" s="142">
        <f>IF(N256="nulová",J256,0)</f>
        <v>0</v>
      </c>
      <c r="BJ256" s="13" t="s">
        <v>89</v>
      </c>
      <c r="BK256" s="142">
        <f>ROUND(I256*H256,2)</f>
        <v>0</v>
      </c>
      <c r="BL256" s="13" t="s">
        <v>215</v>
      </c>
      <c r="BM256" s="141" t="s">
        <v>599</v>
      </c>
    </row>
    <row r="257" spans="2:65" s="1" customFormat="1" ht="24.25" customHeight="1">
      <c r="B257" s="129"/>
      <c r="C257" s="130" t="s">
        <v>600</v>
      </c>
      <c r="D257" s="130" t="s">
        <v>153</v>
      </c>
      <c r="E257" s="131" t="s">
        <v>601</v>
      </c>
      <c r="F257" s="132" t="s">
        <v>602</v>
      </c>
      <c r="G257" s="133" t="s">
        <v>160</v>
      </c>
      <c r="H257" s="134">
        <v>122.15</v>
      </c>
      <c r="I257" s="135"/>
      <c r="J257" s="135">
        <f>ROUND(I257*H257,2)</f>
        <v>0</v>
      </c>
      <c r="K257" s="136"/>
      <c r="L257" s="25"/>
      <c r="M257" s="137" t="s">
        <v>1</v>
      </c>
      <c r="N257" s="138" t="s">
        <v>43</v>
      </c>
      <c r="O257" s="139">
        <v>1.238</v>
      </c>
      <c r="P257" s="139">
        <f>O257*H257</f>
        <v>151.2217</v>
      </c>
      <c r="Q257" s="139">
        <v>1.2899999999999999E-3</v>
      </c>
      <c r="R257" s="139">
        <f>Q257*H257</f>
        <v>0.15757350000000001</v>
      </c>
      <c r="S257" s="139">
        <v>0</v>
      </c>
      <c r="T257" s="140">
        <f>S257*H257</f>
        <v>0</v>
      </c>
      <c r="AR257" s="141" t="s">
        <v>215</v>
      </c>
      <c r="AT257" s="141" t="s">
        <v>153</v>
      </c>
      <c r="AU257" s="141" t="s">
        <v>89</v>
      </c>
      <c r="AY257" s="13" t="s">
        <v>151</v>
      </c>
      <c r="BE257" s="142">
        <f>IF(N257="základná",J257,0)</f>
        <v>0</v>
      </c>
      <c r="BF257" s="142">
        <f>IF(N257="znížená",J257,0)</f>
        <v>0</v>
      </c>
      <c r="BG257" s="142">
        <f>IF(N257="zákl. prenesená",J257,0)</f>
        <v>0</v>
      </c>
      <c r="BH257" s="142">
        <f>IF(N257="zníž. prenesená",J257,0)</f>
        <v>0</v>
      </c>
      <c r="BI257" s="142">
        <f>IF(N257="nulová",J257,0)</f>
        <v>0</v>
      </c>
      <c r="BJ257" s="13" t="s">
        <v>89</v>
      </c>
      <c r="BK257" s="142">
        <f>ROUND(I257*H257,2)</f>
        <v>0</v>
      </c>
      <c r="BL257" s="13" t="s">
        <v>215</v>
      </c>
      <c r="BM257" s="141" t="s">
        <v>603</v>
      </c>
    </row>
    <row r="258" spans="2:65" s="1" customFormat="1" ht="24.25" customHeight="1">
      <c r="B258" s="129"/>
      <c r="C258" s="130" t="s">
        <v>604</v>
      </c>
      <c r="D258" s="130" t="s">
        <v>153</v>
      </c>
      <c r="E258" s="131" t="s">
        <v>605</v>
      </c>
      <c r="F258" s="132" t="s">
        <v>606</v>
      </c>
      <c r="G258" s="133" t="s">
        <v>160</v>
      </c>
      <c r="H258" s="134">
        <v>58.2</v>
      </c>
      <c r="I258" s="135"/>
      <c r="J258" s="135">
        <f>ROUND(I258*H258,2)</f>
        <v>0</v>
      </c>
      <c r="K258" s="136"/>
      <c r="L258" s="25"/>
      <c r="M258" s="137" t="s">
        <v>1</v>
      </c>
      <c r="N258" s="138" t="s">
        <v>43</v>
      </c>
      <c r="O258" s="139">
        <v>0.85399999999999998</v>
      </c>
      <c r="P258" s="139">
        <f>O258*H258</f>
        <v>49.702800000000003</v>
      </c>
      <c r="Q258" s="139">
        <v>1.09E-3</v>
      </c>
      <c r="R258" s="139">
        <f>Q258*H258</f>
        <v>6.3438000000000008E-2</v>
      </c>
      <c r="S258" s="139">
        <v>0</v>
      </c>
      <c r="T258" s="140">
        <f>S258*H258</f>
        <v>0</v>
      </c>
      <c r="AR258" s="141" t="s">
        <v>215</v>
      </c>
      <c r="AT258" s="141" t="s">
        <v>153</v>
      </c>
      <c r="AU258" s="141" t="s">
        <v>89</v>
      </c>
      <c r="AY258" s="13" t="s">
        <v>151</v>
      </c>
      <c r="BE258" s="142">
        <f>IF(N258="základná",J258,0)</f>
        <v>0</v>
      </c>
      <c r="BF258" s="142">
        <f>IF(N258="znížená",J258,0)</f>
        <v>0</v>
      </c>
      <c r="BG258" s="142">
        <f>IF(N258="zákl. prenesená",J258,0)</f>
        <v>0</v>
      </c>
      <c r="BH258" s="142">
        <f>IF(N258="zníž. prenesená",J258,0)</f>
        <v>0</v>
      </c>
      <c r="BI258" s="142">
        <f>IF(N258="nulová",J258,0)</f>
        <v>0</v>
      </c>
      <c r="BJ258" s="13" t="s">
        <v>89</v>
      </c>
      <c r="BK258" s="142">
        <f>ROUND(I258*H258,2)</f>
        <v>0</v>
      </c>
      <c r="BL258" s="13" t="s">
        <v>215</v>
      </c>
      <c r="BM258" s="141" t="s">
        <v>607</v>
      </c>
    </row>
    <row r="259" spans="2:65" s="1" customFormat="1" ht="24.25" customHeight="1">
      <c r="B259" s="129"/>
      <c r="C259" s="130" t="s">
        <v>608</v>
      </c>
      <c r="D259" s="130" t="s">
        <v>153</v>
      </c>
      <c r="E259" s="131" t="s">
        <v>609</v>
      </c>
      <c r="F259" s="132" t="s">
        <v>610</v>
      </c>
      <c r="G259" s="133" t="s">
        <v>160</v>
      </c>
      <c r="H259" s="134">
        <v>25.33</v>
      </c>
      <c r="I259" s="135"/>
      <c r="J259" s="135">
        <f>ROUND(I259*H259,2)</f>
        <v>0</v>
      </c>
      <c r="K259" s="136"/>
      <c r="L259" s="25"/>
      <c r="M259" s="137" t="s">
        <v>1</v>
      </c>
      <c r="N259" s="138" t="s">
        <v>43</v>
      </c>
      <c r="O259" s="139">
        <v>0.76900000000000002</v>
      </c>
      <c r="P259" s="139">
        <f>O259*H259</f>
        <v>19.478770000000001</v>
      </c>
      <c r="Q259" s="139">
        <v>1.4E-3</v>
      </c>
      <c r="R259" s="139">
        <f>Q259*H259</f>
        <v>3.5462E-2</v>
      </c>
      <c r="S259" s="139">
        <v>0</v>
      </c>
      <c r="T259" s="140">
        <f>S259*H259</f>
        <v>0</v>
      </c>
      <c r="AR259" s="141" t="s">
        <v>215</v>
      </c>
      <c r="AT259" s="141" t="s">
        <v>153</v>
      </c>
      <c r="AU259" s="141" t="s">
        <v>89</v>
      </c>
      <c r="AY259" s="13" t="s">
        <v>151</v>
      </c>
      <c r="BE259" s="142">
        <f>IF(N259="základná",J259,0)</f>
        <v>0</v>
      </c>
      <c r="BF259" s="142">
        <f>IF(N259="znížená",J259,0)</f>
        <v>0</v>
      </c>
      <c r="BG259" s="142">
        <f>IF(N259="zákl. prenesená",J259,0)</f>
        <v>0</v>
      </c>
      <c r="BH259" s="142">
        <f>IF(N259="zníž. prenesená",J259,0)</f>
        <v>0</v>
      </c>
      <c r="BI259" s="142">
        <f>IF(N259="nulová",J259,0)</f>
        <v>0</v>
      </c>
      <c r="BJ259" s="13" t="s">
        <v>89</v>
      </c>
      <c r="BK259" s="142">
        <f>ROUND(I259*H259,2)</f>
        <v>0</v>
      </c>
      <c r="BL259" s="13" t="s">
        <v>215</v>
      </c>
      <c r="BM259" s="141" t="s">
        <v>611</v>
      </c>
    </row>
    <row r="260" spans="2:65" s="1" customFormat="1" ht="24.25" customHeight="1">
      <c r="B260" s="129"/>
      <c r="C260" s="130" t="s">
        <v>612</v>
      </c>
      <c r="D260" s="130" t="s">
        <v>153</v>
      </c>
      <c r="E260" s="131" t="s">
        <v>613</v>
      </c>
      <c r="F260" s="132" t="s">
        <v>614</v>
      </c>
      <c r="G260" s="133" t="s">
        <v>545</v>
      </c>
      <c r="H260" s="134">
        <v>67.998000000000005</v>
      </c>
      <c r="I260" s="135"/>
      <c r="J260" s="135">
        <f>ROUND(I260*H260,2)</f>
        <v>0</v>
      </c>
      <c r="K260" s="136"/>
      <c r="L260" s="25"/>
      <c r="M260" s="137" t="s">
        <v>1</v>
      </c>
      <c r="N260" s="138" t="s">
        <v>43</v>
      </c>
      <c r="O260" s="139">
        <v>0</v>
      </c>
      <c r="P260" s="139">
        <f>O260*H260</f>
        <v>0</v>
      </c>
      <c r="Q260" s="139">
        <v>0</v>
      </c>
      <c r="R260" s="139">
        <f>Q260*H260</f>
        <v>0</v>
      </c>
      <c r="S260" s="139">
        <v>0</v>
      </c>
      <c r="T260" s="140">
        <f>S260*H260</f>
        <v>0</v>
      </c>
      <c r="AR260" s="141" t="s">
        <v>215</v>
      </c>
      <c r="AT260" s="141" t="s">
        <v>153</v>
      </c>
      <c r="AU260" s="141" t="s">
        <v>89</v>
      </c>
      <c r="AY260" s="13" t="s">
        <v>151</v>
      </c>
      <c r="BE260" s="142">
        <f>IF(N260="základná",J260,0)</f>
        <v>0</v>
      </c>
      <c r="BF260" s="142">
        <f>IF(N260="znížená",J260,0)</f>
        <v>0</v>
      </c>
      <c r="BG260" s="142">
        <f>IF(N260="zákl. prenesená",J260,0)</f>
        <v>0</v>
      </c>
      <c r="BH260" s="142">
        <f>IF(N260="zníž. prenesená",J260,0)</f>
        <v>0</v>
      </c>
      <c r="BI260" s="142">
        <f>IF(N260="nulová",J260,0)</f>
        <v>0</v>
      </c>
      <c r="BJ260" s="13" t="s">
        <v>89</v>
      </c>
      <c r="BK260" s="142">
        <f>ROUND(I260*H260,2)</f>
        <v>0</v>
      </c>
      <c r="BL260" s="13" t="s">
        <v>215</v>
      </c>
      <c r="BM260" s="141" t="s">
        <v>615</v>
      </c>
    </row>
    <row r="261" spans="2:65" s="11" customFormat="1" ht="23" customHeight="1">
      <c r="B261" s="118"/>
      <c r="D261" s="119" t="s">
        <v>76</v>
      </c>
      <c r="E261" s="127" t="s">
        <v>616</v>
      </c>
      <c r="F261" s="127" t="s">
        <v>617</v>
      </c>
      <c r="J261" s="128">
        <f>BK261</f>
        <v>0</v>
      </c>
      <c r="L261" s="118"/>
      <c r="M261" s="122"/>
      <c r="P261" s="123">
        <f>SUM(P262:P266)</f>
        <v>572.53819955000017</v>
      </c>
      <c r="R261" s="123">
        <f>SUM(R262:R266)</f>
        <v>3.6686494500000002</v>
      </c>
      <c r="T261" s="124">
        <f>SUM(T262:T266)</f>
        <v>42.936800000000005</v>
      </c>
      <c r="AR261" s="119" t="s">
        <v>89</v>
      </c>
      <c r="AT261" s="125" t="s">
        <v>76</v>
      </c>
      <c r="AU261" s="125" t="s">
        <v>84</v>
      </c>
      <c r="AY261" s="119" t="s">
        <v>151</v>
      </c>
      <c r="BK261" s="126">
        <f>SUM(BK262:BK266)</f>
        <v>0</v>
      </c>
    </row>
    <row r="262" spans="2:65" s="1" customFormat="1" ht="24.25" customHeight="1">
      <c r="B262" s="129"/>
      <c r="C262" s="130" t="s">
        <v>618</v>
      </c>
      <c r="D262" s="130" t="s">
        <v>153</v>
      </c>
      <c r="E262" s="131" t="s">
        <v>619</v>
      </c>
      <c r="F262" s="132" t="s">
        <v>620</v>
      </c>
      <c r="G262" s="133" t="s">
        <v>156</v>
      </c>
      <c r="H262" s="134">
        <v>536.71</v>
      </c>
      <c r="I262" s="135"/>
      <c r="J262" s="135">
        <f>ROUND(I262*H262,2)</f>
        <v>0</v>
      </c>
      <c r="K262" s="136"/>
      <c r="L262" s="25"/>
      <c r="M262" s="137" t="s">
        <v>1</v>
      </c>
      <c r="N262" s="138" t="s">
        <v>43</v>
      </c>
      <c r="O262" s="139">
        <v>0.27300000000000002</v>
      </c>
      <c r="P262" s="139">
        <f>O262*H262</f>
        <v>146.52183000000002</v>
      </c>
      <c r="Q262" s="139">
        <v>0</v>
      </c>
      <c r="R262" s="139">
        <f>Q262*H262</f>
        <v>0</v>
      </c>
      <c r="S262" s="139">
        <v>0.08</v>
      </c>
      <c r="T262" s="140">
        <f>S262*H262</f>
        <v>42.936800000000005</v>
      </c>
      <c r="AR262" s="141" t="s">
        <v>215</v>
      </c>
      <c r="AT262" s="141" t="s">
        <v>153</v>
      </c>
      <c r="AU262" s="141" t="s">
        <v>89</v>
      </c>
      <c r="AY262" s="13" t="s">
        <v>151</v>
      </c>
      <c r="BE262" s="142">
        <f>IF(N262="základná",J262,0)</f>
        <v>0</v>
      </c>
      <c r="BF262" s="142">
        <f>IF(N262="znížená",J262,0)</f>
        <v>0</v>
      </c>
      <c r="BG262" s="142">
        <f>IF(N262="zákl. prenesená",J262,0)</f>
        <v>0</v>
      </c>
      <c r="BH262" s="142">
        <f>IF(N262="zníž. prenesená",J262,0)</f>
        <v>0</v>
      </c>
      <c r="BI262" s="142">
        <f>IF(N262="nulová",J262,0)</f>
        <v>0</v>
      </c>
      <c r="BJ262" s="13" t="s">
        <v>89</v>
      </c>
      <c r="BK262" s="142">
        <f>ROUND(I262*H262,2)</f>
        <v>0</v>
      </c>
      <c r="BL262" s="13" t="s">
        <v>215</v>
      </c>
      <c r="BM262" s="141" t="s">
        <v>621</v>
      </c>
    </row>
    <row r="263" spans="2:65" s="1" customFormat="1" ht="38" customHeight="1">
      <c r="B263" s="129"/>
      <c r="C263" s="130" t="s">
        <v>622</v>
      </c>
      <c r="D263" s="130" t="s">
        <v>153</v>
      </c>
      <c r="E263" s="131" t="s">
        <v>623</v>
      </c>
      <c r="F263" s="132" t="s">
        <v>624</v>
      </c>
      <c r="G263" s="133" t="s">
        <v>156</v>
      </c>
      <c r="H263" s="134">
        <v>536.71</v>
      </c>
      <c r="I263" s="135"/>
      <c r="J263" s="135">
        <f>ROUND(I263*H263,2)</f>
        <v>0</v>
      </c>
      <c r="K263" s="136"/>
      <c r="L263" s="25"/>
      <c r="M263" s="137" t="s">
        <v>1</v>
      </c>
      <c r="N263" s="138" t="s">
        <v>43</v>
      </c>
      <c r="O263" s="139">
        <v>0.72799999999999998</v>
      </c>
      <c r="P263" s="139">
        <f>O263*H263</f>
        <v>390.72488000000004</v>
      </c>
      <c r="Q263" s="139">
        <v>4.0999999999999999E-4</v>
      </c>
      <c r="R263" s="139">
        <f>Q263*H263</f>
        <v>0.2200511</v>
      </c>
      <c r="S263" s="139">
        <v>0</v>
      </c>
      <c r="T263" s="140">
        <f>S263*H263</f>
        <v>0</v>
      </c>
      <c r="AR263" s="141" t="s">
        <v>215</v>
      </c>
      <c r="AT263" s="141" t="s">
        <v>153</v>
      </c>
      <c r="AU263" s="141" t="s">
        <v>89</v>
      </c>
      <c r="AY263" s="13" t="s">
        <v>151</v>
      </c>
      <c r="BE263" s="142">
        <f>IF(N263="základná",J263,0)</f>
        <v>0</v>
      </c>
      <c r="BF263" s="142">
        <f>IF(N263="znížená",J263,0)</f>
        <v>0</v>
      </c>
      <c r="BG263" s="142">
        <f>IF(N263="zákl. prenesená",J263,0)</f>
        <v>0</v>
      </c>
      <c r="BH263" s="142">
        <f>IF(N263="zníž. prenesená",J263,0)</f>
        <v>0</v>
      </c>
      <c r="BI263" s="142">
        <f>IF(N263="nulová",J263,0)</f>
        <v>0</v>
      </c>
      <c r="BJ263" s="13" t="s">
        <v>89</v>
      </c>
      <c r="BK263" s="142">
        <f>ROUND(I263*H263,2)</f>
        <v>0</v>
      </c>
      <c r="BL263" s="13" t="s">
        <v>215</v>
      </c>
      <c r="BM263" s="141" t="s">
        <v>625</v>
      </c>
    </row>
    <row r="264" spans="2:65" s="1" customFormat="1" ht="49.25" customHeight="1">
      <c r="B264" s="129"/>
      <c r="C264" s="143" t="s">
        <v>626</v>
      </c>
      <c r="D264" s="143" t="s">
        <v>220</v>
      </c>
      <c r="E264" s="144" t="s">
        <v>627</v>
      </c>
      <c r="F264" s="145" t="s">
        <v>628</v>
      </c>
      <c r="G264" s="146" t="s">
        <v>156</v>
      </c>
      <c r="H264" s="147">
        <v>536.71</v>
      </c>
      <c r="I264" s="148"/>
      <c r="J264" s="148">
        <f>ROUND(I264*H264,2)</f>
        <v>0</v>
      </c>
      <c r="K264" s="149"/>
      <c r="L264" s="150"/>
      <c r="M264" s="151" t="s">
        <v>1</v>
      </c>
      <c r="N264" s="152" t="s">
        <v>43</v>
      </c>
      <c r="O264" s="139">
        <v>0</v>
      </c>
      <c r="P264" s="139">
        <f>O264*H264</f>
        <v>0</v>
      </c>
      <c r="Q264" s="139">
        <v>4.3E-3</v>
      </c>
      <c r="R264" s="139">
        <f>Q264*H264</f>
        <v>2.3078530000000002</v>
      </c>
      <c r="S264" s="139">
        <v>0</v>
      </c>
      <c r="T264" s="140">
        <f>S264*H264</f>
        <v>0</v>
      </c>
      <c r="AR264" s="141" t="s">
        <v>281</v>
      </c>
      <c r="AT264" s="141" t="s">
        <v>220</v>
      </c>
      <c r="AU264" s="141" t="s">
        <v>89</v>
      </c>
      <c r="AY264" s="13" t="s">
        <v>151</v>
      </c>
      <c r="BE264" s="142">
        <f>IF(N264="základná",J264,0)</f>
        <v>0</v>
      </c>
      <c r="BF264" s="142">
        <f>IF(N264="znížená",J264,0)</f>
        <v>0</v>
      </c>
      <c r="BG264" s="142">
        <f>IF(N264="zákl. prenesená",J264,0)</f>
        <v>0</v>
      </c>
      <c r="BH264" s="142">
        <f>IF(N264="zníž. prenesená",J264,0)</f>
        <v>0</v>
      </c>
      <c r="BI264" s="142">
        <f>IF(N264="nulová",J264,0)</f>
        <v>0</v>
      </c>
      <c r="BJ264" s="13" t="s">
        <v>89</v>
      </c>
      <c r="BK264" s="142">
        <f>ROUND(I264*H264,2)</f>
        <v>0</v>
      </c>
      <c r="BL264" s="13" t="s">
        <v>215</v>
      </c>
      <c r="BM264" s="141" t="s">
        <v>629</v>
      </c>
    </row>
    <row r="265" spans="2:65" s="1" customFormat="1" ht="49.25" customHeight="1">
      <c r="B265" s="129"/>
      <c r="C265" s="130" t="s">
        <v>630</v>
      </c>
      <c r="D265" s="130" t="s">
        <v>153</v>
      </c>
      <c r="E265" s="131" t="s">
        <v>631</v>
      </c>
      <c r="F265" s="132" t="s">
        <v>632</v>
      </c>
      <c r="G265" s="133" t="s">
        <v>156</v>
      </c>
      <c r="H265" s="134">
        <v>511.54500000000002</v>
      </c>
      <c r="I265" s="135"/>
      <c r="J265" s="135">
        <f>ROUND(I265*H265,2)</f>
        <v>0</v>
      </c>
      <c r="K265" s="136"/>
      <c r="L265" s="25"/>
      <c r="M265" s="137" t="s">
        <v>1</v>
      </c>
      <c r="N265" s="138" t="s">
        <v>43</v>
      </c>
      <c r="O265" s="139">
        <v>6.8989999999999996E-2</v>
      </c>
      <c r="P265" s="139">
        <f>O265*H265</f>
        <v>35.291489550000001</v>
      </c>
      <c r="Q265" s="139">
        <v>2.2300000000000002E-3</v>
      </c>
      <c r="R265" s="139">
        <f>Q265*H265</f>
        <v>1.1407453500000002</v>
      </c>
      <c r="S265" s="139">
        <v>0</v>
      </c>
      <c r="T265" s="140">
        <f>S265*H265</f>
        <v>0</v>
      </c>
      <c r="AR265" s="141" t="s">
        <v>215</v>
      </c>
      <c r="AT265" s="141" t="s">
        <v>153</v>
      </c>
      <c r="AU265" s="141" t="s">
        <v>89</v>
      </c>
      <c r="AY265" s="13" t="s">
        <v>151</v>
      </c>
      <c r="BE265" s="142">
        <f>IF(N265="základná",J265,0)</f>
        <v>0</v>
      </c>
      <c r="BF265" s="142">
        <f>IF(N265="znížená",J265,0)</f>
        <v>0</v>
      </c>
      <c r="BG265" s="142">
        <f>IF(N265="zákl. prenesená",J265,0)</f>
        <v>0</v>
      </c>
      <c r="BH265" s="142">
        <f>IF(N265="zníž. prenesená",J265,0)</f>
        <v>0</v>
      </c>
      <c r="BI265" s="142">
        <f>IF(N265="nulová",J265,0)</f>
        <v>0</v>
      </c>
      <c r="BJ265" s="13" t="s">
        <v>89</v>
      </c>
      <c r="BK265" s="142">
        <f>ROUND(I265*H265,2)</f>
        <v>0</v>
      </c>
      <c r="BL265" s="13" t="s">
        <v>215</v>
      </c>
      <c r="BM265" s="141" t="s">
        <v>633</v>
      </c>
    </row>
    <row r="266" spans="2:65" s="1" customFormat="1" ht="24.25" customHeight="1">
      <c r="B266" s="129"/>
      <c r="C266" s="130" t="s">
        <v>634</v>
      </c>
      <c r="D266" s="130" t="s">
        <v>153</v>
      </c>
      <c r="E266" s="131" t="s">
        <v>635</v>
      </c>
      <c r="F266" s="132" t="s">
        <v>636</v>
      </c>
      <c r="G266" s="133" t="s">
        <v>545</v>
      </c>
      <c r="H266" s="134">
        <v>635.34299999999996</v>
      </c>
      <c r="I266" s="135"/>
      <c r="J266" s="135">
        <f>ROUND(I266*H266,2)</f>
        <v>0</v>
      </c>
      <c r="K266" s="136"/>
      <c r="L266" s="25"/>
      <c r="M266" s="137" t="s">
        <v>1</v>
      </c>
      <c r="N266" s="138" t="s">
        <v>43</v>
      </c>
      <c r="O266" s="139">
        <v>0</v>
      </c>
      <c r="P266" s="139">
        <f>O266*H266</f>
        <v>0</v>
      </c>
      <c r="Q266" s="139">
        <v>0</v>
      </c>
      <c r="R266" s="139">
        <f>Q266*H266</f>
        <v>0</v>
      </c>
      <c r="S266" s="139">
        <v>0</v>
      </c>
      <c r="T266" s="140">
        <f>S266*H266</f>
        <v>0</v>
      </c>
      <c r="AR266" s="141" t="s">
        <v>215</v>
      </c>
      <c r="AT266" s="141" t="s">
        <v>153</v>
      </c>
      <c r="AU266" s="141" t="s">
        <v>89</v>
      </c>
      <c r="AY266" s="13" t="s">
        <v>151</v>
      </c>
      <c r="BE266" s="142">
        <f>IF(N266="základná",J266,0)</f>
        <v>0</v>
      </c>
      <c r="BF266" s="142">
        <f>IF(N266="znížená",J266,0)</f>
        <v>0</v>
      </c>
      <c r="BG266" s="142">
        <f>IF(N266="zákl. prenesená",J266,0)</f>
        <v>0</v>
      </c>
      <c r="BH266" s="142">
        <f>IF(N266="zníž. prenesená",J266,0)</f>
        <v>0</v>
      </c>
      <c r="BI266" s="142">
        <f>IF(N266="nulová",J266,0)</f>
        <v>0</v>
      </c>
      <c r="BJ266" s="13" t="s">
        <v>89</v>
      </c>
      <c r="BK266" s="142">
        <f>ROUND(I266*H266,2)</f>
        <v>0</v>
      </c>
      <c r="BL266" s="13" t="s">
        <v>215</v>
      </c>
      <c r="BM266" s="141" t="s">
        <v>637</v>
      </c>
    </row>
    <row r="267" spans="2:65" s="11" customFormat="1" ht="23" customHeight="1">
      <c r="B267" s="118"/>
      <c r="D267" s="119" t="s">
        <v>76</v>
      </c>
      <c r="E267" s="127" t="s">
        <v>638</v>
      </c>
      <c r="F267" s="127" t="s">
        <v>639</v>
      </c>
      <c r="J267" s="128">
        <f>BK267</f>
        <v>0</v>
      </c>
      <c r="L267" s="118"/>
      <c r="M267" s="122"/>
      <c r="P267" s="123">
        <f>SUM(P268:P304)</f>
        <v>400.5521500000001</v>
      </c>
      <c r="R267" s="123">
        <f>SUM(R268:R304)</f>
        <v>4.4696400000000001</v>
      </c>
      <c r="T267" s="124">
        <f>SUM(T268:T304)</f>
        <v>4.4026199999999998</v>
      </c>
      <c r="AR267" s="119" t="s">
        <v>89</v>
      </c>
      <c r="AT267" s="125" t="s">
        <v>76</v>
      </c>
      <c r="AU267" s="125" t="s">
        <v>84</v>
      </c>
      <c r="AY267" s="119" t="s">
        <v>151</v>
      </c>
      <c r="BK267" s="126">
        <f>SUM(BK268:BK304)</f>
        <v>0</v>
      </c>
    </row>
    <row r="268" spans="2:65" s="1" customFormat="1" ht="38" customHeight="1">
      <c r="B268" s="129"/>
      <c r="C268" s="130" t="s">
        <v>640</v>
      </c>
      <c r="D268" s="130" t="s">
        <v>153</v>
      </c>
      <c r="E268" s="131" t="s">
        <v>641</v>
      </c>
      <c r="F268" s="132" t="s">
        <v>642</v>
      </c>
      <c r="G268" s="133" t="s">
        <v>160</v>
      </c>
      <c r="H268" s="134">
        <v>110.06</v>
      </c>
      <c r="I268" s="135"/>
      <c r="J268" s="135">
        <f t="shared" ref="J268:J304" si="60">ROUND(I268*H268,2)</f>
        <v>0</v>
      </c>
      <c r="K268" s="136"/>
      <c r="L268" s="25"/>
      <c r="M268" s="137" t="s">
        <v>1</v>
      </c>
      <c r="N268" s="138" t="s">
        <v>43</v>
      </c>
      <c r="O268" s="139">
        <v>0.36499999999999999</v>
      </c>
      <c r="P268" s="139">
        <f t="shared" ref="P268:P304" si="61">O268*H268</f>
        <v>40.171900000000001</v>
      </c>
      <c r="Q268" s="139">
        <v>1.8000000000000001E-4</v>
      </c>
      <c r="R268" s="139">
        <f t="shared" ref="R268:R304" si="62">Q268*H268</f>
        <v>1.98108E-2</v>
      </c>
      <c r="S268" s="139">
        <v>0</v>
      </c>
      <c r="T268" s="140">
        <f t="shared" ref="T268:T304" si="63">S268*H268</f>
        <v>0</v>
      </c>
      <c r="AR268" s="141" t="s">
        <v>215</v>
      </c>
      <c r="AT268" s="141" t="s">
        <v>153</v>
      </c>
      <c r="AU268" s="141" t="s">
        <v>89</v>
      </c>
      <c r="AY268" s="13" t="s">
        <v>151</v>
      </c>
      <c r="BE268" s="142">
        <f t="shared" ref="BE268:BE304" si="64">IF(N268="základná",J268,0)</f>
        <v>0</v>
      </c>
      <c r="BF268" s="142">
        <f t="shared" ref="BF268:BF304" si="65">IF(N268="znížená",J268,0)</f>
        <v>0</v>
      </c>
      <c r="BG268" s="142">
        <f t="shared" ref="BG268:BG304" si="66">IF(N268="zákl. prenesená",J268,0)</f>
        <v>0</v>
      </c>
      <c r="BH268" s="142">
        <f t="shared" ref="BH268:BH304" si="67">IF(N268="zníž. prenesená",J268,0)</f>
        <v>0</v>
      </c>
      <c r="BI268" s="142">
        <f t="shared" ref="BI268:BI304" si="68">IF(N268="nulová",J268,0)</f>
        <v>0</v>
      </c>
      <c r="BJ268" s="13" t="s">
        <v>89</v>
      </c>
      <c r="BK268" s="142">
        <f t="shared" ref="BK268:BK304" si="69">ROUND(I268*H268,2)</f>
        <v>0</v>
      </c>
      <c r="BL268" s="13" t="s">
        <v>215</v>
      </c>
      <c r="BM268" s="141" t="s">
        <v>643</v>
      </c>
    </row>
    <row r="269" spans="2:65" s="1" customFormat="1" ht="24.25" customHeight="1">
      <c r="B269" s="129"/>
      <c r="C269" s="143" t="s">
        <v>644</v>
      </c>
      <c r="D269" s="143" t="s">
        <v>220</v>
      </c>
      <c r="E269" s="144" t="s">
        <v>645</v>
      </c>
      <c r="F269" s="145" t="s">
        <v>646</v>
      </c>
      <c r="G269" s="146" t="s">
        <v>169</v>
      </c>
      <c r="H269" s="147">
        <v>5</v>
      </c>
      <c r="I269" s="148"/>
      <c r="J269" s="148">
        <f t="shared" si="60"/>
        <v>0</v>
      </c>
      <c r="K269" s="149"/>
      <c r="L269" s="150"/>
      <c r="M269" s="151" t="s">
        <v>1</v>
      </c>
      <c r="N269" s="152" t="s">
        <v>43</v>
      </c>
      <c r="O269" s="139">
        <v>0</v>
      </c>
      <c r="P269" s="139">
        <f t="shared" si="61"/>
        <v>0</v>
      </c>
      <c r="Q269" s="139">
        <v>0.1</v>
      </c>
      <c r="R269" s="139">
        <f t="shared" si="62"/>
        <v>0.5</v>
      </c>
      <c r="S269" s="139">
        <v>0</v>
      </c>
      <c r="T269" s="140">
        <f t="shared" si="63"/>
        <v>0</v>
      </c>
      <c r="AR269" s="141" t="s">
        <v>281</v>
      </c>
      <c r="AT269" s="141" t="s">
        <v>220</v>
      </c>
      <c r="AU269" s="141" t="s">
        <v>89</v>
      </c>
      <c r="AY269" s="13" t="s">
        <v>151</v>
      </c>
      <c r="BE269" s="142">
        <f t="shared" si="64"/>
        <v>0</v>
      </c>
      <c r="BF269" s="142">
        <f t="shared" si="65"/>
        <v>0</v>
      </c>
      <c r="BG269" s="142">
        <f t="shared" si="66"/>
        <v>0</v>
      </c>
      <c r="BH269" s="142">
        <f t="shared" si="67"/>
        <v>0</v>
      </c>
      <c r="BI269" s="142">
        <f t="shared" si="68"/>
        <v>0</v>
      </c>
      <c r="BJ269" s="13" t="s">
        <v>89</v>
      </c>
      <c r="BK269" s="142">
        <f t="shared" si="69"/>
        <v>0</v>
      </c>
      <c r="BL269" s="13" t="s">
        <v>215</v>
      </c>
      <c r="BM269" s="141" t="s">
        <v>647</v>
      </c>
    </row>
    <row r="270" spans="2:65" s="1" customFormat="1" ht="24.25" customHeight="1">
      <c r="B270" s="129"/>
      <c r="C270" s="143" t="s">
        <v>648</v>
      </c>
      <c r="D270" s="143" t="s">
        <v>220</v>
      </c>
      <c r="E270" s="144" t="s">
        <v>649</v>
      </c>
      <c r="F270" s="145" t="s">
        <v>650</v>
      </c>
      <c r="G270" s="146" t="s">
        <v>169</v>
      </c>
      <c r="H270" s="147">
        <v>1</v>
      </c>
      <c r="I270" s="148"/>
      <c r="J270" s="148">
        <f t="shared" si="60"/>
        <v>0</v>
      </c>
      <c r="K270" s="149"/>
      <c r="L270" s="150"/>
      <c r="M270" s="151" t="s">
        <v>1</v>
      </c>
      <c r="N270" s="152" t="s">
        <v>43</v>
      </c>
      <c r="O270" s="139">
        <v>0</v>
      </c>
      <c r="P270" s="139">
        <f t="shared" si="61"/>
        <v>0</v>
      </c>
      <c r="Q270" s="139">
        <v>0.1</v>
      </c>
      <c r="R270" s="139">
        <f t="shared" si="62"/>
        <v>0.1</v>
      </c>
      <c r="S270" s="139">
        <v>0</v>
      </c>
      <c r="T270" s="140">
        <f t="shared" si="63"/>
        <v>0</v>
      </c>
      <c r="AR270" s="141" t="s">
        <v>281</v>
      </c>
      <c r="AT270" s="141" t="s">
        <v>220</v>
      </c>
      <c r="AU270" s="141" t="s">
        <v>89</v>
      </c>
      <c r="AY270" s="13" t="s">
        <v>151</v>
      </c>
      <c r="BE270" s="142">
        <f t="shared" si="64"/>
        <v>0</v>
      </c>
      <c r="BF270" s="142">
        <f t="shared" si="65"/>
        <v>0</v>
      </c>
      <c r="BG270" s="142">
        <f t="shared" si="66"/>
        <v>0</v>
      </c>
      <c r="BH270" s="142">
        <f t="shared" si="67"/>
        <v>0</v>
      </c>
      <c r="BI270" s="142">
        <f t="shared" si="68"/>
        <v>0</v>
      </c>
      <c r="BJ270" s="13" t="s">
        <v>89</v>
      </c>
      <c r="BK270" s="142">
        <f t="shared" si="69"/>
        <v>0</v>
      </c>
      <c r="BL270" s="13" t="s">
        <v>215</v>
      </c>
      <c r="BM270" s="141" t="s">
        <v>651</v>
      </c>
    </row>
    <row r="271" spans="2:65" s="1" customFormat="1" ht="24.25" customHeight="1">
      <c r="B271" s="129"/>
      <c r="C271" s="143" t="s">
        <v>652</v>
      </c>
      <c r="D271" s="143" t="s">
        <v>220</v>
      </c>
      <c r="E271" s="144" t="s">
        <v>653</v>
      </c>
      <c r="F271" s="145" t="s">
        <v>654</v>
      </c>
      <c r="G271" s="146" t="s">
        <v>169</v>
      </c>
      <c r="H271" s="147">
        <v>4</v>
      </c>
      <c r="I271" s="148"/>
      <c r="J271" s="148">
        <f t="shared" si="60"/>
        <v>0</v>
      </c>
      <c r="K271" s="149"/>
      <c r="L271" s="150"/>
      <c r="M271" s="151" t="s">
        <v>1</v>
      </c>
      <c r="N271" s="152" t="s">
        <v>43</v>
      </c>
      <c r="O271" s="139">
        <v>0</v>
      </c>
      <c r="P271" s="139">
        <f t="shared" si="61"/>
        <v>0</v>
      </c>
      <c r="Q271" s="139">
        <v>4.3999999999999997E-2</v>
      </c>
      <c r="R271" s="139">
        <f t="shared" si="62"/>
        <v>0.17599999999999999</v>
      </c>
      <c r="S271" s="139">
        <v>0</v>
      </c>
      <c r="T271" s="140">
        <f t="shared" si="63"/>
        <v>0</v>
      </c>
      <c r="AR271" s="141" t="s">
        <v>281</v>
      </c>
      <c r="AT271" s="141" t="s">
        <v>220</v>
      </c>
      <c r="AU271" s="141" t="s">
        <v>89</v>
      </c>
      <c r="AY271" s="13" t="s">
        <v>151</v>
      </c>
      <c r="BE271" s="142">
        <f t="shared" si="64"/>
        <v>0</v>
      </c>
      <c r="BF271" s="142">
        <f t="shared" si="65"/>
        <v>0</v>
      </c>
      <c r="BG271" s="142">
        <f t="shared" si="66"/>
        <v>0</v>
      </c>
      <c r="BH271" s="142">
        <f t="shared" si="67"/>
        <v>0</v>
      </c>
      <c r="BI271" s="142">
        <f t="shared" si="68"/>
        <v>0</v>
      </c>
      <c r="BJ271" s="13" t="s">
        <v>89</v>
      </c>
      <c r="BK271" s="142">
        <f t="shared" si="69"/>
        <v>0</v>
      </c>
      <c r="BL271" s="13" t="s">
        <v>215</v>
      </c>
      <c r="BM271" s="141" t="s">
        <v>655</v>
      </c>
    </row>
    <row r="272" spans="2:65" s="1" customFormat="1" ht="24.25" customHeight="1">
      <c r="B272" s="129"/>
      <c r="C272" s="143" t="s">
        <v>656</v>
      </c>
      <c r="D272" s="143" t="s">
        <v>220</v>
      </c>
      <c r="E272" s="144" t="s">
        <v>657</v>
      </c>
      <c r="F272" s="145" t="s">
        <v>658</v>
      </c>
      <c r="G272" s="146" t="s">
        <v>169</v>
      </c>
      <c r="H272" s="147">
        <v>1</v>
      </c>
      <c r="I272" s="148"/>
      <c r="J272" s="148">
        <f t="shared" si="60"/>
        <v>0</v>
      </c>
      <c r="K272" s="149"/>
      <c r="L272" s="150"/>
      <c r="M272" s="151" t="s">
        <v>1</v>
      </c>
      <c r="N272" s="152" t="s">
        <v>43</v>
      </c>
      <c r="O272" s="139">
        <v>0</v>
      </c>
      <c r="P272" s="139">
        <f t="shared" si="61"/>
        <v>0</v>
      </c>
      <c r="Q272" s="139">
        <v>4.3999999999999997E-2</v>
      </c>
      <c r="R272" s="139">
        <f t="shared" si="62"/>
        <v>4.3999999999999997E-2</v>
      </c>
      <c r="S272" s="139">
        <v>0</v>
      </c>
      <c r="T272" s="140">
        <f t="shared" si="63"/>
        <v>0</v>
      </c>
      <c r="AR272" s="141" t="s">
        <v>281</v>
      </c>
      <c r="AT272" s="141" t="s">
        <v>220</v>
      </c>
      <c r="AU272" s="141" t="s">
        <v>89</v>
      </c>
      <c r="AY272" s="13" t="s">
        <v>151</v>
      </c>
      <c r="BE272" s="142">
        <f t="shared" si="64"/>
        <v>0</v>
      </c>
      <c r="BF272" s="142">
        <f t="shared" si="65"/>
        <v>0</v>
      </c>
      <c r="BG272" s="142">
        <f t="shared" si="66"/>
        <v>0</v>
      </c>
      <c r="BH272" s="142">
        <f t="shared" si="67"/>
        <v>0</v>
      </c>
      <c r="BI272" s="142">
        <f t="shared" si="68"/>
        <v>0</v>
      </c>
      <c r="BJ272" s="13" t="s">
        <v>89</v>
      </c>
      <c r="BK272" s="142">
        <f t="shared" si="69"/>
        <v>0</v>
      </c>
      <c r="BL272" s="13" t="s">
        <v>215</v>
      </c>
      <c r="BM272" s="141" t="s">
        <v>659</v>
      </c>
    </row>
    <row r="273" spans="2:65" s="1" customFormat="1" ht="24.25" customHeight="1">
      <c r="B273" s="129"/>
      <c r="C273" s="143" t="s">
        <v>660</v>
      </c>
      <c r="D273" s="143" t="s">
        <v>220</v>
      </c>
      <c r="E273" s="144" t="s">
        <v>661</v>
      </c>
      <c r="F273" s="145" t="s">
        <v>662</v>
      </c>
      <c r="G273" s="146" t="s">
        <v>169</v>
      </c>
      <c r="H273" s="147">
        <v>12</v>
      </c>
      <c r="I273" s="148"/>
      <c r="J273" s="148">
        <f t="shared" si="60"/>
        <v>0</v>
      </c>
      <c r="K273" s="149"/>
      <c r="L273" s="150"/>
      <c r="M273" s="151" t="s">
        <v>1</v>
      </c>
      <c r="N273" s="152" t="s">
        <v>43</v>
      </c>
      <c r="O273" s="139">
        <v>0</v>
      </c>
      <c r="P273" s="139">
        <f t="shared" si="61"/>
        <v>0</v>
      </c>
      <c r="Q273" s="139">
        <v>6.6000000000000003E-2</v>
      </c>
      <c r="R273" s="139">
        <f t="shared" si="62"/>
        <v>0.79200000000000004</v>
      </c>
      <c r="S273" s="139">
        <v>0</v>
      </c>
      <c r="T273" s="140">
        <f t="shared" si="63"/>
        <v>0</v>
      </c>
      <c r="AR273" s="141" t="s">
        <v>281</v>
      </c>
      <c r="AT273" s="141" t="s">
        <v>220</v>
      </c>
      <c r="AU273" s="141" t="s">
        <v>89</v>
      </c>
      <c r="AY273" s="13" t="s">
        <v>151</v>
      </c>
      <c r="BE273" s="142">
        <f t="shared" si="64"/>
        <v>0</v>
      </c>
      <c r="BF273" s="142">
        <f t="shared" si="65"/>
        <v>0</v>
      </c>
      <c r="BG273" s="142">
        <f t="shared" si="66"/>
        <v>0</v>
      </c>
      <c r="BH273" s="142">
        <f t="shared" si="67"/>
        <v>0</v>
      </c>
      <c r="BI273" s="142">
        <f t="shared" si="68"/>
        <v>0</v>
      </c>
      <c r="BJ273" s="13" t="s">
        <v>89</v>
      </c>
      <c r="BK273" s="142">
        <f t="shared" si="69"/>
        <v>0</v>
      </c>
      <c r="BL273" s="13" t="s">
        <v>215</v>
      </c>
      <c r="BM273" s="141" t="s">
        <v>663</v>
      </c>
    </row>
    <row r="274" spans="2:65" s="1" customFormat="1" ht="38" customHeight="1">
      <c r="B274" s="129"/>
      <c r="C274" s="130" t="s">
        <v>664</v>
      </c>
      <c r="D274" s="130" t="s">
        <v>153</v>
      </c>
      <c r="E274" s="131" t="s">
        <v>665</v>
      </c>
      <c r="F274" s="132" t="s">
        <v>666</v>
      </c>
      <c r="G274" s="133" t="s">
        <v>160</v>
      </c>
      <c r="H274" s="134">
        <v>101.54</v>
      </c>
      <c r="I274" s="135"/>
      <c r="J274" s="135">
        <f t="shared" si="60"/>
        <v>0</v>
      </c>
      <c r="K274" s="136"/>
      <c r="L274" s="25"/>
      <c r="M274" s="137" t="s">
        <v>1</v>
      </c>
      <c r="N274" s="138" t="s">
        <v>43</v>
      </c>
      <c r="O274" s="139">
        <v>1.0760000000000001</v>
      </c>
      <c r="P274" s="139">
        <f t="shared" si="61"/>
        <v>109.25704000000002</v>
      </c>
      <c r="Q274" s="139">
        <v>2.1000000000000001E-4</v>
      </c>
      <c r="R274" s="139">
        <f t="shared" si="62"/>
        <v>2.1323400000000003E-2</v>
      </c>
      <c r="S274" s="139">
        <v>0</v>
      </c>
      <c r="T274" s="140">
        <f t="shared" si="63"/>
        <v>0</v>
      </c>
      <c r="AR274" s="141" t="s">
        <v>215</v>
      </c>
      <c r="AT274" s="141" t="s">
        <v>153</v>
      </c>
      <c r="AU274" s="141" t="s">
        <v>89</v>
      </c>
      <c r="AY274" s="13" t="s">
        <v>151</v>
      </c>
      <c r="BE274" s="142">
        <f t="shared" si="64"/>
        <v>0</v>
      </c>
      <c r="BF274" s="142">
        <f t="shared" si="65"/>
        <v>0</v>
      </c>
      <c r="BG274" s="142">
        <f t="shared" si="66"/>
        <v>0</v>
      </c>
      <c r="BH274" s="142">
        <f t="shared" si="67"/>
        <v>0</v>
      </c>
      <c r="BI274" s="142">
        <f t="shared" si="68"/>
        <v>0</v>
      </c>
      <c r="BJ274" s="13" t="s">
        <v>89</v>
      </c>
      <c r="BK274" s="142">
        <f t="shared" si="69"/>
        <v>0</v>
      </c>
      <c r="BL274" s="13" t="s">
        <v>215</v>
      </c>
      <c r="BM274" s="141" t="s">
        <v>667</v>
      </c>
    </row>
    <row r="275" spans="2:65" s="1" customFormat="1" ht="38" customHeight="1">
      <c r="B275" s="129"/>
      <c r="C275" s="143" t="s">
        <v>668</v>
      </c>
      <c r="D275" s="143" t="s">
        <v>220</v>
      </c>
      <c r="E275" s="144" t="s">
        <v>669</v>
      </c>
      <c r="F275" s="145" t="s">
        <v>670</v>
      </c>
      <c r="G275" s="146" t="s">
        <v>169</v>
      </c>
      <c r="H275" s="147">
        <v>3</v>
      </c>
      <c r="I275" s="148"/>
      <c r="J275" s="148">
        <f t="shared" si="60"/>
        <v>0</v>
      </c>
      <c r="K275" s="149"/>
      <c r="L275" s="150"/>
      <c r="M275" s="151" t="s">
        <v>1</v>
      </c>
      <c r="N275" s="152" t="s">
        <v>43</v>
      </c>
      <c r="O275" s="139">
        <v>0</v>
      </c>
      <c r="P275" s="139">
        <f t="shared" si="61"/>
        <v>0</v>
      </c>
      <c r="Q275" s="139">
        <v>7.1999999999999995E-2</v>
      </c>
      <c r="R275" s="139">
        <f t="shared" si="62"/>
        <v>0.21599999999999997</v>
      </c>
      <c r="S275" s="139">
        <v>0</v>
      </c>
      <c r="T275" s="140">
        <f t="shared" si="63"/>
        <v>0</v>
      </c>
      <c r="AR275" s="141" t="s">
        <v>281</v>
      </c>
      <c r="AT275" s="141" t="s">
        <v>220</v>
      </c>
      <c r="AU275" s="141" t="s">
        <v>89</v>
      </c>
      <c r="AY275" s="13" t="s">
        <v>151</v>
      </c>
      <c r="BE275" s="142">
        <f t="shared" si="64"/>
        <v>0</v>
      </c>
      <c r="BF275" s="142">
        <f t="shared" si="65"/>
        <v>0</v>
      </c>
      <c r="BG275" s="142">
        <f t="shared" si="66"/>
        <v>0</v>
      </c>
      <c r="BH275" s="142">
        <f t="shared" si="67"/>
        <v>0</v>
      </c>
      <c r="BI275" s="142">
        <f t="shared" si="68"/>
        <v>0</v>
      </c>
      <c r="BJ275" s="13" t="s">
        <v>89</v>
      </c>
      <c r="BK275" s="142">
        <f t="shared" si="69"/>
        <v>0</v>
      </c>
      <c r="BL275" s="13" t="s">
        <v>215</v>
      </c>
      <c r="BM275" s="141" t="s">
        <v>671</v>
      </c>
    </row>
    <row r="276" spans="2:65" s="1" customFormat="1" ht="38" customHeight="1">
      <c r="B276" s="129"/>
      <c r="C276" s="143" t="s">
        <v>672</v>
      </c>
      <c r="D276" s="143" t="s">
        <v>220</v>
      </c>
      <c r="E276" s="144" t="s">
        <v>673</v>
      </c>
      <c r="F276" s="145" t="s">
        <v>674</v>
      </c>
      <c r="G276" s="146" t="s">
        <v>169</v>
      </c>
      <c r="H276" s="147">
        <v>1</v>
      </c>
      <c r="I276" s="148"/>
      <c r="J276" s="148">
        <f t="shared" si="60"/>
        <v>0</v>
      </c>
      <c r="K276" s="149"/>
      <c r="L276" s="150"/>
      <c r="M276" s="151" t="s">
        <v>1</v>
      </c>
      <c r="N276" s="152" t="s">
        <v>43</v>
      </c>
      <c r="O276" s="139">
        <v>0</v>
      </c>
      <c r="P276" s="139">
        <f t="shared" si="61"/>
        <v>0</v>
      </c>
      <c r="Q276" s="139">
        <v>7.5999999999999998E-2</v>
      </c>
      <c r="R276" s="139">
        <f t="shared" si="62"/>
        <v>7.5999999999999998E-2</v>
      </c>
      <c r="S276" s="139">
        <v>0</v>
      </c>
      <c r="T276" s="140">
        <f t="shared" si="63"/>
        <v>0</v>
      </c>
      <c r="AR276" s="141" t="s">
        <v>281</v>
      </c>
      <c r="AT276" s="141" t="s">
        <v>220</v>
      </c>
      <c r="AU276" s="141" t="s">
        <v>89</v>
      </c>
      <c r="AY276" s="13" t="s">
        <v>151</v>
      </c>
      <c r="BE276" s="142">
        <f t="shared" si="64"/>
        <v>0</v>
      </c>
      <c r="BF276" s="142">
        <f t="shared" si="65"/>
        <v>0</v>
      </c>
      <c r="BG276" s="142">
        <f t="shared" si="66"/>
        <v>0</v>
      </c>
      <c r="BH276" s="142">
        <f t="shared" si="67"/>
        <v>0</v>
      </c>
      <c r="BI276" s="142">
        <f t="shared" si="68"/>
        <v>0</v>
      </c>
      <c r="BJ276" s="13" t="s">
        <v>89</v>
      </c>
      <c r="BK276" s="142">
        <f t="shared" si="69"/>
        <v>0</v>
      </c>
      <c r="BL276" s="13" t="s">
        <v>215</v>
      </c>
      <c r="BM276" s="141" t="s">
        <v>675</v>
      </c>
    </row>
    <row r="277" spans="2:65" s="1" customFormat="1" ht="38" customHeight="1">
      <c r="B277" s="129"/>
      <c r="C277" s="143" t="s">
        <v>676</v>
      </c>
      <c r="D277" s="143" t="s">
        <v>220</v>
      </c>
      <c r="E277" s="144" t="s">
        <v>677</v>
      </c>
      <c r="F277" s="145" t="s">
        <v>678</v>
      </c>
      <c r="G277" s="146" t="s">
        <v>169</v>
      </c>
      <c r="H277" s="147">
        <v>1</v>
      </c>
      <c r="I277" s="148"/>
      <c r="J277" s="148">
        <f t="shared" si="60"/>
        <v>0</v>
      </c>
      <c r="K277" s="149"/>
      <c r="L277" s="150"/>
      <c r="M277" s="151" t="s">
        <v>1</v>
      </c>
      <c r="N277" s="152" t="s">
        <v>43</v>
      </c>
      <c r="O277" s="139">
        <v>0</v>
      </c>
      <c r="P277" s="139">
        <f t="shared" si="61"/>
        <v>0</v>
      </c>
      <c r="Q277" s="139">
        <v>8.2000000000000003E-2</v>
      </c>
      <c r="R277" s="139">
        <f t="shared" si="62"/>
        <v>8.2000000000000003E-2</v>
      </c>
      <c r="S277" s="139">
        <v>0</v>
      </c>
      <c r="T277" s="140">
        <f t="shared" si="63"/>
        <v>0</v>
      </c>
      <c r="AR277" s="141" t="s">
        <v>281</v>
      </c>
      <c r="AT277" s="141" t="s">
        <v>220</v>
      </c>
      <c r="AU277" s="141" t="s">
        <v>89</v>
      </c>
      <c r="AY277" s="13" t="s">
        <v>151</v>
      </c>
      <c r="BE277" s="142">
        <f t="shared" si="64"/>
        <v>0</v>
      </c>
      <c r="BF277" s="142">
        <f t="shared" si="65"/>
        <v>0</v>
      </c>
      <c r="BG277" s="142">
        <f t="shared" si="66"/>
        <v>0</v>
      </c>
      <c r="BH277" s="142">
        <f t="shared" si="67"/>
        <v>0</v>
      </c>
      <c r="BI277" s="142">
        <f t="shared" si="68"/>
        <v>0</v>
      </c>
      <c r="BJ277" s="13" t="s">
        <v>89</v>
      </c>
      <c r="BK277" s="142">
        <f t="shared" si="69"/>
        <v>0</v>
      </c>
      <c r="BL277" s="13" t="s">
        <v>215</v>
      </c>
      <c r="BM277" s="141" t="s">
        <v>679</v>
      </c>
    </row>
    <row r="278" spans="2:65" s="1" customFormat="1" ht="38" customHeight="1">
      <c r="B278" s="129"/>
      <c r="C278" s="143" t="s">
        <v>680</v>
      </c>
      <c r="D278" s="143" t="s">
        <v>220</v>
      </c>
      <c r="E278" s="144" t="s">
        <v>681</v>
      </c>
      <c r="F278" s="145" t="s">
        <v>682</v>
      </c>
      <c r="G278" s="146" t="s">
        <v>169</v>
      </c>
      <c r="H278" s="147">
        <v>1</v>
      </c>
      <c r="I278" s="148"/>
      <c r="J278" s="148">
        <f t="shared" si="60"/>
        <v>0</v>
      </c>
      <c r="K278" s="149"/>
      <c r="L278" s="150"/>
      <c r="M278" s="151" t="s">
        <v>1</v>
      </c>
      <c r="N278" s="152" t="s">
        <v>43</v>
      </c>
      <c r="O278" s="139">
        <v>0</v>
      </c>
      <c r="P278" s="139">
        <f t="shared" si="61"/>
        <v>0</v>
      </c>
      <c r="Q278" s="139">
        <v>5.7000000000000002E-2</v>
      </c>
      <c r="R278" s="139">
        <f t="shared" si="62"/>
        <v>5.7000000000000002E-2</v>
      </c>
      <c r="S278" s="139">
        <v>0</v>
      </c>
      <c r="T278" s="140">
        <f t="shared" si="63"/>
        <v>0</v>
      </c>
      <c r="AR278" s="141" t="s">
        <v>281</v>
      </c>
      <c r="AT278" s="141" t="s">
        <v>220</v>
      </c>
      <c r="AU278" s="141" t="s">
        <v>89</v>
      </c>
      <c r="AY278" s="13" t="s">
        <v>151</v>
      </c>
      <c r="BE278" s="142">
        <f t="shared" si="64"/>
        <v>0</v>
      </c>
      <c r="BF278" s="142">
        <f t="shared" si="65"/>
        <v>0</v>
      </c>
      <c r="BG278" s="142">
        <f t="shared" si="66"/>
        <v>0</v>
      </c>
      <c r="BH278" s="142">
        <f t="shared" si="67"/>
        <v>0</v>
      </c>
      <c r="BI278" s="142">
        <f t="shared" si="68"/>
        <v>0</v>
      </c>
      <c r="BJ278" s="13" t="s">
        <v>89</v>
      </c>
      <c r="BK278" s="142">
        <f t="shared" si="69"/>
        <v>0</v>
      </c>
      <c r="BL278" s="13" t="s">
        <v>215</v>
      </c>
      <c r="BM278" s="141" t="s">
        <v>683</v>
      </c>
    </row>
    <row r="279" spans="2:65" s="1" customFormat="1" ht="24.25" customHeight="1">
      <c r="B279" s="129"/>
      <c r="C279" s="143" t="s">
        <v>684</v>
      </c>
      <c r="D279" s="143" t="s">
        <v>220</v>
      </c>
      <c r="E279" s="144" t="s">
        <v>685</v>
      </c>
      <c r="F279" s="145" t="s">
        <v>686</v>
      </c>
      <c r="G279" s="146" t="s">
        <v>169</v>
      </c>
      <c r="H279" s="147">
        <v>2</v>
      </c>
      <c r="I279" s="148"/>
      <c r="J279" s="148">
        <f t="shared" si="60"/>
        <v>0</v>
      </c>
      <c r="K279" s="149"/>
      <c r="L279" s="150"/>
      <c r="M279" s="151" t="s">
        <v>1</v>
      </c>
      <c r="N279" s="152" t="s">
        <v>43</v>
      </c>
      <c r="O279" s="139">
        <v>0</v>
      </c>
      <c r="P279" s="139">
        <f t="shared" si="61"/>
        <v>0</v>
      </c>
      <c r="Q279" s="139">
        <v>6.5000000000000002E-2</v>
      </c>
      <c r="R279" s="139">
        <f t="shared" si="62"/>
        <v>0.13</v>
      </c>
      <c r="S279" s="139">
        <v>0</v>
      </c>
      <c r="T279" s="140">
        <f t="shared" si="63"/>
        <v>0</v>
      </c>
      <c r="AR279" s="141" t="s">
        <v>281</v>
      </c>
      <c r="AT279" s="141" t="s">
        <v>220</v>
      </c>
      <c r="AU279" s="141" t="s">
        <v>89</v>
      </c>
      <c r="AY279" s="13" t="s">
        <v>151</v>
      </c>
      <c r="BE279" s="142">
        <f t="shared" si="64"/>
        <v>0</v>
      </c>
      <c r="BF279" s="142">
        <f t="shared" si="65"/>
        <v>0</v>
      </c>
      <c r="BG279" s="142">
        <f t="shared" si="66"/>
        <v>0</v>
      </c>
      <c r="BH279" s="142">
        <f t="shared" si="67"/>
        <v>0</v>
      </c>
      <c r="BI279" s="142">
        <f t="shared" si="68"/>
        <v>0</v>
      </c>
      <c r="BJ279" s="13" t="s">
        <v>89</v>
      </c>
      <c r="BK279" s="142">
        <f t="shared" si="69"/>
        <v>0</v>
      </c>
      <c r="BL279" s="13" t="s">
        <v>215</v>
      </c>
      <c r="BM279" s="141" t="s">
        <v>687</v>
      </c>
    </row>
    <row r="280" spans="2:65" s="1" customFormat="1" ht="24.25" customHeight="1">
      <c r="B280" s="129"/>
      <c r="C280" s="143" t="s">
        <v>688</v>
      </c>
      <c r="D280" s="143" t="s">
        <v>220</v>
      </c>
      <c r="E280" s="144" t="s">
        <v>689</v>
      </c>
      <c r="F280" s="145" t="s">
        <v>690</v>
      </c>
      <c r="G280" s="146" t="s">
        <v>169</v>
      </c>
      <c r="H280" s="147">
        <v>1</v>
      </c>
      <c r="I280" s="148"/>
      <c r="J280" s="148">
        <f t="shared" si="60"/>
        <v>0</v>
      </c>
      <c r="K280" s="149"/>
      <c r="L280" s="150"/>
      <c r="M280" s="151" t="s">
        <v>1</v>
      </c>
      <c r="N280" s="152" t="s">
        <v>43</v>
      </c>
      <c r="O280" s="139">
        <v>0</v>
      </c>
      <c r="P280" s="139">
        <f t="shared" si="61"/>
        <v>0</v>
      </c>
      <c r="Q280" s="139">
        <v>7.2999999999999995E-2</v>
      </c>
      <c r="R280" s="139">
        <f t="shared" si="62"/>
        <v>7.2999999999999995E-2</v>
      </c>
      <c r="S280" s="139">
        <v>0</v>
      </c>
      <c r="T280" s="140">
        <f t="shared" si="63"/>
        <v>0</v>
      </c>
      <c r="AR280" s="141" t="s">
        <v>281</v>
      </c>
      <c r="AT280" s="141" t="s">
        <v>220</v>
      </c>
      <c r="AU280" s="141" t="s">
        <v>89</v>
      </c>
      <c r="AY280" s="13" t="s">
        <v>151</v>
      </c>
      <c r="BE280" s="142">
        <f t="shared" si="64"/>
        <v>0</v>
      </c>
      <c r="BF280" s="142">
        <f t="shared" si="65"/>
        <v>0</v>
      </c>
      <c r="BG280" s="142">
        <f t="shared" si="66"/>
        <v>0</v>
      </c>
      <c r="BH280" s="142">
        <f t="shared" si="67"/>
        <v>0</v>
      </c>
      <c r="BI280" s="142">
        <f t="shared" si="68"/>
        <v>0</v>
      </c>
      <c r="BJ280" s="13" t="s">
        <v>89</v>
      </c>
      <c r="BK280" s="142">
        <f t="shared" si="69"/>
        <v>0</v>
      </c>
      <c r="BL280" s="13" t="s">
        <v>215</v>
      </c>
      <c r="BM280" s="141" t="s">
        <v>691</v>
      </c>
    </row>
    <row r="281" spans="2:65" s="1" customFormat="1" ht="38" customHeight="1">
      <c r="B281" s="129"/>
      <c r="C281" s="143" t="s">
        <v>692</v>
      </c>
      <c r="D281" s="143" t="s">
        <v>220</v>
      </c>
      <c r="E281" s="144" t="s">
        <v>693</v>
      </c>
      <c r="F281" s="145" t="s">
        <v>694</v>
      </c>
      <c r="G281" s="146" t="s">
        <v>169</v>
      </c>
      <c r="H281" s="147">
        <v>1</v>
      </c>
      <c r="I281" s="148"/>
      <c r="J281" s="148">
        <f t="shared" si="60"/>
        <v>0</v>
      </c>
      <c r="K281" s="149"/>
      <c r="L281" s="150"/>
      <c r="M281" s="151" t="s">
        <v>1</v>
      </c>
      <c r="N281" s="152" t="s">
        <v>43</v>
      </c>
      <c r="O281" s="139">
        <v>0</v>
      </c>
      <c r="P281" s="139">
        <f t="shared" si="61"/>
        <v>0</v>
      </c>
      <c r="Q281" s="139">
        <v>9.7000000000000003E-2</v>
      </c>
      <c r="R281" s="139">
        <f t="shared" si="62"/>
        <v>9.7000000000000003E-2</v>
      </c>
      <c r="S281" s="139">
        <v>0</v>
      </c>
      <c r="T281" s="140">
        <f t="shared" si="63"/>
        <v>0</v>
      </c>
      <c r="AR281" s="141" t="s">
        <v>281</v>
      </c>
      <c r="AT281" s="141" t="s">
        <v>220</v>
      </c>
      <c r="AU281" s="141" t="s">
        <v>89</v>
      </c>
      <c r="AY281" s="13" t="s">
        <v>151</v>
      </c>
      <c r="BE281" s="142">
        <f t="shared" si="64"/>
        <v>0</v>
      </c>
      <c r="BF281" s="142">
        <f t="shared" si="65"/>
        <v>0</v>
      </c>
      <c r="BG281" s="142">
        <f t="shared" si="66"/>
        <v>0</v>
      </c>
      <c r="BH281" s="142">
        <f t="shared" si="67"/>
        <v>0</v>
      </c>
      <c r="BI281" s="142">
        <f t="shared" si="68"/>
        <v>0</v>
      </c>
      <c r="BJ281" s="13" t="s">
        <v>89</v>
      </c>
      <c r="BK281" s="142">
        <f t="shared" si="69"/>
        <v>0</v>
      </c>
      <c r="BL281" s="13" t="s">
        <v>215</v>
      </c>
      <c r="BM281" s="141" t="s">
        <v>695</v>
      </c>
    </row>
    <row r="282" spans="2:65" s="1" customFormat="1" ht="38" customHeight="1">
      <c r="B282" s="129"/>
      <c r="C282" s="143" t="s">
        <v>696</v>
      </c>
      <c r="D282" s="143" t="s">
        <v>220</v>
      </c>
      <c r="E282" s="144" t="s">
        <v>697</v>
      </c>
      <c r="F282" s="145" t="s">
        <v>698</v>
      </c>
      <c r="G282" s="146" t="s">
        <v>169</v>
      </c>
      <c r="H282" s="147">
        <v>4</v>
      </c>
      <c r="I282" s="148"/>
      <c r="J282" s="148">
        <f t="shared" si="60"/>
        <v>0</v>
      </c>
      <c r="K282" s="149"/>
      <c r="L282" s="150"/>
      <c r="M282" s="151" t="s">
        <v>1</v>
      </c>
      <c r="N282" s="152" t="s">
        <v>43</v>
      </c>
      <c r="O282" s="139">
        <v>0</v>
      </c>
      <c r="P282" s="139">
        <f t="shared" si="61"/>
        <v>0</v>
      </c>
      <c r="Q282" s="139">
        <v>8.1000000000000003E-2</v>
      </c>
      <c r="R282" s="139">
        <f t="shared" si="62"/>
        <v>0.32400000000000001</v>
      </c>
      <c r="S282" s="139">
        <v>0</v>
      </c>
      <c r="T282" s="140">
        <f t="shared" si="63"/>
        <v>0</v>
      </c>
      <c r="AR282" s="141" t="s">
        <v>281</v>
      </c>
      <c r="AT282" s="141" t="s">
        <v>220</v>
      </c>
      <c r="AU282" s="141" t="s">
        <v>89</v>
      </c>
      <c r="AY282" s="13" t="s">
        <v>151</v>
      </c>
      <c r="BE282" s="142">
        <f t="shared" si="64"/>
        <v>0</v>
      </c>
      <c r="BF282" s="142">
        <f t="shared" si="65"/>
        <v>0</v>
      </c>
      <c r="BG282" s="142">
        <f t="shared" si="66"/>
        <v>0</v>
      </c>
      <c r="BH282" s="142">
        <f t="shared" si="67"/>
        <v>0</v>
      </c>
      <c r="BI282" s="142">
        <f t="shared" si="68"/>
        <v>0</v>
      </c>
      <c r="BJ282" s="13" t="s">
        <v>89</v>
      </c>
      <c r="BK282" s="142">
        <f t="shared" si="69"/>
        <v>0</v>
      </c>
      <c r="BL282" s="13" t="s">
        <v>215</v>
      </c>
      <c r="BM282" s="141" t="s">
        <v>699</v>
      </c>
    </row>
    <row r="283" spans="2:65" s="1" customFormat="1" ht="24.25" customHeight="1">
      <c r="B283" s="129"/>
      <c r="C283" s="130" t="s">
        <v>700</v>
      </c>
      <c r="D283" s="130" t="s">
        <v>153</v>
      </c>
      <c r="E283" s="131" t="s">
        <v>701</v>
      </c>
      <c r="F283" s="132" t="s">
        <v>702</v>
      </c>
      <c r="G283" s="133" t="s">
        <v>169</v>
      </c>
      <c r="H283" s="134">
        <v>3</v>
      </c>
      <c r="I283" s="135"/>
      <c r="J283" s="135">
        <f t="shared" si="60"/>
        <v>0</v>
      </c>
      <c r="K283" s="136"/>
      <c r="L283" s="25"/>
      <c r="M283" s="137" t="s">
        <v>1</v>
      </c>
      <c r="N283" s="138" t="s">
        <v>43</v>
      </c>
      <c r="O283" s="139">
        <v>3.30497</v>
      </c>
      <c r="P283" s="139">
        <f t="shared" si="61"/>
        <v>9.914909999999999</v>
      </c>
      <c r="Q283" s="139">
        <v>5.0000000000000002E-5</v>
      </c>
      <c r="R283" s="139">
        <f t="shared" si="62"/>
        <v>1.5000000000000001E-4</v>
      </c>
      <c r="S283" s="139">
        <v>0</v>
      </c>
      <c r="T283" s="140">
        <f t="shared" si="63"/>
        <v>0</v>
      </c>
      <c r="AR283" s="141" t="s">
        <v>215</v>
      </c>
      <c r="AT283" s="141" t="s">
        <v>153</v>
      </c>
      <c r="AU283" s="141" t="s">
        <v>89</v>
      </c>
      <c r="AY283" s="13" t="s">
        <v>151</v>
      </c>
      <c r="BE283" s="142">
        <f t="shared" si="64"/>
        <v>0</v>
      </c>
      <c r="BF283" s="142">
        <f t="shared" si="65"/>
        <v>0</v>
      </c>
      <c r="BG283" s="142">
        <f t="shared" si="66"/>
        <v>0</v>
      </c>
      <c r="BH283" s="142">
        <f t="shared" si="67"/>
        <v>0</v>
      </c>
      <c r="BI283" s="142">
        <f t="shared" si="68"/>
        <v>0</v>
      </c>
      <c r="BJ283" s="13" t="s">
        <v>89</v>
      </c>
      <c r="BK283" s="142">
        <f t="shared" si="69"/>
        <v>0</v>
      </c>
      <c r="BL283" s="13" t="s">
        <v>215</v>
      </c>
      <c r="BM283" s="141" t="s">
        <v>703</v>
      </c>
    </row>
    <row r="284" spans="2:65" s="1" customFormat="1" ht="24.25" customHeight="1">
      <c r="B284" s="129"/>
      <c r="C284" s="143" t="s">
        <v>704</v>
      </c>
      <c r="D284" s="143" t="s">
        <v>220</v>
      </c>
      <c r="E284" s="144" t="s">
        <v>705</v>
      </c>
      <c r="F284" s="145" t="s">
        <v>706</v>
      </c>
      <c r="G284" s="146" t="s">
        <v>169</v>
      </c>
      <c r="H284" s="147">
        <v>3</v>
      </c>
      <c r="I284" s="148"/>
      <c r="J284" s="148">
        <f t="shared" si="60"/>
        <v>0</v>
      </c>
      <c r="K284" s="149"/>
      <c r="L284" s="150"/>
      <c r="M284" s="151" t="s">
        <v>1</v>
      </c>
      <c r="N284" s="152" t="s">
        <v>43</v>
      </c>
      <c r="O284" s="139">
        <v>0</v>
      </c>
      <c r="P284" s="139">
        <f t="shared" si="61"/>
        <v>0</v>
      </c>
      <c r="Q284" s="139">
        <v>1.83E-2</v>
      </c>
      <c r="R284" s="139">
        <f t="shared" si="62"/>
        <v>5.4900000000000004E-2</v>
      </c>
      <c r="S284" s="139">
        <v>0</v>
      </c>
      <c r="T284" s="140">
        <f t="shared" si="63"/>
        <v>0</v>
      </c>
      <c r="AR284" s="141" t="s">
        <v>281</v>
      </c>
      <c r="AT284" s="141" t="s">
        <v>220</v>
      </c>
      <c r="AU284" s="141" t="s">
        <v>89</v>
      </c>
      <c r="AY284" s="13" t="s">
        <v>151</v>
      </c>
      <c r="BE284" s="142">
        <f t="shared" si="64"/>
        <v>0</v>
      </c>
      <c r="BF284" s="142">
        <f t="shared" si="65"/>
        <v>0</v>
      </c>
      <c r="BG284" s="142">
        <f t="shared" si="66"/>
        <v>0</v>
      </c>
      <c r="BH284" s="142">
        <f t="shared" si="67"/>
        <v>0</v>
      </c>
      <c r="BI284" s="142">
        <f t="shared" si="68"/>
        <v>0</v>
      </c>
      <c r="BJ284" s="13" t="s">
        <v>89</v>
      </c>
      <c r="BK284" s="142">
        <f t="shared" si="69"/>
        <v>0</v>
      </c>
      <c r="BL284" s="13" t="s">
        <v>215</v>
      </c>
      <c r="BM284" s="141" t="s">
        <v>707</v>
      </c>
    </row>
    <row r="285" spans="2:65" s="1" customFormat="1" ht="38" customHeight="1">
      <c r="B285" s="129"/>
      <c r="C285" s="143" t="s">
        <v>708</v>
      </c>
      <c r="D285" s="143" t="s">
        <v>220</v>
      </c>
      <c r="E285" s="144" t="s">
        <v>709</v>
      </c>
      <c r="F285" s="145" t="s">
        <v>710</v>
      </c>
      <c r="G285" s="146" t="s">
        <v>169</v>
      </c>
      <c r="H285" s="147">
        <v>3</v>
      </c>
      <c r="I285" s="148"/>
      <c r="J285" s="148">
        <f t="shared" si="60"/>
        <v>0</v>
      </c>
      <c r="K285" s="149"/>
      <c r="L285" s="150"/>
      <c r="M285" s="151" t="s">
        <v>1</v>
      </c>
      <c r="N285" s="152" t="s">
        <v>43</v>
      </c>
      <c r="O285" s="139">
        <v>0</v>
      </c>
      <c r="P285" s="139">
        <f t="shared" si="61"/>
        <v>0</v>
      </c>
      <c r="Q285" s="139">
        <v>3.8400000000000001E-3</v>
      </c>
      <c r="R285" s="139">
        <f t="shared" si="62"/>
        <v>1.1520000000000001E-2</v>
      </c>
      <c r="S285" s="139">
        <v>0</v>
      </c>
      <c r="T285" s="140">
        <f t="shared" si="63"/>
        <v>0</v>
      </c>
      <c r="AR285" s="141" t="s">
        <v>281</v>
      </c>
      <c r="AT285" s="141" t="s">
        <v>220</v>
      </c>
      <c r="AU285" s="141" t="s">
        <v>89</v>
      </c>
      <c r="AY285" s="13" t="s">
        <v>151</v>
      </c>
      <c r="BE285" s="142">
        <f t="shared" si="64"/>
        <v>0</v>
      </c>
      <c r="BF285" s="142">
        <f t="shared" si="65"/>
        <v>0</v>
      </c>
      <c r="BG285" s="142">
        <f t="shared" si="66"/>
        <v>0</v>
      </c>
      <c r="BH285" s="142">
        <f t="shared" si="67"/>
        <v>0</v>
      </c>
      <c r="BI285" s="142">
        <f t="shared" si="68"/>
        <v>0</v>
      </c>
      <c r="BJ285" s="13" t="s">
        <v>89</v>
      </c>
      <c r="BK285" s="142">
        <f t="shared" si="69"/>
        <v>0</v>
      </c>
      <c r="BL285" s="13" t="s">
        <v>215</v>
      </c>
      <c r="BM285" s="141" t="s">
        <v>711</v>
      </c>
    </row>
    <row r="286" spans="2:65" s="1" customFormat="1" ht="24.25" customHeight="1">
      <c r="B286" s="129"/>
      <c r="C286" s="143" t="s">
        <v>712</v>
      </c>
      <c r="D286" s="143" t="s">
        <v>220</v>
      </c>
      <c r="E286" s="144" t="s">
        <v>713</v>
      </c>
      <c r="F286" s="145" t="s">
        <v>714</v>
      </c>
      <c r="G286" s="146" t="s">
        <v>169</v>
      </c>
      <c r="H286" s="147">
        <v>3</v>
      </c>
      <c r="I286" s="148"/>
      <c r="J286" s="148">
        <f t="shared" si="60"/>
        <v>0</v>
      </c>
      <c r="K286" s="149"/>
      <c r="L286" s="150"/>
      <c r="M286" s="151" t="s">
        <v>1</v>
      </c>
      <c r="N286" s="152" t="s">
        <v>43</v>
      </c>
      <c r="O286" s="139">
        <v>0</v>
      </c>
      <c r="P286" s="139">
        <f t="shared" si="61"/>
        <v>0</v>
      </c>
      <c r="Q286" s="139">
        <v>2.48E-3</v>
      </c>
      <c r="R286" s="139">
        <f t="shared" si="62"/>
        <v>7.4400000000000004E-3</v>
      </c>
      <c r="S286" s="139">
        <v>0</v>
      </c>
      <c r="T286" s="140">
        <f t="shared" si="63"/>
        <v>0</v>
      </c>
      <c r="AR286" s="141" t="s">
        <v>281</v>
      </c>
      <c r="AT286" s="141" t="s">
        <v>220</v>
      </c>
      <c r="AU286" s="141" t="s">
        <v>89</v>
      </c>
      <c r="AY286" s="13" t="s">
        <v>151</v>
      </c>
      <c r="BE286" s="142">
        <f t="shared" si="64"/>
        <v>0</v>
      </c>
      <c r="BF286" s="142">
        <f t="shared" si="65"/>
        <v>0</v>
      </c>
      <c r="BG286" s="142">
        <f t="shared" si="66"/>
        <v>0</v>
      </c>
      <c r="BH286" s="142">
        <f t="shared" si="67"/>
        <v>0</v>
      </c>
      <c r="BI286" s="142">
        <f t="shared" si="68"/>
        <v>0</v>
      </c>
      <c r="BJ286" s="13" t="s">
        <v>89</v>
      </c>
      <c r="BK286" s="142">
        <f t="shared" si="69"/>
        <v>0</v>
      </c>
      <c r="BL286" s="13" t="s">
        <v>215</v>
      </c>
      <c r="BM286" s="141" t="s">
        <v>715</v>
      </c>
    </row>
    <row r="287" spans="2:65" s="1" customFormat="1" ht="24.25" customHeight="1">
      <c r="B287" s="129"/>
      <c r="C287" s="143" t="s">
        <v>716</v>
      </c>
      <c r="D287" s="143" t="s">
        <v>220</v>
      </c>
      <c r="E287" s="144" t="s">
        <v>717</v>
      </c>
      <c r="F287" s="145" t="s">
        <v>718</v>
      </c>
      <c r="G287" s="146" t="s">
        <v>169</v>
      </c>
      <c r="H287" s="147">
        <v>3</v>
      </c>
      <c r="I287" s="148"/>
      <c r="J287" s="148">
        <f t="shared" si="60"/>
        <v>0</v>
      </c>
      <c r="K287" s="149"/>
      <c r="L287" s="150"/>
      <c r="M287" s="151" t="s">
        <v>1</v>
      </c>
      <c r="N287" s="152" t="s">
        <v>43</v>
      </c>
      <c r="O287" s="139">
        <v>0</v>
      </c>
      <c r="P287" s="139">
        <f t="shared" si="61"/>
        <v>0</v>
      </c>
      <c r="Q287" s="139">
        <v>6.4999999999999997E-4</v>
      </c>
      <c r="R287" s="139">
        <f t="shared" si="62"/>
        <v>1.9499999999999999E-3</v>
      </c>
      <c r="S287" s="139">
        <v>0</v>
      </c>
      <c r="T287" s="140">
        <f t="shared" si="63"/>
        <v>0</v>
      </c>
      <c r="AR287" s="141" t="s">
        <v>281</v>
      </c>
      <c r="AT287" s="141" t="s">
        <v>220</v>
      </c>
      <c r="AU287" s="141" t="s">
        <v>89</v>
      </c>
      <c r="AY287" s="13" t="s">
        <v>151</v>
      </c>
      <c r="BE287" s="142">
        <f t="shared" si="64"/>
        <v>0</v>
      </c>
      <c r="BF287" s="142">
        <f t="shared" si="65"/>
        <v>0</v>
      </c>
      <c r="BG287" s="142">
        <f t="shared" si="66"/>
        <v>0</v>
      </c>
      <c r="BH287" s="142">
        <f t="shared" si="67"/>
        <v>0</v>
      </c>
      <c r="BI287" s="142">
        <f t="shared" si="68"/>
        <v>0</v>
      </c>
      <c r="BJ287" s="13" t="s">
        <v>89</v>
      </c>
      <c r="BK287" s="142">
        <f t="shared" si="69"/>
        <v>0</v>
      </c>
      <c r="BL287" s="13" t="s">
        <v>215</v>
      </c>
      <c r="BM287" s="141" t="s">
        <v>719</v>
      </c>
    </row>
    <row r="288" spans="2:65" s="1" customFormat="1" ht="24.25" customHeight="1">
      <c r="B288" s="129"/>
      <c r="C288" s="130" t="s">
        <v>720</v>
      </c>
      <c r="D288" s="130" t="s">
        <v>153</v>
      </c>
      <c r="E288" s="131" t="s">
        <v>721</v>
      </c>
      <c r="F288" s="132" t="s">
        <v>722</v>
      </c>
      <c r="G288" s="133" t="s">
        <v>169</v>
      </c>
      <c r="H288" s="134">
        <v>2</v>
      </c>
      <c r="I288" s="135"/>
      <c r="J288" s="135">
        <f t="shared" si="60"/>
        <v>0</v>
      </c>
      <c r="K288" s="136"/>
      <c r="L288" s="25"/>
      <c r="M288" s="137" t="s">
        <v>1</v>
      </c>
      <c r="N288" s="138" t="s">
        <v>43</v>
      </c>
      <c r="O288" s="139">
        <v>3.5070000000000001</v>
      </c>
      <c r="P288" s="139">
        <f t="shared" si="61"/>
        <v>7.0140000000000002</v>
      </c>
      <c r="Q288" s="139">
        <v>6.0000000000000002E-5</v>
      </c>
      <c r="R288" s="139">
        <f t="shared" si="62"/>
        <v>1.2E-4</v>
      </c>
      <c r="S288" s="139">
        <v>0</v>
      </c>
      <c r="T288" s="140">
        <f t="shared" si="63"/>
        <v>0</v>
      </c>
      <c r="AR288" s="141" t="s">
        <v>215</v>
      </c>
      <c r="AT288" s="141" t="s">
        <v>153</v>
      </c>
      <c r="AU288" s="141" t="s">
        <v>89</v>
      </c>
      <c r="AY288" s="13" t="s">
        <v>151</v>
      </c>
      <c r="BE288" s="142">
        <f t="shared" si="64"/>
        <v>0</v>
      </c>
      <c r="BF288" s="142">
        <f t="shared" si="65"/>
        <v>0</v>
      </c>
      <c r="BG288" s="142">
        <f t="shared" si="66"/>
        <v>0</v>
      </c>
      <c r="BH288" s="142">
        <f t="shared" si="67"/>
        <v>0</v>
      </c>
      <c r="BI288" s="142">
        <f t="shared" si="68"/>
        <v>0</v>
      </c>
      <c r="BJ288" s="13" t="s">
        <v>89</v>
      </c>
      <c r="BK288" s="142">
        <f t="shared" si="69"/>
        <v>0</v>
      </c>
      <c r="BL288" s="13" t="s">
        <v>215</v>
      </c>
      <c r="BM288" s="141" t="s">
        <v>723</v>
      </c>
    </row>
    <row r="289" spans="2:65" s="1" customFormat="1" ht="24.25" customHeight="1">
      <c r="B289" s="129"/>
      <c r="C289" s="143" t="s">
        <v>724</v>
      </c>
      <c r="D289" s="143" t="s">
        <v>220</v>
      </c>
      <c r="E289" s="144" t="s">
        <v>725</v>
      </c>
      <c r="F289" s="145" t="s">
        <v>726</v>
      </c>
      <c r="G289" s="146" t="s">
        <v>169</v>
      </c>
      <c r="H289" s="147">
        <v>2</v>
      </c>
      <c r="I289" s="148"/>
      <c r="J289" s="148">
        <f t="shared" si="60"/>
        <v>0</v>
      </c>
      <c r="K289" s="149"/>
      <c r="L289" s="150"/>
      <c r="M289" s="151" t="s">
        <v>1</v>
      </c>
      <c r="N289" s="152" t="s">
        <v>43</v>
      </c>
      <c r="O289" s="139">
        <v>0</v>
      </c>
      <c r="P289" s="139">
        <f t="shared" si="61"/>
        <v>0</v>
      </c>
      <c r="Q289" s="139">
        <v>2.7019999999999999E-2</v>
      </c>
      <c r="R289" s="139">
        <f t="shared" si="62"/>
        <v>5.4039999999999998E-2</v>
      </c>
      <c r="S289" s="139">
        <v>0</v>
      </c>
      <c r="T289" s="140">
        <f t="shared" si="63"/>
        <v>0</v>
      </c>
      <c r="AR289" s="141" t="s">
        <v>281</v>
      </c>
      <c r="AT289" s="141" t="s">
        <v>220</v>
      </c>
      <c r="AU289" s="141" t="s">
        <v>89</v>
      </c>
      <c r="AY289" s="13" t="s">
        <v>151</v>
      </c>
      <c r="BE289" s="142">
        <f t="shared" si="64"/>
        <v>0</v>
      </c>
      <c r="BF289" s="142">
        <f t="shared" si="65"/>
        <v>0</v>
      </c>
      <c r="BG289" s="142">
        <f t="shared" si="66"/>
        <v>0</v>
      </c>
      <c r="BH289" s="142">
        <f t="shared" si="67"/>
        <v>0</v>
      </c>
      <c r="BI289" s="142">
        <f t="shared" si="68"/>
        <v>0</v>
      </c>
      <c r="BJ289" s="13" t="s">
        <v>89</v>
      </c>
      <c r="BK289" s="142">
        <f t="shared" si="69"/>
        <v>0</v>
      </c>
      <c r="BL289" s="13" t="s">
        <v>215</v>
      </c>
      <c r="BM289" s="141" t="s">
        <v>727</v>
      </c>
    </row>
    <row r="290" spans="2:65" s="1" customFormat="1" ht="38" customHeight="1">
      <c r="B290" s="129"/>
      <c r="C290" s="143" t="s">
        <v>728</v>
      </c>
      <c r="D290" s="143" t="s">
        <v>220</v>
      </c>
      <c r="E290" s="144" t="s">
        <v>729</v>
      </c>
      <c r="F290" s="145" t="s">
        <v>730</v>
      </c>
      <c r="G290" s="146" t="s">
        <v>169</v>
      </c>
      <c r="H290" s="147">
        <v>2</v>
      </c>
      <c r="I290" s="148"/>
      <c r="J290" s="148">
        <f t="shared" si="60"/>
        <v>0</v>
      </c>
      <c r="K290" s="149"/>
      <c r="L290" s="150"/>
      <c r="M290" s="151" t="s">
        <v>1</v>
      </c>
      <c r="N290" s="152" t="s">
        <v>43</v>
      </c>
      <c r="O290" s="139">
        <v>0</v>
      </c>
      <c r="P290" s="139">
        <f t="shared" si="61"/>
        <v>0</v>
      </c>
      <c r="Q290" s="139">
        <v>4.6600000000000001E-3</v>
      </c>
      <c r="R290" s="139">
        <f t="shared" si="62"/>
        <v>9.3200000000000002E-3</v>
      </c>
      <c r="S290" s="139">
        <v>0</v>
      </c>
      <c r="T290" s="140">
        <f t="shared" si="63"/>
        <v>0</v>
      </c>
      <c r="AR290" s="141" t="s">
        <v>281</v>
      </c>
      <c r="AT290" s="141" t="s">
        <v>220</v>
      </c>
      <c r="AU290" s="141" t="s">
        <v>89</v>
      </c>
      <c r="AY290" s="13" t="s">
        <v>151</v>
      </c>
      <c r="BE290" s="142">
        <f t="shared" si="64"/>
        <v>0</v>
      </c>
      <c r="BF290" s="142">
        <f t="shared" si="65"/>
        <v>0</v>
      </c>
      <c r="BG290" s="142">
        <f t="shared" si="66"/>
        <v>0</v>
      </c>
      <c r="BH290" s="142">
        <f t="shared" si="67"/>
        <v>0</v>
      </c>
      <c r="BI290" s="142">
        <f t="shared" si="68"/>
        <v>0</v>
      </c>
      <c r="BJ290" s="13" t="s">
        <v>89</v>
      </c>
      <c r="BK290" s="142">
        <f t="shared" si="69"/>
        <v>0</v>
      </c>
      <c r="BL290" s="13" t="s">
        <v>215</v>
      </c>
      <c r="BM290" s="141" t="s">
        <v>731</v>
      </c>
    </row>
    <row r="291" spans="2:65" s="1" customFormat="1" ht="24.25" customHeight="1">
      <c r="B291" s="129"/>
      <c r="C291" s="143" t="s">
        <v>732</v>
      </c>
      <c r="D291" s="143" t="s">
        <v>220</v>
      </c>
      <c r="E291" s="144" t="s">
        <v>733</v>
      </c>
      <c r="F291" s="145" t="s">
        <v>734</v>
      </c>
      <c r="G291" s="146" t="s">
        <v>169</v>
      </c>
      <c r="H291" s="147">
        <v>2</v>
      </c>
      <c r="I291" s="148"/>
      <c r="J291" s="148">
        <f t="shared" si="60"/>
        <v>0</v>
      </c>
      <c r="K291" s="149"/>
      <c r="L291" s="150"/>
      <c r="M291" s="151" t="s">
        <v>1</v>
      </c>
      <c r="N291" s="152" t="s">
        <v>43</v>
      </c>
      <c r="O291" s="139">
        <v>0</v>
      </c>
      <c r="P291" s="139">
        <f t="shared" si="61"/>
        <v>0</v>
      </c>
      <c r="Q291" s="139">
        <v>3.2299999999999998E-3</v>
      </c>
      <c r="R291" s="139">
        <f t="shared" si="62"/>
        <v>6.4599999999999996E-3</v>
      </c>
      <c r="S291" s="139">
        <v>0</v>
      </c>
      <c r="T291" s="140">
        <f t="shared" si="63"/>
        <v>0</v>
      </c>
      <c r="AR291" s="141" t="s">
        <v>281</v>
      </c>
      <c r="AT291" s="141" t="s">
        <v>220</v>
      </c>
      <c r="AU291" s="141" t="s">
        <v>89</v>
      </c>
      <c r="AY291" s="13" t="s">
        <v>151</v>
      </c>
      <c r="BE291" s="142">
        <f t="shared" si="64"/>
        <v>0</v>
      </c>
      <c r="BF291" s="142">
        <f t="shared" si="65"/>
        <v>0</v>
      </c>
      <c r="BG291" s="142">
        <f t="shared" si="66"/>
        <v>0</v>
      </c>
      <c r="BH291" s="142">
        <f t="shared" si="67"/>
        <v>0</v>
      </c>
      <c r="BI291" s="142">
        <f t="shared" si="68"/>
        <v>0</v>
      </c>
      <c r="BJ291" s="13" t="s">
        <v>89</v>
      </c>
      <c r="BK291" s="142">
        <f t="shared" si="69"/>
        <v>0</v>
      </c>
      <c r="BL291" s="13" t="s">
        <v>215</v>
      </c>
      <c r="BM291" s="141" t="s">
        <v>735</v>
      </c>
    </row>
    <row r="292" spans="2:65" s="1" customFormat="1" ht="24.25" customHeight="1">
      <c r="B292" s="129"/>
      <c r="C292" s="143" t="s">
        <v>736</v>
      </c>
      <c r="D292" s="143" t="s">
        <v>220</v>
      </c>
      <c r="E292" s="144" t="s">
        <v>737</v>
      </c>
      <c r="F292" s="145" t="s">
        <v>738</v>
      </c>
      <c r="G292" s="146" t="s">
        <v>169</v>
      </c>
      <c r="H292" s="147">
        <v>2</v>
      </c>
      <c r="I292" s="148"/>
      <c r="J292" s="148">
        <f t="shared" si="60"/>
        <v>0</v>
      </c>
      <c r="K292" s="149"/>
      <c r="L292" s="150"/>
      <c r="M292" s="151" t="s">
        <v>1</v>
      </c>
      <c r="N292" s="152" t="s">
        <v>43</v>
      </c>
      <c r="O292" s="139">
        <v>0</v>
      </c>
      <c r="P292" s="139">
        <f t="shared" si="61"/>
        <v>0</v>
      </c>
      <c r="Q292" s="139">
        <v>7.6999999999999996E-4</v>
      </c>
      <c r="R292" s="139">
        <f t="shared" si="62"/>
        <v>1.5399999999999999E-3</v>
      </c>
      <c r="S292" s="139">
        <v>0</v>
      </c>
      <c r="T292" s="140">
        <f t="shared" si="63"/>
        <v>0</v>
      </c>
      <c r="AR292" s="141" t="s">
        <v>281</v>
      </c>
      <c r="AT292" s="141" t="s">
        <v>220</v>
      </c>
      <c r="AU292" s="141" t="s">
        <v>89</v>
      </c>
      <c r="AY292" s="13" t="s">
        <v>151</v>
      </c>
      <c r="BE292" s="142">
        <f t="shared" si="64"/>
        <v>0</v>
      </c>
      <c r="BF292" s="142">
        <f t="shared" si="65"/>
        <v>0</v>
      </c>
      <c r="BG292" s="142">
        <f t="shared" si="66"/>
        <v>0</v>
      </c>
      <c r="BH292" s="142">
        <f t="shared" si="67"/>
        <v>0</v>
      </c>
      <c r="BI292" s="142">
        <f t="shared" si="68"/>
        <v>0</v>
      </c>
      <c r="BJ292" s="13" t="s">
        <v>89</v>
      </c>
      <c r="BK292" s="142">
        <f t="shared" si="69"/>
        <v>0</v>
      </c>
      <c r="BL292" s="13" t="s">
        <v>215</v>
      </c>
      <c r="BM292" s="141" t="s">
        <v>739</v>
      </c>
    </row>
    <row r="293" spans="2:65" s="1" customFormat="1" ht="24.25" customHeight="1">
      <c r="B293" s="129"/>
      <c r="C293" s="130" t="s">
        <v>740</v>
      </c>
      <c r="D293" s="130" t="s">
        <v>153</v>
      </c>
      <c r="E293" s="131" t="s">
        <v>741</v>
      </c>
      <c r="F293" s="132" t="s">
        <v>742</v>
      </c>
      <c r="G293" s="133" t="s">
        <v>169</v>
      </c>
      <c r="H293" s="134">
        <v>12</v>
      </c>
      <c r="I293" s="135"/>
      <c r="J293" s="135">
        <f t="shared" si="60"/>
        <v>0</v>
      </c>
      <c r="K293" s="136"/>
      <c r="L293" s="25"/>
      <c r="M293" s="137" t="s">
        <v>1</v>
      </c>
      <c r="N293" s="138" t="s">
        <v>43</v>
      </c>
      <c r="O293" s="139">
        <v>4.1075200000000001</v>
      </c>
      <c r="P293" s="139">
        <f t="shared" si="61"/>
        <v>49.290239999999997</v>
      </c>
      <c r="Q293" s="139">
        <v>6.9999999999999994E-5</v>
      </c>
      <c r="R293" s="139">
        <f t="shared" si="62"/>
        <v>8.3999999999999993E-4</v>
      </c>
      <c r="S293" s="139">
        <v>0</v>
      </c>
      <c r="T293" s="140">
        <f t="shared" si="63"/>
        <v>0</v>
      </c>
      <c r="AR293" s="141" t="s">
        <v>215</v>
      </c>
      <c r="AT293" s="141" t="s">
        <v>153</v>
      </c>
      <c r="AU293" s="141" t="s">
        <v>89</v>
      </c>
      <c r="AY293" s="13" t="s">
        <v>151</v>
      </c>
      <c r="BE293" s="142">
        <f t="shared" si="64"/>
        <v>0</v>
      </c>
      <c r="BF293" s="142">
        <f t="shared" si="65"/>
        <v>0</v>
      </c>
      <c r="BG293" s="142">
        <f t="shared" si="66"/>
        <v>0</v>
      </c>
      <c r="BH293" s="142">
        <f t="shared" si="67"/>
        <v>0</v>
      </c>
      <c r="BI293" s="142">
        <f t="shared" si="68"/>
        <v>0</v>
      </c>
      <c r="BJ293" s="13" t="s">
        <v>89</v>
      </c>
      <c r="BK293" s="142">
        <f t="shared" si="69"/>
        <v>0</v>
      </c>
      <c r="BL293" s="13" t="s">
        <v>215</v>
      </c>
      <c r="BM293" s="141" t="s">
        <v>743</v>
      </c>
    </row>
    <row r="294" spans="2:65" s="1" customFormat="1" ht="24.25" customHeight="1">
      <c r="B294" s="129"/>
      <c r="C294" s="143" t="s">
        <v>744</v>
      </c>
      <c r="D294" s="143" t="s">
        <v>220</v>
      </c>
      <c r="E294" s="144" t="s">
        <v>745</v>
      </c>
      <c r="F294" s="145" t="s">
        <v>746</v>
      </c>
      <c r="G294" s="146" t="s">
        <v>169</v>
      </c>
      <c r="H294" s="147">
        <v>12</v>
      </c>
      <c r="I294" s="148"/>
      <c r="J294" s="148">
        <f t="shared" si="60"/>
        <v>0</v>
      </c>
      <c r="K294" s="149"/>
      <c r="L294" s="150"/>
      <c r="M294" s="151" t="s">
        <v>1</v>
      </c>
      <c r="N294" s="152" t="s">
        <v>43</v>
      </c>
      <c r="O294" s="139">
        <v>0</v>
      </c>
      <c r="P294" s="139">
        <f t="shared" si="61"/>
        <v>0</v>
      </c>
      <c r="Q294" s="139">
        <v>3.1220000000000001E-2</v>
      </c>
      <c r="R294" s="139">
        <f t="shared" si="62"/>
        <v>0.37464000000000003</v>
      </c>
      <c r="S294" s="139">
        <v>0</v>
      </c>
      <c r="T294" s="140">
        <f t="shared" si="63"/>
        <v>0</v>
      </c>
      <c r="AR294" s="141" t="s">
        <v>281</v>
      </c>
      <c r="AT294" s="141" t="s">
        <v>220</v>
      </c>
      <c r="AU294" s="141" t="s">
        <v>89</v>
      </c>
      <c r="AY294" s="13" t="s">
        <v>151</v>
      </c>
      <c r="BE294" s="142">
        <f t="shared" si="64"/>
        <v>0</v>
      </c>
      <c r="BF294" s="142">
        <f t="shared" si="65"/>
        <v>0</v>
      </c>
      <c r="BG294" s="142">
        <f t="shared" si="66"/>
        <v>0</v>
      </c>
      <c r="BH294" s="142">
        <f t="shared" si="67"/>
        <v>0</v>
      </c>
      <c r="BI294" s="142">
        <f t="shared" si="68"/>
        <v>0</v>
      </c>
      <c r="BJ294" s="13" t="s">
        <v>89</v>
      </c>
      <c r="BK294" s="142">
        <f t="shared" si="69"/>
        <v>0</v>
      </c>
      <c r="BL294" s="13" t="s">
        <v>215</v>
      </c>
      <c r="BM294" s="141" t="s">
        <v>747</v>
      </c>
    </row>
    <row r="295" spans="2:65" s="1" customFormat="1" ht="38" customHeight="1">
      <c r="B295" s="129"/>
      <c r="C295" s="143" t="s">
        <v>748</v>
      </c>
      <c r="D295" s="143" t="s">
        <v>220</v>
      </c>
      <c r="E295" s="144" t="s">
        <v>749</v>
      </c>
      <c r="F295" s="145" t="s">
        <v>750</v>
      </c>
      <c r="G295" s="146" t="s">
        <v>169</v>
      </c>
      <c r="H295" s="147">
        <v>12</v>
      </c>
      <c r="I295" s="148"/>
      <c r="J295" s="148">
        <f t="shared" si="60"/>
        <v>0</v>
      </c>
      <c r="K295" s="149"/>
      <c r="L295" s="150"/>
      <c r="M295" s="151" t="s">
        <v>1</v>
      </c>
      <c r="N295" s="152" t="s">
        <v>43</v>
      </c>
      <c r="O295" s="139">
        <v>0</v>
      </c>
      <c r="P295" s="139">
        <f t="shared" si="61"/>
        <v>0</v>
      </c>
      <c r="Q295" s="139">
        <v>2.81E-3</v>
      </c>
      <c r="R295" s="139">
        <f t="shared" si="62"/>
        <v>3.372E-2</v>
      </c>
      <c r="S295" s="139">
        <v>0</v>
      </c>
      <c r="T295" s="140">
        <f t="shared" si="63"/>
        <v>0</v>
      </c>
      <c r="AR295" s="141" t="s">
        <v>281</v>
      </c>
      <c r="AT295" s="141" t="s">
        <v>220</v>
      </c>
      <c r="AU295" s="141" t="s">
        <v>89</v>
      </c>
      <c r="AY295" s="13" t="s">
        <v>151</v>
      </c>
      <c r="BE295" s="142">
        <f t="shared" si="64"/>
        <v>0</v>
      </c>
      <c r="BF295" s="142">
        <f t="shared" si="65"/>
        <v>0</v>
      </c>
      <c r="BG295" s="142">
        <f t="shared" si="66"/>
        <v>0</v>
      </c>
      <c r="BH295" s="142">
        <f t="shared" si="67"/>
        <v>0</v>
      </c>
      <c r="BI295" s="142">
        <f t="shared" si="68"/>
        <v>0</v>
      </c>
      <c r="BJ295" s="13" t="s">
        <v>89</v>
      </c>
      <c r="BK295" s="142">
        <f t="shared" si="69"/>
        <v>0</v>
      </c>
      <c r="BL295" s="13" t="s">
        <v>215</v>
      </c>
      <c r="BM295" s="141" t="s">
        <v>751</v>
      </c>
    </row>
    <row r="296" spans="2:65" s="1" customFormat="1" ht="24.25" customHeight="1">
      <c r="B296" s="129"/>
      <c r="C296" s="143" t="s">
        <v>752</v>
      </c>
      <c r="D296" s="143" t="s">
        <v>220</v>
      </c>
      <c r="E296" s="144" t="s">
        <v>753</v>
      </c>
      <c r="F296" s="145" t="s">
        <v>754</v>
      </c>
      <c r="G296" s="146" t="s">
        <v>169</v>
      </c>
      <c r="H296" s="147">
        <v>12</v>
      </c>
      <c r="I296" s="148"/>
      <c r="J296" s="148">
        <f t="shared" si="60"/>
        <v>0</v>
      </c>
      <c r="K296" s="149"/>
      <c r="L296" s="150"/>
      <c r="M296" s="151" t="s">
        <v>1</v>
      </c>
      <c r="N296" s="152" t="s">
        <v>43</v>
      </c>
      <c r="O296" s="139">
        <v>0</v>
      </c>
      <c r="P296" s="139">
        <f t="shared" si="61"/>
        <v>0</v>
      </c>
      <c r="Q296" s="139">
        <v>3.46E-3</v>
      </c>
      <c r="R296" s="139">
        <f t="shared" si="62"/>
        <v>4.1520000000000001E-2</v>
      </c>
      <c r="S296" s="139">
        <v>0</v>
      </c>
      <c r="T296" s="140">
        <f t="shared" si="63"/>
        <v>0</v>
      </c>
      <c r="AR296" s="141" t="s">
        <v>281</v>
      </c>
      <c r="AT296" s="141" t="s">
        <v>220</v>
      </c>
      <c r="AU296" s="141" t="s">
        <v>89</v>
      </c>
      <c r="AY296" s="13" t="s">
        <v>151</v>
      </c>
      <c r="BE296" s="142">
        <f t="shared" si="64"/>
        <v>0</v>
      </c>
      <c r="BF296" s="142">
        <f t="shared" si="65"/>
        <v>0</v>
      </c>
      <c r="BG296" s="142">
        <f t="shared" si="66"/>
        <v>0</v>
      </c>
      <c r="BH296" s="142">
        <f t="shared" si="67"/>
        <v>0</v>
      </c>
      <c r="BI296" s="142">
        <f t="shared" si="68"/>
        <v>0</v>
      </c>
      <c r="BJ296" s="13" t="s">
        <v>89</v>
      </c>
      <c r="BK296" s="142">
        <f t="shared" si="69"/>
        <v>0</v>
      </c>
      <c r="BL296" s="13" t="s">
        <v>215</v>
      </c>
      <c r="BM296" s="141" t="s">
        <v>755</v>
      </c>
    </row>
    <row r="297" spans="2:65" s="1" customFormat="1" ht="24.25" customHeight="1">
      <c r="B297" s="129"/>
      <c r="C297" s="143" t="s">
        <v>756</v>
      </c>
      <c r="D297" s="143" t="s">
        <v>220</v>
      </c>
      <c r="E297" s="144" t="s">
        <v>757</v>
      </c>
      <c r="F297" s="145" t="s">
        <v>758</v>
      </c>
      <c r="G297" s="146" t="s">
        <v>169</v>
      </c>
      <c r="H297" s="147">
        <v>12</v>
      </c>
      <c r="I297" s="148"/>
      <c r="J297" s="148">
        <f t="shared" si="60"/>
        <v>0</v>
      </c>
      <c r="K297" s="149"/>
      <c r="L297" s="150"/>
      <c r="M297" s="151" t="s">
        <v>1</v>
      </c>
      <c r="N297" s="152" t="s">
        <v>43</v>
      </c>
      <c r="O297" s="139">
        <v>0</v>
      </c>
      <c r="P297" s="139">
        <f t="shared" si="61"/>
        <v>0</v>
      </c>
      <c r="Q297" s="139">
        <v>8.3000000000000001E-4</v>
      </c>
      <c r="R297" s="139">
        <f t="shared" si="62"/>
        <v>9.9600000000000001E-3</v>
      </c>
      <c r="S297" s="139">
        <v>0</v>
      </c>
      <c r="T297" s="140">
        <f t="shared" si="63"/>
        <v>0</v>
      </c>
      <c r="AR297" s="141" t="s">
        <v>281</v>
      </c>
      <c r="AT297" s="141" t="s">
        <v>220</v>
      </c>
      <c r="AU297" s="141" t="s">
        <v>89</v>
      </c>
      <c r="AY297" s="13" t="s">
        <v>151</v>
      </c>
      <c r="BE297" s="142">
        <f t="shared" si="64"/>
        <v>0</v>
      </c>
      <c r="BF297" s="142">
        <f t="shared" si="65"/>
        <v>0</v>
      </c>
      <c r="BG297" s="142">
        <f t="shared" si="66"/>
        <v>0</v>
      </c>
      <c r="BH297" s="142">
        <f t="shared" si="67"/>
        <v>0</v>
      </c>
      <c r="BI297" s="142">
        <f t="shared" si="68"/>
        <v>0</v>
      </c>
      <c r="BJ297" s="13" t="s">
        <v>89</v>
      </c>
      <c r="BK297" s="142">
        <f t="shared" si="69"/>
        <v>0</v>
      </c>
      <c r="BL297" s="13" t="s">
        <v>215</v>
      </c>
      <c r="BM297" s="141" t="s">
        <v>759</v>
      </c>
    </row>
    <row r="298" spans="2:65" s="1" customFormat="1" ht="14.5" customHeight="1">
      <c r="B298" s="129"/>
      <c r="C298" s="130" t="s">
        <v>760</v>
      </c>
      <c r="D298" s="130" t="s">
        <v>153</v>
      </c>
      <c r="E298" s="131" t="s">
        <v>761</v>
      </c>
      <c r="F298" s="132" t="s">
        <v>762</v>
      </c>
      <c r="G298" s="133" t="s">
        <v>160</v>
      </c>
      <c r="H298" s="134">
        <v>25.33</v>
      </c>
      <c r="I298" s="135"/>
      <c r="J298" s="135">
        <f t="shared" si="60"/>
        <v>0</v>
      </c>
      <c r="K298" s="136"/>
      <c r="L298" s="25"/>
      <c r="M298" s="137" t="s">
        <v>1</v>
      </c>
      <c r="N298" s="138" t="s">
        <v>43</v>
      </c>
      <c r="O298" s="139">
        <v>0.46200000000000002</v>
      </c>
      <c r="P298" s="139">
        <f t="shared" si="61"/>
        <v>11.70246</v>
      </c>
      <c r="Q298" s="139">
        <v>2.5999999999999998E-4</v>
      </c>
      <c r="R298" s="139">
        <f t="shared" si="62"/>
        <v>6.5857999999999993E-3</v>
      </c>
      <c r="S298" s="139">
        <v>0</v>
      </c>
      <c r="T298" s="140">
        <f t="shared" si="63"/>
        <v>0</v>
      </c>
      <c r="AR298" s="141" t="s">
        <v>96</v>
      </c>
      <c r="AT298" s="141" t="s">
        <v>153</v>
      </c>
      <c r="AU298" s="141" t="s">
        <v>89</v>
      </c>
      <c r="AY298" s="13" t="s">
        <v>151</v>
      </c>
      <c r="BE298" s="142">
        <f t="shared" si="64"/>
        <v>0</v>
      </c>
      <c r="BF298" s="142">
        <f t="shared" si="65"/>
        <v>0</v>
      </c>
      <c r="BG298" s="142">
        <f t="shared" si="66"/>
        <v>0</v>
      </c>
      <c r="BH298" s="142">
        <f t="shared" si="67"/>
        <v>0</v>
      </c>
      <c r="BI298" s="142">
        <f t="shared" si="68"/>
        <v>0</v>
      </c>
      <c r="BJ298" s="13" t="s">
        <v>89</v>
      </c>
      <c r="BK298" s="142">
        <f t="shared" si="69"/>
        <v>0</v>
      </c>
      <c r="BL298" s="13" t="s">
        <v>96</v>
      </c>
      <c r="BM298" s="141" t="s">
        <v>763</v>
      </c>
    </row>
    <row r="299" spans="2:65" s="1" customFormat="1" ht="24.25" customHeight="1">
      <c r="B299" s="129"/>
      <c r="C299" s="130" t="s">
        <v>764</v>
      </c>
      <c r="D299" s="130" t="s">
        <v>153</v>
      </c>
      <c r="E299" s="131" t="s">
        <v>765</v>
      </c>
      <c r="F299" s="132" t="s">
        <v>766</v>
      </c>
      <c r="G299" s="133" t="s">
        <v>169</v>
      </c>
      <c r="H299" s="134">
        <v>46</v>
      </c>
      <c r="I299" s="135"/>
      <c r="J299" s="135">
        <f t="shared" si="60"/>
        <v>0</v>
      </c>
      <c r="K299" s="136"/>
      <c r="L299" s="25"/>
      <c r="M299" s="137" t="s">
        <v>1</v>
      </c>
      <c r="N299" s="138" t="s">
        <v>43</v>
      </c>
      <c r="O299" s="139">
        <v>1.2</v>
      </c>
      <c r="P299" s="139">
        <f t="shared" si="61"/>
        <v>55.199999999999996</v>
      </c>
      <c r="Q299" s="139">
        <v>0</v>
      </c>
      <c r="R299" s="139">
        <f t="shared" si="62"/>
        <v>0</v>
      </c>
      <c r="S299" s="139">
        <v>8.7999999999999995E-2</v>
      </c>
      <c r="T299" s="140">
        <f t="shared" si="63"/>
        <v>4.048</v>
      </c>
      <c r="AR299" s="141" t="s">
        <v>96</v>
      </c>
      <c r="AT299" s="141" t="s">
        <v>153</v>
      </c>
      <c r="AU299" s="141" t="s">
        <v>89</v>
      </c>
      <c r="AY299" s="13" t="s">
        <v>151</v>
      </c>
      <c r="BE299" s="142">
        <f t="shared" si="64"/>
        <v>0</v>
      </c>
      <c r="BF299" s="142">
        <f t="shared" si="65"/>
        <v>0</v>
      </c>
      <c r="BG299" s="142">
        <f t="shared" si="66"/>
        <v>0</v>
      </c>
      <c r="BH299" s="142">
        <f t="shared" si="67"/>
        <v>0</v>
      </c>
      <c r="BI299" s="142">
        <f t="shared" si="68"/>
        <v>0</v>
      </c>
      <c r="BJ299" s="13" t="s">
        <v>89</v>
      </c>
      <c r="BK299" s="142">
        <f t="shared" si="69"/>
        <v>0</v>
      </c>
      <c r="BL299" s="13" t="s">
        <v>96</v>
      </c>
      <c r="BM299" s="141" t="s">
        <v>767</v>
      </c>
    </row>
    <row r="300" spans="2:65" s="1" customFormat="1" ht="24.25" customHeight="1">
      <c r="B300" s="129"/>
      <c r="C300" s="130" t="s">
        <v>768</v>
      </c>
      <c r="D300" s="130" t="s">
        <v>153</v>
      </c>
      <c r="E300" s="131" t="s">
        <v>769</v>
      </c>
      <c r="F300" s="132" t="s">
        <v>770</v>
      </c>
      <c r="G300" s="133" t="s">
        <v>160</v>
      </c>
      <c r="H300" s="134">
        <v>25.33</v>
      </c>
      <c r="I300" s="135"/>
      <c r="J300" s="135">
        <f t="shared" si="60"/>
        <v>0</v>
      </c>
      <c r="K300" s="136"/>
      <c r="L300" s="25"/>
      <c r="M300" s="137" t="s">
        <v>1</v>
      </c>
      <c r="N300" s="138" t="s">
        <v>43</v>
      </c>
      <c r="O300" s="139">
        <v>0.15</v>
      </c>
      <c r="P300" s="139">
        <f t="shared" si="61"/>
        <v>3.7994999999999997</v>
      </c>
      <c r="Q300" s="139">
        <v>0</v>
      </c>
      <c r="R300" s="139">
        <f t="shared" si="62"/>
        <v>0</v>
      </c>
      <c r="S300" s="139">
        <v>6.0000000000000001E-3</v>
      </c>
      <c r="T300" s="140">
        <f t="shared" si="63"/>
        <v>0.15198</v>
      </c>
      <c r="AR300" s="141" t="s">
        <v>215</v>
      </c>
      <c r="AT300" s="141" t="s">
        <v>153</v>
      </c>
      <c r="AU300" s="141" t="s">
        <v>89</v>
      </c>
      <c r="AY300" s="13" t="s">
        <v>151</v>
      </c>
      <c r="BE300" s="142">
        <f t="shared" si="64"/>
        <v>0</v>
      </c>
      <c r="BF300" s="142">
        <f t="shared" si="65"/>
        <v>0</v>
      </c>
      <c r="BG300" s="142">
        <f t="shared" si="66"/>
        <v>0</v>
      </c>
      <c r="BH300" s="142">
        <f t="shared" si="67"/>
        <v>0</v>
      </c>
      <c r="BI300" s="142">
        <f t="shared" si="68"/>
        <v>0</v>
      </c>
      <c r="BJ300" s="13" t="s">
        <v>89</v>
      </c>
      <c r="BK300" s="142">
        <f t="shared" si="69"/>
        <v>0</v>
      </c>
      <c r="BL300" s="13" t="s">
        <v>215</v>
      </c>
      <c r="BM300" s="141" t="s">
        <v>771</v>
      </c>
    </row>
    <row r="301" spans="2:65" s="1" customFormat="1" ht="24.25" customHeight="1">
      <c r="B301" s="129"/>
      <c r="C301" s="130" t="s">
        <v>772</v>
      </c>
      <c r="D301" s="130" t="s">
        <v>153</v>
      </c>
      <c r="E301" s="131" t="s">
        <v>773</v>
      </c>
      <c r="F301" s="132" t="s">
        <v>774</v>
      </c>
      <c r="G301" s="133" t="s">
        <v>169</v>
      </c>
      <c r="H301" s="134">
        <v>25.33</v>
      </c>
      <c r="I301" s="135"/>
      <c r="J301" s="135">
        <f t="shared" si="60"/>
        <v>0</v>
      </c>
      <c r="K301" s="136"/>
      <c r="L301" s="25"/>
      <c r="M301" s="137" t="s">
        <v>1</v>
      </c>
      <c r="N301" s="138" t="s">
        <v>43</v>
      </c>
      <c r="O301" s="139">
        <v>0.17</v>
      </c>
      <c r="P301" s="139">
        <f t="shared" si="61"/>
        <v>4.3060999999999998</v>
      </c>
      <c r="Q301" s="139">
        <v>0</v>
      </c>
      <c r="R301" s="139">
        <f t="shared" si="62"/>
        <v>0</v>
      </c>
      <c r="S301" s="139">
        <v>8.0000000000000002E-3</v>
      </c>
      <c r="T301" s="140">
        <f t="shared" si="63"/>
        <v>0.20263999999999999</v>
      </c>
      <c r="AR301" s="141" t="s">
        <v>215</v>
      </c>
      <c r="AT301" s="141" t="s">
        <v>153</v>
      </c>
      <c r="AU301" s="141" t="s">
        <v>89</v>
      </c>
      <c r="AY301" s="13" t="s">
        <v>151</v>
      </c>
      <c r="BE301" s="142">
        <f t="shared" si="64"/>
        <v>0</v>
      </c>
      <c r="BF301" s="142">
        <f t="shared" si="65"/>
        <v>0</v>
      </c>
      <c r="BG301" s="142">
        <f t="shared" si="66"/>
        <v>0</v>
      </c>
      <c r="BH301" s="142">
        <f t="shared" si="67"/>
        <v>0</v>
      </c>
      <c r="BI301" s="142">
        <f t="shared" si="68"/>
        <v>0</v>
      </c>
      <c r="BJ301" s="13" t="s">
        <v>89</v>
      </c>
      <c r="BK301" s="142">
        <f t="shared" si="69"/>
        <v>0</v>
      </c>
      <c r="BL301" s="13" t="s">
        <v>215</v>
      </c>
      <c r="BM301" s="141" t="s">
        <v>775</v>
      </c>
    </row>
    <row r="302" spans="2:65" s="1" customFormat="1" ht="49.25" customHeight="1">
      <c r="B302" s="129"/>
      <c r="C302" s="130" t="s">
        <v>776</v>
      </c>
      <c r="D302" s="130" t="s">
        <v>153</v>
      </c>
      <c r="E302" s="131" t="s">
        <v>777</v>
      </c>
      <c r="F302" s="132" t="s">
        <v>778</v>
      </c>
      <c r="G302" s="133" t="s">
        <v>160</v>
      </c>
      <c r="H302" s="134">
        <v>12</v>
      </c>
      <c r="I302" s="135"/>
      <c r="J302" s="135">
        <f t="shared" si="60"/>
        <v>0</v>
      </c>
      <c r="K302" s="136"/>
      <c r="L302" s="25"/>
      <c r="M302" s="137" t="s">
        <v>1</v>
      </c>
      <c r="N302" s="138" t="s">
        <v>43</v>
      </c>
      <c r="O302" s="139">
        <v>9.1579999999999995</v>
      </c>
      <c r="P302" s="139">
        <f t="shared" si="61"/>
        <v>109.89599999999999</v>
      </c>
      <c r="Q302" s="139">
        <v>0</v>
      </c>
      <c r="R302" s="139">
        <f t="shared" si="62"/>
        <v>0</v>
      </c>
      <c r="S302" s="139">
        <v>0</v>
      </c>
      <c r="T302" s="140">
        <f t="shared" si="63"/>
        <v>0</v>
      </c>
      <c r="AR302" s="141" t="s">
        <v>215</v>
      </c>
      <c r="AT302" s="141" t="s">
        <v>153</v>
      </c>
      <c r="AU302" s="141" t="s">
        <v>89</v>
      </c>
      <c r="AY302" s="13" t="s">
        <v>151</v>
      </c>
      <c r="BE302" s="142">
        <f t="shared" si="64"/>
        <v>0</v>
      </c>
      <c r="BF302" s="142">
        <f t="shared" si="65"/>
        <v>0</v>
      </c>
      <c r="BG302" s="142">
        <f t="shared" si="66"/>
        <v>0</v>
      </c>
      <c r="BH302" s="142">
        <f t="shared" si="67"/>
        <v>0</v>
      </c>
      <c r="BI302" s="142">
        <f t="shared" si="68"/>
        <v>0</v>
      </c>
      <c r="BJ302" s="13" t="s">
        <v>89</v>
      </c>
      <c r="BK302" s="142">
        <f t="shared" si="69"/>
        <v>0</v>
      </c>
      <c r="BL302" s="13" t="s">
        <v>215</v>
      </c>
      <c r="BM302" s="141" t="s">
        <v>779</v>
      </c>
    </row>
    <row r="303" spans="2:65" s="1" customFormat="1" ht="24.25" customHeight="1">
      <c r="B303" s="129"/>
      <c r="C303" s="143" t="s">
        <v>780</v>
      </c>
      <c r="D303" s="143" t="s">
        <v>220</v>
      </c>
      <c r="E303" s="144" t="s">
        <v>781</v>
      </c>
      <c r="F303" s="145" t="s">
        <v>782</v>
      </c>
      <c r="G303" s="146" t="s">
        <v>156</v>
      </c>
      <c r="H303" s="147">
        <v>5.734</v>
      </c>
      <c r="I303" s="148"/>
      <c r="J303" s="148">
        <f t="shared" si="60"/>
        <v>0</v>
      </c>
      <c r="K303" s="149"/>
      <c r="L303" s="150"/>
      <c r="M303" s="151" t="s">
        <v>1</v>
      </c>
      <c r="N303" s="152" t="s">
        <v>43</v>
      </c>
      <c r="O303" s="139">
        <v>0</v>
      </c>
      <c r="P303" s="139">
        <f t="shared" si="61"/>
        <v>0</v>
      </c>
      <c r="Q303" s="139">
        <v>0.2</v>
      </c>
      <c r="R303" s="139">
        <f t="shared" si="62"/>
        <v>1.1468</v>
      </c>
      <c r="S303" s="139">
        <v>0</v>
      </c>
      <c r="T303" s="140">
        <f t="shared" si="63"/>
        <v>0</v>
      </c>
      <c r="AR303" s="141" t="s">
        <v>281</v>
      </c>
      <c r="AT303" s="141" t="s">
        <v>220</v>
      </c>
      <c r="AU303" s="141" t="s">
        <v>89</v>
      </c>
      <c r="AY303" s="13" t="s">
        <v>151</v>
      </c>
      <c r="BE303" s="142">
        <f t="shared" si="64"/>
        <v>0</v>
      </c>
      <c r="BF303" s="142">
        <f t="shared" si="65"/>
        <v>0</v>
      </c>
      <c r="BG303" s="142">
        <f t="shared" si="66"/>
        <v>0</v>
      </c>
      <c r="BH303" s="142">
        <f t="shared" si="67"/>
        <v>0</v>
      </c>
      <c r="BI303" s="142">
        <f t="shared" si="68"/>
        <v>0</v>
      </c>
      <c r="BJ303" s="13" t="s">
        <v>89</v>
      </c>
      <c r="BK303" s="142">
        <f t="shared" si="69"/>
        <v>0</v>
      </c>
      <c r="BL303" s="13" t="s">
        <v>215</v>
      </c>
      <c r="BM303" s="141" t="s">
        <v>783</v>
      </c>
    </row>
    <row r="304" spans="2:65" s="1" customFormat="1" ht="24.25" customHeight="1">
      <c r="B304" s="129"/>
      <c r="C304" s="130" t="s">
        <v>784</v>
      </c>
      <c r="D304" s="130" t="s">
        <v>153</v>
      </c>
      <c r="E304" s="131" t="s">
        <v>785</v>
      </c>
      <c r="F304" s="132" t="s">
        <v>786</v>
      </c>
      <c r="G304" s="133" t="s">
        <v>545</v>
      </c>
      <c r="H304" s="134">
        <v>933.61599999999999</v>
      </c>
      <c r="I304" s="135"/>
      <c r="J304" s="135">
        <f t="shared" si="60"/>
        <v>0</v>
      </c>
      <c r="K304" s="136"/>
      <c r="L304" s="25"/>
      <c r="M304" s="137" t="s">
        <v>1</v>
      </c>
      <c r="N304" s="138" t="s">
        <v>43</v>
      </c>
      <c r="O304" s="139">
        <v>0</v>
      </c>
      <c r="P304" s="139">
        <f t="shared" si="61"/>
        <v>0</v>
      </c>
      <c r="Q304" s="139">
        <v>0</v>
      </c>
      <c r="R304" s="139">
        <f t="shared" si="62"/>
        <v>0</v>
      </c>
      <c r="S304" s="139">
        <v>0</v>
      </c>
      <c r="T304" s="140">
        <f t="shared" si="63"/>
        <v>0</v>
      </c>
      <c r="AR304" s="141" t="s">
        <v>215</v>
      </c>
      <c r="AT304" s="141" t="s">
        <v>153</v>
      </c>
      <c r="AU304" s="141" t="s">
        <v>89</v>
      </c>
      <c r="AY304" s="13" t="s">
        <v>151</v>
      </c>
      <c r="BE304" s="142">
        <f t="shared" si="64"/>
        <v>0</v>
      </c>
      <c r="BF304" s="142">
        <f t="shared" si="65"/>
        <v>0</v>
      </c>
      <c r="BG304" s="142">
        <f t="shared" si="66"/>
        <v>0</v>
      </c>
      <c r="BH304" s="142">
        <f t="shared" si="67"/>
        <v>0</v>
      </c>
      <c r="BI304" s="142">
        <f t="shared" si="68"/>
        <v>0</v>
      </c>
      <c r="BJ304" s="13" t="s">
        <v>89</v>
      </c>
      <c r="BK304" s="142">
        <f t="shared" si="69"/>
        <v>0</v>
      </c>
      <c r="BL304" s="13" t="s">
        <v>215</v>
      </c>
      <c r="BM304" s="141" t="s">
        <v>787</v>
      </c>
    </row>
    <row r="305" spans="2:65" s="11" customFormat="1" ht="23" customHeight="1">
      <c r="B305" s="118"/>
      <c r="D305" s="119" t="s">
        <v>76</v>
      </c>
      <c r="E305" s="127" t="s">
        <v>788</v>
      </c>
      <c r="F305" s="127" t="s">
        <v>789</v>
      </c>
      <c r="J305" s="128">
        <f>BK305</f>
        <v>0</v>
      </c>
      <c r="L305" s="118"/>
      <c r="M305" s="122"/>
      <c r="P305" s="123">
        <f>SUM(P306:P316)</f>
        <v>528.93770400000005</v>
      </c>
      <c r="R305" s="123">
        <f>SUM(R306:R316)</f>
        <v>0.34161400000000003</v>
      </c>
      <c r="T305" s="124">
        <f>SUM(T306:T316)</f>
        <v>5.6184000000000003</v>
      </c>
      <c r="AR305" s="119" t="s">
        <v>89</v>
      </c>
      <c r="AT305" s="125" t="s">
        <v>76</v>
      </c>
      <c r="AU305" s="125" t="s">
        <v>84</v>
      </c>
      <c r="AY305" s="119" t="s">
        <v>151</v>
      </c>
      <c r="BK305" s="126">
        <f>SUM(BK306:BK316)</f>
        <v>0</v>
      </c>
    </row>
    <row r="306" spans="2:65" s="1" customFormat="1" ht="38" customHeight="1">
      <c r="B306" s="129"/>
      <c r="C306" s="130" t="s">
        <v>790</v>
      </c>
      <c r="D306" s="130" t="s">
        <v>153</v>
      </c>
      <c r="E306" s="131" t="s">
        <v>791</v>
      </c>
      <c r="F306" s="132" t="s">
        <v>792</v>
      </c>
      <c r="G306" s="133" t="s">
        <v>793</v>
      </c>
      <c r="H306" s="134">
        <v>214.738</v>
      </c>
      <c r="I306" s="135"/>
      <c r="J306" s="135">
        <f t="shared" ref="J306:J316" si="70">ROUND(I306*H306,2)</f>
        <v>0</v>
      </c>
      <c r="K306" s="136"/>
      <c r="L306" s="25"/>
      <c r="M306" s="137" t="s">
        <v>1</v>
      </c>
      <c r="N306" s="138" t="s">
        <v>43</v>
      </c>
      <c r="O306" s="139">
        <v>1.7000000000000001E-2</v>
      </c>
      <c r="P306" s="139">
        <f t="shared" ref="P306:P316" si="71">O306*H306</f>
        <v>3.6505460000000003</v>
      </c>
      <c r="Q306" s="139">
        <v>0</v>
      </c>
      <c r="R306" s="139">
        <f t="shared" ref="R306:R316" si="72">Q306*H306</f>
        <v>0</v>
      </c>
      <c r="S306" s="139">
        <v>0</v>
      </c>
      <c r="T306" s="140">
        <f t="shared" ref="T306:T316" si="73">S306*H306</f>
        <v>0</v>
      </c>
      <c r="AR306" s="141" t="s">
        <v>215</v>
      </c>
      <c r="AT306" s="141" t="s">
        <v>153</v>
      </c>
      <c r="AU306" s="141" t="s">
        <v>89</v>
      </c>
      <c r="AY306" s="13" t="s">
        <v>151</v>
      </c>
      <c r="BE306" s="142">
        <f t="shared" ref="BE306:BE316" si="74">IF(N306="základná",J306,0)</f>
        <v>0</v>
      </c>
      <c r="BF306" s="142">
        <f t="shared" ref="BF306:BF316" si="75">IF(N306="znížená",J306,0)</f>
        <v>0</v>
      </c>
      <c r="BG306" s="142">
        <f t="shared" ref="BG306:BG316" si="76">IF(N306="zákl. prenesená",J306,0)</f>
        <v>0</v>
      </c>
      <c r="BH306" s="142">
        <f t="shared" ref="BH306:BH316" si="77">IF(N306="zníž. prenesená",J306,0)</f>
        <v>0</v>
      </c>
      <c r="BI306" s="142">
        <f t="shared" ref="BI306:BI316" si="78">IF(N306="nulová",J306,0)</f>
        <v>0</v>
      </c>
      <c r="BJ306" s="13" t="s">
        <v>89</v>
      </c>
      <c r="BK306" s="142">
        <f t="shared" ref="BK306:BK316" si="79">ROUND(I306*H306,2)</f>
        <v>0</v>
      </c>
      <c r="BL306" s="13" t="s">
        <v>215</v>
      </c>
      <c r="BM306" s="141" t="s">
        <v>794</v>
      </c>
    </row>
    <row r="307" spans="2:65" s="1" customFormat="1" ht="38" customHeight="1">
      <c r="B307" s="129"/>
      <c r="C307" s="130" t="s">
        <v>795</v>
      </c>
      <c r="D307" s="130" t="s">
        <v>153</v>
      </c>
      <c r="E307" s="131" t="s">
        <v>796</v>
      </c>
      <c r="F307" s="132" t="s">
        <v>797</v>
      </c>
      <c r="G307" s="133" t="s">
        <v>793</v>
      </c>
      <c r="H307" s="134">
        <v>1100</v>
      </c>
      <c r="I307" s="135"/>
      <c r="J307" s="135">
        <f t="shared" si="70"/>
        <v>0</v>
      </c>
      <c r="K307" s="136"/>
      <c r="L307" s="25"/>
      <c r="M307" s="137" t="s">
        <v>1</v>
      </c>
      <c r="N307" s="138" t="s">
        <v>43</v>
      </c>
      <c r="O307" s="139">
        <v>1.4999999999999999E-2</v>
      </c>
      <c r="P307" s="139">
        <f t="shared" si="71"/>
        <v>16.5</v>
      </c>
      <c r="Q307" s="139">
        <v>5.0000000000000002E-5</v>
      </c>
      <c r="R307" s="139">
        <f t="shared" si="72"/>
        <v>5.5E-2</v>
      </c>
      <c r="S307" s="139">
        <v>0</v>
      </c>
      <c r="T307" s="140">
        <f t="shared" si="73"/>
        <v>0</v>
      </c>
      <c r="AR307" s="141" t="s">
        <v>215</v>
      </c>
      <c r="AT307" s="141" t="s">
        <v>153</v>
      </c>
      <c r="AU307" s="141" t="s">
        <v>89</v>
      </c>
      <c r="AY307" s="13" t="s">
        <v>151</v>
      </c>
      <c r="BE307" s="142">
        <f t="shared" si="74"/>
        <v>0</v>
      </c>
      <c r="BF307" s="142">
        <f t="shared" si="75"/>
        <v>0</v>
      </c>
      <c r="BG307" s="142">
        <f t="shared" si="76"/>
        <v>0</v>
      </c>
      <c r="BH307" s="142">
        <f t="shared" si="77"/>
        <v>0</v>
      </c>
      <c r="BI307" s="142">
        <f t="shared" si="78"/>
        <v>0</v>
      </c>
      <c r="BJ307" s="13" t="s">
        <v>89</v>
      </c>
      <c r="BK307" s="142">
        <f t="shared" si="79"/>
        <v>0</v>
      </c>
      <c r="BL307" s="13" t="s">
        <v>215</v>
      </c>
      <c r="BM307" s="141" t="s">
        <v>798</v>
      </c>
    </row>
    <row r="308" spans="2:65" s="1" customFormat="1" ht="38" customHeight="1">
      <c r="B308" s="129"/>
      <c r="C308" s="130" t="s">
        <v>799</v>
      </c>
      <c r="D308" s="130" t="s">
        <v>153</v>
      </c>
      <c r="E308" s="131" t="s">
        <v>800</v>
      </c>
      <c r="F308" s="132" t="s">
        <v>801</v>
      </c>
      <c r="G308" s="133" t="s">
        <v>793</v>
      </c>
      <c r="H308" s="134">
        <v>97.28</v>
      </c>
      <c r="I308" s="135"/>
      <c r="J308" s="135">
        <f t="shared" si="70"/>
        <v>0</v>
      </c>
      <c r="K308" s="136"/>
      <c r="L308" s="25"/>
      <c r="M308" s="137" t="s">
        <v>1</v>
      </c>
      <c r="N308" s="138" t="s">
        <v>43</v>
      </c>
      <c r="O308" s="139">
        <v>1.4999999999999999E-2</v>
      </c>
      <c r="P308" s="139">
        <f t="shared" si="71"/>
        <v>1.4592000000000001</v>
      </c>
      <c r="Q308" s="139">
        <v>5.0000000000000002E-5</v>
      </c>
      <c r="R308" s="139">
        <f t="shared" si="72"/>
        <v>4.8640000000000003E-3</v>
      </c>
      <c r="S308" s="139">
        <v>0</v>
      </c>
      <c r="T308" s="140">
        <f t="shared" si="73"/>
        <v>0</v>
      </c>
      <c r="AR308" s="141" t="s">
        <v>215</v>
      </c>
      <c r="AT308" s="141" t="s">
        <v>153</v>
      </c>
      <c r="AU308" s="141" t="s">
        <v>89</v>
      </c>
      <c r="AY308" s="13" t="s">
        <v>151</v>
      </c>
      <c r="BE308" s="142">
        <f t="shared" si="74"/>
        <v>0</v>
      </c>
      <c r="BF308" s="142">
        <f t="shared" si="75"/>
        <v>0</v>
      </c>
      <c r="BG308" s="142">
        <f t="shared" si="76"/>
        <v>0</v>
      </c>
      <c r="BH308" s="142">
        <f t="shared" si="77"/>
        <v>0</v>
      </c>
      <c r="BI308" s="142">
        <f t="shared" si="78"/>
        <v>0</v>
      </c>
      <c r="BJ308" s="13" t="s">
        <v>89</v>
      </c>
      <c r="BK308" s="142">
        <f t="shared" si="79"/>
        <v>0</v>
      </c>
      <c r="BL308" s="13" t="s">
        <v>215</v>
      </c>
      <c r="BM308" s="141" t="s">
        <v>802</v>
      </c>
    </row>
    <row r="309" spans="2:65" s="1" customFormat="1" ht="24.25" customHeight="1">
      <c r="B309" s="129"/>
      <c r="C309" s="130" t="s">
        <v>803</v>
      </c>
      <c r="D309" s="130" t="s">
        <v>153</v>
      </c>
      <c r="E309" s="131" t="s">
        <v>804</v>
      </c>
      <c r="F309" s="132" t="s">
        <v>805</v>
      </c>
      <c r="G309" s="133" t="s">
        <v>793</v>
      </c>
      <c r="H309" s="134">
        <v>1951.2190000000001</v>
      </c>
      <c r="I309" s="135"/>
      <c r="J309" s="135">
        <f t="shared" si="70"/>
        <v>0</v>
      </c>
      <c r="K309" s="136"/>
      <c r="L309" s="25"/>
      <c r="M309" s="137" t="s">
        <v>1</v>
      </c>
      <c r="N309" s="138" t="s">
        <v>43</v>
      </c>
      <c r="O309" s="139">
        <v>1.2E-2</v>
      </c>
      <c r="P309" s="139">
        <f t="shared" si="71"/>
        <v>23.414628</v>
      </c>
      <c r="Q309" s="139">
        <v>0</v>
      </c>
      <c r="R309" s="139">
        <f t="shared" si="72"/>
        <v>0</v>
      </c>
      <c r="S309" s="139">
        <v>0</v>
      </c>
      <c r="T309" s="140">
        <f t="shared" si="73"/>
        <v>0</v>
      </c>
      <c r="AR309" s="141" t="s">
        <v>215</v>
      </c>
      <c r="AT309" s="141" t="s">
        <v>153</v>
      </c>
      <c r="AU309" s="141" t="s">
        <v>89</v>
      </c>
      <c r="AY309" s="13" t="s">
        <v>151</v>
      </c>
      <c r="BE309" s="142">
        <f t="shared" si="74"/>
        <v>0</v>
      </c>
      <c r="BF309" s="142">
        <f t="shared" si="75"/>
        <v>0</v>
      </c>
      <c r="BG309" s="142">
        <f t="shared" si="76"/>
        <v>0</v>
      </c>
      <c r="BH309" s="142">
        <f t="shared" si="77"/>
        <v>0</v>
      </c>
      <c r="BI309" s="142">
        <f t="shared" si="78"/>
        <v>0</v>
      </c>
      <c r="BJ309" s="13" t="s">
        <v>89</v>
      </c>
      <c r="BK309" s="142">
        <f t="shared" si="79"/>
        <v>0</v>
      </c>
      <c r="BL309" s="13" t="s">
        <v>215</v>
      </c>
      <c r="BM309" s="141" t="s">
        <v>806</v>
      </c>
    </row>
    <row r="310" spans="2:65" s="1" customFormat="1" ht="38" customHeight="1">
      <c r="B310" s="129"/>
      <c r="C310" s="130" t="s">
        <v>807</v>
      </c>
      <c r="D310" s="130" t="s">
        <v>153</v>
      </c>
      <c r="E310" s="131" t="s">
        <v>808</v>
      </c>
      <c r="F310" s="132" t="s">
        <v>809</v>
      </c>
      <c r="G310" s="133" t="s">
        <v>160</v>
      </c>
      <c r="H310" s="134">
        <v>15</v>
      </c>
      <c r="I310" s="135"/>
      <c r="J310" s="135">
        <f t="shared" si="70"/>
        <v>0</v>
      </c>
      <c r="K310" s="136"/>
      <c r="L310" s="25"/>
      <c r="M310" s="137" t="s">
        <v>1</v>
      </c>
      <c r="N310" s="138" t="s">
        <v>43</v>
      </c>
      <c r="O310" s="139">
        <v>0.39709</v>
      </c>
      <c r="P310" s="139">
        <f t="shared" si="71"/>
        <v>5.9563499999999996</v>
      </c>
      <c r="Q310" s="139">
        <v>5.0000000000000002E-5</v>
      </c>
      <c r="R310" s="139">
        <f t="shared" si="72"/>
        <v>7.5000000000000002E-4</v>
      </c>
      <c r="S310" s="139">
        <v>0</v>
      </c>
      <c r="T310" s="140">
        <f t="shared" si="73"/>
        <v>0</v>
      </c>
      <c r="AR310" s="141" t="s">
        <v>215</v>
      </c>
      <c r="AT310" s="141" t="s">
        <v>153</v>
      </c>
      <c r="AU310" s="141" t="s">
        <v>89</v>
      </c>
      <c r="AY310" s="13" t="s">
        <v>151</v>
      </c>
      <c r="BE310" s="142">
        <f t="shared" si="74"/>
        <v>0</v>
      </c>
      <c r="BF310" s="142">
        <f t="shared" si="75"/>
        <v>0</v>
      </c>
      <c r="BG310" s="142">
        <f t="shared" si="76"/>
        <v>0</v>
      </c>
      <c r="BH310" s="142">
        <f t="shared" si="77"/>
        <v>0</v>
      </c>
      <c r="BI310" s="142">
        <f t="shared" si="78"/>
        <v>0</v>
      </c>
      <c r="BJ310" s="13" t="s">
        <v>89</v>
      </c>
      <c r="BK310" s="142">
        <f t="shared" si="79"/>
        <v>0</v>
      </c>
      <c r="BL310" s="13" t="s">
        <v>215</v>
      </c>
      <c r="BM310" s="141" t="s">
        <v>810</v>
      </c>
    </row>
    <row r="311" spans="2:65" s="1" customFormat="1" ht="38" customHeight="1">
      <c r="B311" s="129"/>
      <c r="C311" s="143" t="s">
        <v>811</v>
      </c>
      <c r="D311" s="143" t="s">
        <v>220</v>
      </c>
      <c r="E311" s="144" t="s">
        <v>812</v>
      </c>
      <c r="F311" s="145" t="s">
        <v>813</v>
      </c>
      <c r="G311" s="146" t="s">
        <v>160</v>
      </c>
      <c r="H311" s="147">
        <v>16</v>
      </c>
      <c r="I311" s="148"/>
      <c r="J311" s="148">
        <f t="shared" si="70"/>
        <v>0</v>
      </c>
      <c r="K311" s="149"/>
      <c r="L311" s="150"/>
      <c r="M311" s="151" t="s">
        <v>1</v>
      </c>
      <c r="N311" s="152" t="s">
        <v>43</v>
      </c>
      <c r="O311" s="139">
        <v>0</v>
      </c>
      <c r="P311" s="139">
        <f t="shared" si="71"/>
        <v>0</v>
      </c>
      <c r="Q311" s="139">
        <v>1.7000000000000001E-2</v>
      </c>
      <c r="R311" s="139">
        <f t="shared" si="72"/>
        <v>0.27200000000000002</v>
      </c>
      <c r="S311" s="139">
        <v>0</v>
      </c>
      <c r="T311" s="140">
        <f t="shared" si="73"/>
        <v>0</v>
      </c>
      <c r="AR311" s="141" t="s">
        <v>281</v>
      </c>
      <c r="AT311" s="141" t="s">
        <v>220</v>
      </c>
      <c r="AU311" s="141" t="s">
        <v>89</v>
      </c>
      <c r="AY311" s="13" t="s">
        <v>151</v>
      </c>
      <c r="BE311" s="142">
        <f t="shared" si="74"/>
        <v>0</v>
      </c>
      <c r="BF311" s="142">
        <f t="shared" si="75"/>
        <v>0</v>
      </c>
      <c r="BG311" s="142">
        <f t="shared" si="76"/>
        <v>0</v>
      </c>
      <c r="BH311" s="142">
        <f t="shared" si="77"/>
        <v>0</v>
      </c>
      <c r="BI311" s="142">
        <f t="shared" si="78"/>
        <v>0</v>
      </c>
      <c r="BJ311" s="13" t="s">
        <v>89</v>
      </c>
      <c r="BK311" s="142">
        <f t="shared" si="79"/>
        <v>0</v>
      </c>
      <c r="BL311" s="13" t="s">
        <v>215</v>
      </c>
      <c r="BM311" s="141" t="s">
        <v>814</v>
      </c>
    </row>
    <row r="312" spans="2:65" s="1" customFormat="1" ht="24.25" customHeight="1">
      <c r="B312" s="129"/>
      <c r="C312" s="130" t="s">
        <v>815</v>
      </c>
      <c r="D312" s="130" t="s">
        <v>153</v>
      </c>
      <c r="E312" s="131" t="s">
        <v>816</v>
      </c>
      <c r="F312" s="132" t="s">
        <v>817</v>
      </c>
      <c r="G312" s="133" t="s">
        <v>169</v>
      </c>
      <c r="H312" s="134">
        <v>6</v>
      </c>
      <c r="I312" s="135"/>
      <c r="J312" s="135">
        <f t="shared" si="70"/>
        <v>0</v>
      </c>
      <c r="K312" s="136"/>
      <c r="L312" s="25"/>
      <c r="M312" s="137" t="s">
        <v>1</v>
      </c>
      <c r="N312" s="138" t="s">
        <v>43</v>
      </c>
      <c r="O312" s="139">
        <v>9.5004299999999997</v>
      </c>
      <c r="P312" s="139">
        <f t="shared" si="71"/>
        <v>57.002579999999995</v>
      </c>
      <c r="Q312" s="139">
        <v>0</v>
      </c>
      <c r="R312" s="139">
        <f t="shared" si="72"/>
        <v>0</v>
      </c>
      <c r="S312" s="139">
        <v>0</v>
      </c>
      <c r="T312" s="140">
        <f t="shared" si="73"/>
        <v>0</v>
      </c>
      <c r="AR312" s="141" t="s">
        <v>215</v>
      </c>
      <c r="AT312" s="141" t="s">
        <v>153</v>
      </c>
      <c r="AU312" s="141" t="s">
        <v>89</v>
      </c>
      <c r="AY312" s="13" t="s">
        <v>151</v>
      </c>
      <c r="BE312" s="142">
        <f t="shared" si="74"/>
        <v>0</v>
      </c>
      <c r="BF312" s="142">
        <f t="shared" si="75"/>
        <v>0</v>
      </c>
      <c r="BG312" s="142">
        <f t="shared" si="76"/>
        <v>0</v>
      </c>
      <c r="BH312" s="142">
        <f t="shared" si="77"/>
        <v>0</v>
      </c>
      <c r="BI312" s="142">
        <f t="shared" si="78"/>
        <v>0</v>
      </c>
      <c r="BJ312" s="13" t="s">
        <v>89</v>
      </c>
      <c r="BK312" s="142">
        <f t="shared" si="79"/>
        <v>0</v>
      </c>
      <c r="BL312" s="13" t="s">
        <v>215</v>
      </c>
      <c r="BM312" s="141" t="s">
        <v>818</v>
      </c>
    </row>
    <row r="313" spans="2:65" s="1" customFormat="1" ht="38" customHeight="1">
      <c r="B313" s="129"/>
      <c r="C313" s="143" t="s">
        <v>819</v>
      </c>
      <c r="D313" s="143" t="s">
        <v>220</v>
      </c>
      <c r="E313" s="144" t="s">
        <v>820</v>
      </c>
      <c r="F313" s="145" t="s">
        <v>821</v>
      </c>
      <c r="G313" s="146" t="s">
        <v>169</v>
      </c>
      <c r="H313" s="147">
        <v>6</v>
      </c>
      <c r="I313" s="148"/>
      <c r="J313" s="148">
        <f t="shared" si="70"/>
        <v>0</v>
      </c>
      <c r="K313" s="149"/>
      <c r="L313" s="150"/>
      <c r="M313" s="151" t="s">
        <v>1</v>
      </c>
      <c r="N313" s="152" t="s">
        <v>43</v>
      </c>
      <c r="O313" s="139">
        <v>0</v>
      </c>
      <c r="P313" s="139">
        <f t="shared" si="71"/>
        <v>0</v>
      </c>
      <c r="Q313" s="139">
        <v>1.5E-3</v>
      </c>
      <c r="R313" s="139">
        <f t="shared" si="72"/>
        <v>9.0000000000000011E-3</v>
      </c>
      <c r="S313" s="139">
        <v>0</v>
      </c>
      <c r="T313" s="140">
        <f t="shared" si="73"/>
        <v>0</v>
      </c>
      <c r="AR313" s="141" t="s">
        <v>281</v>
      </c>
      <c r="AT313" s="141" t="s">
        <v>220</v>
      </c>
      <c r="AU313" s="141" t="s">
        <v>89</v>
      </c>
      <c r="AY313" s="13" t="s">
        <v>151</v>
      </c>
      <c r="BE313" s="142">
        <f t="shared" si="74"/>
        <v>0</v>
      </c>
      <c r="BF313" s="142">
        <f t="shared" si="75"/>
        <v>0</v>
      </c>
      <c r="BG313" s="142">
        <f t="shared" si="76"/>
        <v>0</v>
      </c>
      <c r="BH313" s="142">
        <f t="shared" si="77"/>
        <v>0</v>
      </c>
      <c r="BI313" s="142">
        <f t="shared" si="78"/>
        <v>0</v>
      </c>
      <c r="BJ313" s="13" t="s">
        <v>89</v>
      </c>
      <c r="BK313" s="142">
        <f t="shared" si="79"/>
        <v>0</v>
      </c>
      <c r="BL313" s="13" t="s">
        <v>215</v>
      </c>
      <c r="BM313" s="141" t="s">
        <v>822</v>
      </c>
    </row>
    <row r="314" spans="2:65" s="1" customFormat="1" ht="24.25" customHeight="1">
      <c r="B314" s="129"/>
      <c r="C314" s="130" t="s">
        <v>823</v>
      </c>
      <c r="D314" s="130" t="s">
        <v>153</v>
      </c>
      <c r="E314" s="131" t="s">
        <v>824</v>
      </c>
      <c r="F314" s="132" t="s">
        <v>825</v>
      </c>
      <c r="G314" s="133" t="s">
        <v>169</v>
      </c>
      <c r="H314" s="134">
        <v>6</v>
      </c>
      <c r="I314" s="135"/>
      <c r="J314" s="135">
        <f t="shared" si="70"/>
        <v>0</v>
      </c>
      <c r="K314" s="136"/>
      <c r="L314" s="25"/>
      <c r="M314" s="137" t="s">
        <v>1</v>
      </c>
      <c r="N314" s="138" t="s">
        <v>43</v>
      </c>
      <c r="O314" s="139">
        <v>0.39800000000000002</v>
      </c>
      <c r="P314" s="139">
        <f t="shared" si="71"/>
        <v>2.3879999999999999</v>
      </c>
      <c r="Q314" s="139">
        <v>0</v>
      </c>
      <c r="R314" s="139">
        <f t="shared" si="72"/>
        <v>0</v>
      </c>
      <c r="S314" s="139">
        <v>2.0999999999999999E-3</v>
      </c>
      <c r="T314" s="140">
        <f t="shared" si="73"/>
        <v>1.26E-2</v>
      </c>
      <c r="AR314" s="141" t="s">
        <v>215</v>
      </c>
      <c r="AT314" s="141" t="s">
        <v>153</v>
      </c>
      <c r="AU314" s="141" t="s">
        <v>89</v>
      </c>
      <c r="AY314" s="13" t="s">
        <v>151</v>
      </c>
      <c r="BE314" s="142">
        <f t="shared" si="74"/>
        <v>0</v>
      </c>
      <c r="BF314" s="142">
        <f t="shared" si="75"/>
        <v>0</v>
      </c>
      <c r="BG314" s="142">
        <f t="shared" si="76"/>
        <v>0</v>
      </c>
      <c r="BH314" s="142">
        <f t="shared" si="77"/>
        <v>0</v>
      </c>
      <c r="BI314" s="142">
        <f t="shared" si="78"/>
        <v>0</v>
      </c>
      <c r="BJ314" s="13" t="s">
        <v>89</v>
      </c>
      <c r="BK314" s="142">
        <f t="shared" si="79"/>
        <v>0</v>
      </c>
      <c r="BL314" s="13" t="s">
        <v>215</v>
      </c>
      <c r="BM314" s="141" t="s">
        <v>826</v>
      </c>
    </row>
    <row r="315" spans="2:65" s="1" customFormat="1" ht="24.25" customHeight="1">
      <c r="B315" s="129"/>
      <c r="C315" s="130" t="s">
        <v>827</v>
      </c>
      <c r="D315" s="130" t="s">
        <v>153</v>
      </c>
      <c r="E315" s="131" t="s">
        <v>828</v>
      </c>
      <c r="F315" s="132" t="s">
        <v>829</v>
      </c>
      <c r="G315" s="133" t="s">
        <v>156</v>
      </c>
      <c r="H315" s="134">
        <v>373.72</v>
      </c>
      <c r="I315" s="135"/>
      <c r="J315" s="135">
        <f t="shared" si="70"/>
        <v>0</v>
      </c>
      <c r="K315" s="136"/>
      <c r="L315" s="25"/>
      <c r="M315" s="137" t="s">
        <v>1</v>
      </c>
      <c r="N315" s="138" t="s">
        <v>43</v>
      </c>
      <c r="O315" s="139">
        <v>1.1200000000000001</v>
      </c>
      <c r="P315" s="139">
        <f t="shared" si="71"/>
        <v>418.56640000000004</v>
      </c>
      <c r="Q315" s="139">
        <v>0</v>
      </c>
      <c r="R315" s="139">
        <f t="shared" si="72"/>
        <v>0</v>
      </c>
      <c r="S315" s="139">
        <v>1.4999999999999999E-2</v>
      </c>
      <c r="T315" s="140">
        <f t="shared" si="73"/>
        <v>5.6058000000000003</v>
      </c>
      <c r="AR315" s="141" t="s">
        <v>215</v>
      </c>
      <c r="AT315" s="141" t="s">
        <v>153</v>
      </c>
      <c r="AU315" s="141" t="s">
        <v>89</v>
      </c>
      <c r="AY315" s="13" t="s">
        <v>151</v>
      </c>
      <c r="BE315" s="142">
        <f t="shared" si="74"/>
        <v>0</v>
      </c>
      <c r="BF315" s="142">
        <f t="shared" si="75"/>
        <v>0</v>
      </c>
      <c r="BG315" s="142">
        <f t="shared" si="76"/>
        <v>0</v>
      </c>
      <c r="BH315" s="142">
        <f t="shared" si="77"/>
        <v>0</v>
      </c>
      <c r="BI315" s="142">
        <f t="shared" si="78"/>
        <v>0</v>
      </c>
      <c r="BJ315" s="13" t="s">
        <v>89</v>
      </c>
      <c r="BK315" s="142">
        <f t="shared" si="79"/>
        <v>0</v>
      </c>
      <c r="BL315" s="13" t="s">
        <v>215</v>
      </c>
      <c r="BM315" s="141" t="s">
        <v>830</v>
      </c>
    </row>
    <row r="316" spans="2:65" s="1" customFormat="1" ht="24.25" customHeight="1">
      <c r="B316" s="129"/>
      <c r="C316" s="130" t="s">
        <v>831</v>
      </c>
      <c r="D316" s="130" t="s">
        <v>153</v>
      </c>
      <c r="E316" s="131" t="s">
        <v>832</v>
      </c>
      <c r="F316" s="132" t="s">
        <v>833</v>
      </c>
      <c r="G316" s="133" t="s">
        <v>545</v>
      </c>
      <c r="H316" s="134">
        <v>349.48200000000003</v>
      </c>
      <c r="I316" s="135"/>
      <c r="J316" s="135">
        <f t="shared" si="70"/>
        <v>0</v>
      </c>
      <c r="K316" s="136"/>
      <c r="L316" s="25"/>
      <c r="M316" s="153" t="s">
        <v>1</v>
      </c>
      <c r="N316" s="154" t="s">
        <v>43</v>
      </c>
      <c r="O316" s="155">
        <v>0</v>
      </c>
      <c r="P316" s="155">
        <f t="shared" si="71"/>
        <v>0</v>
      </c>
      <c r="Q316" s="155">
        <v>0</v>
      </c>
      <c r="R316" s="155">
        <f t="shared" si="72"/>
        <v>0</v>
      </c>
      <c r="S316" s="155">
        <v>0</v>
      </c>
      <c r="T316" s="156">
        <f t="shared" si="73"/>
        <v>0</v>
      </c>
      <c r="AR316" s="141" t="s">
        <v>215</v>
      </c>
      <c r="AT316" s="141" t="s">
        <v>153</v>
      </c>
      <c r="AU316" s="141" t="s">
        <v>89</v>
      </c>
      <c r="AY316" s="13" t="s">
        <v>151</v>
      </c>
      <c r="BE316" s="142">
        <f t="shared" si="74"/>
        <v>0</v>
      </c>
      <c r="BF316" s="142">
        <f t="shared" si="75"/>
        <v>0</v>
      </c>
      <c r="BG316" s="142">
        <f t="shared" si="76"/>
        <v>0</v>
      </c>
      <c r="BH316" s="142">
        <f t="shared" si="77"/>
        <v>0</v>
      </c>
      <c r="BI316" s="142">
        <f t="shared" si="78"/>
        <v>0</v>
      </c>
      <c r="BJ316" s="13" t="s">
        <v>89</v>
      </c>
      <c r="BK316" s="142">
        <f t="shared" si="79"/>
        <v>0</v>
      </c>
      <c r="BL316" s="13" t="s">
        <v>215</v>
      </c>
      <c r="BM316" s="141" t="s">
        <v>834</v>
      </c>
    </row>
    <row r="317" spans="2:65" s="1" customFormat="1" ht="7" customHeight="1">
      <c r="B317" s="37"/>
      <c r="C317" s="38"/>
      <c r="D317" s="38"/>
      <c r="E317" s="38"/>
      <c r="F317" s="38"/>
      <c r="G317" s="38"/>
      <c r="H317" s="38"/>
      <c r="I317" s="38"/>
      <c r="J317" s="38"/>
      <c r="K317" s="38"/>
      <c r="L317" s="25"/>
    </row>
  </sheetData>
  <autoFilter ref="C135:K316" xr:uid="{00000000-0009-0000-0000-000001000000}"/>
  <mergeCells count="11">
    <mergeCell ref="L2:V2"/>
    <mergeCell ref="E87:H87"/>
    <mergeCell ref="E89:H89"/>
    <mergeCell ref="E124:H124"/>
    <mergeCell ref="E126:H126"/>
    <mergeCell ref="E128:H128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9"/>
  <sheetViews>
    <sheetView showGridLines="0" topLeftCell="A117" workbookViewId="0">
      <selection activeCell="I135" sqref="I135:I377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92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113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835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hidden="1" customHeight="1">
      <c r="B20" s="25"/>
      <c r="E20" s="20" t="s">
        <v>27</v>
      </c>
      <c r="I20" s="22" t="s">
        <v>24</v>
      </c>
      <c r="J20" s="20" t="s">
        <v>1</v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30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ROUND(J133,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ROUND((SUM(BE133:BE368)),  2)</f>
        <v>0</v>
      </c>
      <c r="I35" s="89">
        <v>0.23</v>
      </c>
      <c r="J35" s="79">
        <f>ROUND(((SUM(BE133:BE368))*I35),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ROUND((SUM(BF133:BF368)),  2)</f>
        <v>0</v>
      </c>
      <c r="I36" s="89">
        <v>0.23</v>
      </c>
      <c r="J36" s="79">
        <f>ROUND(((SUM(BF133:BF368))*I36),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ROUND((SUM(BG133:BG368)),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ROUND((SUM(BH133:BH368)),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ROUND((SUM(BI133:BI368)),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113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2 - Modernizácia, výmena zdrojov tepla a rozvodov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č.6,90301 Kostolná pri Dunaji, pč 5/3,5/4,2/4,69/1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54.5" hidden="1" customHeight="1">
      <c r="B93" s="25"/>
      <c r="C93" s="22" t="s">
        <v>20</v>
      </c>
      <c r="F93" s="20" t="str">
        <f>E17</f>
        <v>Obec Kostolná pri Dunaji, 59, 903 01</v>
      </c>
      <c r="I93" s="22" t="s">
        <v>28</v>
      </c>
      <c r="J93" s="23" t="str">
        <f>E23</f>
        <v>Ladislav Varjú-CROW-LINE,Mierová 950/8,Jelka 92523</v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J133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836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47" s="8" customFormat="1" ht="25" hidden="1" customHeight="1">
      <c r="B100" s="101"/>
      <c r="D100" s="102" t="s">
        <v>837</v>
      </c>
      <c r="E100" s="103"/>
      <c r="F100" s="103"/>
      <c r="G100" s="103"/>
      <c r="H100" s="103"/>
      <c r="I100" s="103"/>
      <c r="J100" s="104">
        <f>J143</f>
        <v>0</v>
      </c>
      <c r="L100" s="101"/>
    </row>
    <row r="101" spans="2:47" s="8" customFormat="1" ht="25" hidden="1" customHeight="1">
      <c r="B101" s="101"/>
      <c r="D101" s="102" t="s">
        <v>129</v>
      </c>
      <c r="E101" s="103"/>
      <c r="F101" s="103"/>
      <c r="G101" s="103"/>
      <c r="H101" s="103"/>
      <c r="I101" s="103"/>
      <c r="J101" s="104">
        <f>J159</f>
        <v>0</v>
      </c>
      <c r="L101" s="101"/>
    </row>
    <row r="102" spans="2:47" s="9" customFormat="1" ht="20" hidden="1" customHeight="1">
      <c r="B102" s="105"/>
      <c r="D102" s="106" t="s">
        <v>838</v>
      </c>
      <c r="E102" s="107"/>
      <c r="F102" s="107"/>
      <c r="G102" s="107"/>
      <c r="H102" s="107"/>
      <c r="I102" s="107"/>
      <c r="J102" s="108">
        <f>J160</f>
        <v>0</v>
      </c>
      <c r="L102" s="105"/>
    </row>
    <row r="103" spans="2:47" s="9" customFormat="1" ht="20" hidden="1" customHeight="1">
      <c r="B103" s="105"/>
      <c r="D103" s="106" t="s">
        <v>839</v>
      </c>
      <c r="E103" s="107"/>
      <c r="F103" s="107"/>
      <c r="G103" s="107"/>
      <c r="H103" s="107"/>
      <c r="I103" s="107"/>
      <c r="J103" s="108">
        <f>J183</f>
        <v>0</v>
      </c>
      <c r="L103" s="105"/>
    </row>
    <row r="104" spans="2:47" s="9" customFormat="1" ht="20" hidden="1" customHeight="1">
      <c r="B104" s="105"/>
      <c r="D104" s="106" t="s">
        <v>840</v>
      </c>
      <c r="E104" s="107"/>
      <c r="F104" s="107"/>
      <c r="G104" s="107"/>
      <c r="H104" s="107"/>
      <c r="I104" s="107"/>
      <c r="J104" s="108">
        <f>J212</f>
        <v>0</v>
      </c>
      <c r="L104" s="105"/>
    </row>
    <row r="105" spans="2:47" s="9" customFormat="1" ht="20" hidden="1" customHeight="1">
      <c r="B105" s="105"/>
      <c r="D105" s="106" t="s">
        <v>841</v>
      </c>
      <c r="E105" s="107"/>
      <c r="F105" s="107"/>
      <c r="G105" s="107"/>
      <c r="H105" s="107"/>
      <c r="I105" s="107"/>
      <c r="J105" s="108">
        <f>J230</f>
        <v>0</v>
      </c>
      <c r="L105" s="105"/>
    </row>
    <row r="106" spans="2:47" s="9" customFormat="1" ht="20" hidden="1" customHeight="1">
      <c r="B106" s="105"/>
      <c r="D106" s="106" t="s">
        <v>842</v>
      </c>
      <c r="E106" s="107"/>
      <c r="F106" s="107"/>
      <c r="G106" s="107"/>
      <c r="H106" s="107"/>
      <c r="I106" s="107"/>
      <c r="J106" s="108">
        <f>J309</f>
        <v>0</v>
      </c>
      <c r="L106" s="105"/>
    </row>
    <row r="107" spans="2:47" s="9" customFormat="1" ht="20" hidden="1" customHeight="1">
      <c r="B107" s="105"/>
      <c r="D107" s="106" t="s">
        <v>136</v>
      </c>
      <c r="E107" s="107"/>
      <c r="F107" s="107"/>
      <c r="G107" s="107"/>
      <c r="H107" s="107"/>
      <c r="I107" s="107"/>
      <c r="J107" s="108">
        <f>J340</f>
        <v>0</v>
      </c>
      <c r="L107" s="105"/>
    </row>
    <row r="108" spans="2:47" s="9" customFormat="1" ht="20" hidden="1" customHeight="1">
      <c r="B108" s="105"/>
      <c r="D108" s="106" t="s">
        <v>843</v>
      </c>
      <c r="E108" s="107"/>
      <c r="F108" s="107"/>
      <c r="G108" s="107"/>
      <c r="H108" s="107"/>
      <c r="I108" s="107"/>
      <c r="J108" s="108">
        <f>J346</f>
        <v>0</v>
      </c>
      <c r="L108" s="105"/>
    </row>
    <row r="109" spans="2:47" s="9" customFormat="1" ht="20" hidden="1" customHeight="1">
      <c r="B109" s="105"/>
      <c r="D109" s="106" t="s">
        <v>844</v>
      </c>
      <c r="E109" s="107"/>
      <c r="F109" s="107"/>
      <c r="G109" s="107"/>
      <c r="H109" s="107"/>
      <c r="I109" s="107"/>
      <c r="J109" s="108">
        <f>J351</f>
        <v>0</v>
      </c>
      <c r="L109" s="105"/>
    </row>
    <row r="110" spans="2:47" s="8" customFormat="1" ht="25" hidden="1" customHeight="1">
      <c r="B110" s="101"/>
      <c r="D110" s="102" t="s">
        <v>845</v>
      </c>
      <c r="E110" s="103"/>
      <c r="F110" s="103"/>
      <c r="G110" s="103"/>
      <c r="H110" s="103"/>
      <c r="I110" s="103"/>
      <c r="J110" s="104">
        <f>J355</f>
        <v>0</v>
      </c>
      <c r="L110" s="101"/>
    </row>
    <row r="111" spans="2:47" s="8" customFormat="1" ht="25" hidden="1" customHeight="1">
      <c r="B111" s="101"/>
      <c r="D111" s="102" t="s">
        <v>846</v>
      </c>
      <c r="E111" s="103"/>
      <c r="F111" s="103"/>
      <c r="G111" s="103"/>
      <c r="H111" s="103"/>
      <c r="I111" s="103"/>
      <c r="J111" s="104">
        <f>J366</f>
        <v>0</v>
      </c>
      <c r="L111" s="101"/>
    </row>
    <row r="112" spans="2:47" s="1" customFormat="1" ht="21.75" hidden="1" customHeight="1">
      <c r="B112" s="25"/>
      <c r="L112" s="25"/>
    </row>
    <row r="113" spans="2:12" s="1" customFormat="1" ht="7" hidden="1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25"/>
    </row>
    <row r="114" spans="2:12" hidden="1"/>
    <row r="115" spans="2:12" hidden="1"/>
    <row r="116" spans="2:12" hidden="1"/>
    <row r="117" spans="2:12" s="1" customFormat="1" ht="7" customHeight="1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25"/>
    </row>
    <row r="118" spans="2:12" s="1" customFormat="1" ht="25" customHeight="1">
      <c r="B118" s="25"/>
      <c r="C118" s="17" t="s">
        <v>137</v>
      </c>
      <c r="L118" s="25"/>
    </row>
    <row r="119" spans="2:12" s="1" customFormat="1" ht="7" customHeight="1">
      <c r="B119" s="25"/>
      <c r="L119" s="25"/>
    </row>
    <row r="120" spans="2:12" s="1" customFormat="1" ht="12" customHeight="1">
      <c r="B120" s="25"/>
      <c r="C120" s="22" t="s">
        <v>13</v>
      </c>
      <c r="L120" s="25"/>
    </row>
    <row r="121" spans="2:12" s="1" customFormat="1" ht="23.25" customHeight="1">
      <c r="B121" s="25"/>
      <c r="E121" s="215" t="str">
        <f>E7</f>
        <v>Zvýšenie energetickej účinnosti budovy kultúrneho domu v Kostolnej pri Dunaji</v>
      </c>
      <c r="F121" s="216"/>
      <c r="G121" s="216"/>
      <c r="H121" s="216"/>
      <c r="L121" s="25"/>
    </row>
    <row r="122" spans="2:12" ht="12" customHeight="1">
      <c r="B122" s="16"/>
      <c r="C122" s="22" t="s">
        <v>112</v>
      </c>
      <c r="L122" s="16"/>
    </row>
    <row r="123" spans="2:12" s="1" customFormat="1" ht="16.5" customHeight="1">
      <c r="B123" s="25"/>
      <c r="E123" s="215" t="s">
        <v>113</v>
      </c>
      <c r="F123" s="214"/>
      <c r="G123" s="214"/>
      <c r="H123" s="214"/>
      <c r="L123" s="25"/>
    </row>
    <row r="124" spans="2:12" s="1" customFormat="1" ht="12" customHeight="1">
      <c r="B124" s="25"/>
      <c r="C124" s="22" t="s">
        <v>114</v>
      </c>
      <c r="L124" s="25"/>
    </row>
    <row r="125" spans="2:12" s="1" customFormat="1" ht="16.5" customHeight="1">
      <c r="B125" s="25"/>
      <c r="E125" s="176" t="str">
        <f>E11</f>
        <v>2 - Modernizácia, výmena zdrojov tepla a rozvodov</v>
      </c>
      <c r="F125" s="214"/>
      <c r="G125" s="214"/>
      <c r="H125" s="214"/>
      <c r="L125" s="25"/>
    </row>
    <row r="126" spans="2:12" s="1" customFormat="1" ht="7" customHeight="1">
      <c r="B126" s="25"/>
      <c r="L126" s="25"/>
    </row>
    <row r="127" spans="2:12" s="1" customFormat="1" ht="12" customHeight="1">
      <c r="B127" s="25"/>
      <c r="C127" s="22" t="s">
        <v>17</v>
      </c>
      <c r="F127" s="20" t="str">
        <f>F14</f>
        <v>č.6,90301 Kostolná pri Dunaji, pč 5/3,5/4,2/4,69/1</v>
      </c>
      <c r="I127" s="22" t="s">
        <v>19</v>
      </c>
      <c r="J127" s="45">
        <f>IF(J14="","",J14)</f>
        <v>46202</v>
      </c>
      <c r="L127" s="25"/>
    </row>
    <row r="128" spans="2:12" s="1" customFormat="1" ht="7" customHeight="1">
      <c r="B128" s="25"/>
      <c r="L128" s="25"/>
    </row>
    <row r="129" spans="2:65" s="1" customFormat="1" ht="54.5" customHeight="1">
      <c r="B129" s="25"/>
      <c r="C129" s="22" t="s">
        <v>20</v>
      </c>
      <c r="F129" s="20" t="str">
        <f>E17</f>
        <v>Obec Kostolná pri Dunaji, 59, 903 01</v>
      </c>
      <c r="I129" s="22" t="s">
        <v>28</v>
      </c>
      <c r="J129" s="23" t="str">
        <f>E23</f>
        <v>Ladislav Varjú-CROW-LINE,Mierová 950/8,Jelka 92523</v>
      </c>
      <c r="L129" s="25"/>
    </row>
    <row r="130" spans="2:65" s="1" customFormat="1" ht="15.25" customHeight="1">
      <c r="B130" s="25"/>
      <c r="C130" s="22" t="s">
        <v>26</v>
      </c>
      <c r="F130" s="20" t="str">
        <f>IF(E20="","",E20)</f>
        <v>Podľa výberu investora</v>
      </c>
      <c r="I130" s="22" t="s">
        <v>33</v>
      </c>
      <c r="J130" s="23" t="str">
        <f>E26</f>
        <v xml:space="preserve"> </v>
      </c>
      <c r="L130" s="25"/>
    </row>
    <row r="131" spans="2:65" s="1" customFormat="1" ht="10.25" customHeight="1">
      <c r="B131" s="25"/>
      <c r="L131" s="25"/>
    </row>
    <row r="132" spans="2:65" s="10" customFormat="1" ht="29.25" customHeight="1">
      <c r="B132" s="109"/>
      <c r="C132" s="110" t="s">
        <v>138</v>
      </c>
      <c r="D132" s="111" t="s">
        <v>62</v>
      </c>
      <c r="E132" s="111" t="s">
        <v>58</v>
      </c>
      <c r="F132" s="111" t="s">
        <v>59</v>
      </c>
      <c r="G132" s="111" t="s">
        <v>139</v>
      </c>
      <c r="H132" s="111" t="s">
        <v>140</v>
      </c>
      <c r="I132" s="111" t="s">
        <v>141</v>
      </c>
      <c r="J132" s="112" t="s">
        <v>118</v>
      </c>
      <c r="K132" s="113" t="s">
        <v>142</v>
      </c>
      <c r="L132" s="109"/>
      <c r="M132" s="52" t="s">
        <v>1</v>
      </c>
      <c r="N132" s="53" t="s">
        <v>41</v>
      </c>
      <c r="O132" s="53" t="s">
        <v>143</v>
      </c>
      <c r="P132" s="53" t="s">
        <v>144</v>
      </c>
      <c r="Q132" s="53" t="s">
        <v>145</v>
      </c>
      <c r="R132" s="53" t="s">
        <v>146</v>
      </c>
      <c r="S132" s="53" t="s">
        <v>147</v>
      </c>
      <c r="T132" s="54" t="s">
        <v>148</v>
      </c>
    </row>
    <row r="133" spans="2:65" s="1" customFormat="1" ht="23" customHeight="1">
      <c r="B133" s="25"/>
      <c r="C133" s="57" t="s">
        <v>119</v>
      </c>
      <c r="J133" s="114">
        <f>BK133</f>
        <v>0</v>
      </c>
      <c r="L133" s="25"/>
      <c r="M133" s="55"/>
      <c r="N133" s="46"/>
      <c r="O133" s="46"/>
      <c r="P133" s="115">
        <f>P134+P143+P159+P355+P366</f>
        <v>632.09341800000016</v>
      </c>
      <c r="Q133" s="46"/>
      <c r="R133" s="115">
        <f>R134+R143+R159+R355+R366</f>
        <v>1.4070434799999998</v>
      </c>
      <c r="S133" s="46"/>
      <c r="T133" s="116">
        <f>T134+T143+T159+T355+T366</f>
        <v>6.8858100000000002</v>
      </c>
      <c r="AT133" s="13" t="s">
        <v>76</v>
      </c>
      <c r="AU133" s="13" t="s">
        <v>120</v>
      </c>
      <c r="BK133" s="117">
        <f>BK134+BK143+BK159+BK355+BK366</f>
        <v>0</v>
      </c>
    </row>
    <row r="134" spans="2:65" s="11" customFormat="1" ht="26" customHeight="1">
      <c r="B134" s="118"/>
      <c r="D134" s="119" t="s">
        <v>76</v>
      </c>
      <c r="E134" s="120" t="s">
        <v>185</v>
      </c>
      <c r="F134" s="120" t="s">
        <v>289</v>
      </c>
      <c r="J134" s="121">
        <f>BK134</f>
        <v>0</v>
      </c>
      <c r="L134" s="118"/>
      <c r="M134" s="122"/>
      <c r="P134" s="123">
        <f>SUM(P135:P142)</f>
        <v>60.866220000000006</v>
      </c>
      <c r="R134" s="123">
        <f>SUM(R135:R142)</f>
        <v>0</v>
      </c>
      <c r="T134" s="124">
        <f>SUM(T135:T142)</f>
        <v>1.4219999999999997</v>
      </c>
      <c r="AR134" s="119" t="s">
        <v>84</v>
      </c>
      <c r="AT134" s="125" t="s">
        <v>76</v>
      </c>
      <c r="AU134" s="125" t="s">
        <v>77</v>
      </c>
      <c r="AY134" s="119" t="s">
        <v>151</v>
      </c>
      <c r="BK134" s="126">
        <f>SUM(BK135:BK142)</f>
        <v>0</v>
      </c>
    </row>
    <row r="135" spans="2:65" s="1" customFormat="1" ht="24.25" customHeight="1">
      <c r="B135" s="129"/>
      <c r="C135" s="130" t="s">
        <v>84</v>
      </c>
      <c r="D135" s="130" t="s">
        <v>153</v>
      </c>
      <c r="E135" s="131" t="s">
        <v>847</v>
      </c>
      <c r="F135" s="132" t="s">
        <v>848</v>
      </c>
      <c r="G135" s="133" t="s">
        <v>169</v>
      </c>
      <c r="H135" s="134">
        <v>12</v>
      </c>
      <c r="I135" s="135"/>
      <c r="J135" s="135">
        <f t="shared" ref="J135:J142" si="0">ROUND(I135*H135,2)</f>
        <v>0</v>
      </c>
      <c r="K135" s="136"/>
      <c r="L135" s="25"/>
      <c r="M135" s="137" t="s">
        <v>1</v>
      </c>
      <c r="N135" s="138" t="s">
        <v>43</v>
      </c>
      <c r="O135" s="139">
        <v>0.78800000000000003</v>
      </c>
      <c r="P135" s="139">
        <f t="shared" ref="P135:P142" si="1">O135*H135</f>
        <v>9.4559999999999995</v>
      </c>
      <c r="Q135" s="139">
        <v>0</v>
      </c>
      <c r="R135" s="139">
        <f t="shared" ref="R135:R142" si="2">Q135*H135</f>
        <v>0</v>
      </c>
      <c r="S135" s="139">
        <v>0.03</v>
      </c>
      <c r="T135" s="140">
        <f t="shared" ref="T135:T142" si="3">S135*H135</f>
        <v>0.36</v>
      </c>
      <c r="AR135" s="141" t="s">
        <v>96</v>
      </c>
      <c r="AT135" s="141" t="s">
        <v>153</v>
      </c>
      <c r="AU135" s="141" t="s">
        <v>84</v>
      </c>
      <c r="AY135" s="13" t="s">
        <v>151</v>
      </c>
      <c r="BE135" s="142">
        <f t="shared" ref="BE135:BE142" si="4">IF(N135="základná",J135,0)</f>
        <v>0</v>
      </c>
      <c r="BF135" s="142">
        <f t="shared" ref="BF135:BF142" si="5">IF(N135="znížená",J135,0)</f>
        <v>0</v>
      </c>
      <c r="BG135" s="142">
        <f t="shared" ref="BG135:BG142" si="6">IF(N135="zákl. prenesená",J135,0)</f>
        <v>0</v>
      </c>
      <c r="BH135" s="142">
        <f t="shared" ref="BH135:BH142" si="7">IF(N135="zníž. prenesená",J135,0)</f>
        <v>0</v>
      </c>
      <c r="BI135" s="142">
        <f t="shared" ref="BI135:BI142" si="8">IF(N135="nulová",J135,0)</f>
        <v>0</v>
      </c>
      <c r="BJ135" s="13" t="s">
        <v>89</v>
      </c>
      <c r="BK135" s="142">
        <f t="shared" ref="BK135:BK142" si="9">ROUND(I135*H135,2)</f>
        <v>0</v>
      </c>
      <c r="BL135" s="13" t="s">
        <v>96</v>
      </c>
      <c r="BM135" s="141" t="s">
        <v>849</v>
      </c>
    </row>
    <row r="136" spans="2:65" s="1" customFormat="1" ht="24.25" customHeight="1">
      <c r="B136" s="129"/>
      <c r="C136" s="130" t="s">
        <v>89</v>
      </c>
      <c r="D136" s="130" t="s">
        <v>153</v>
      </c>
      <c r="E136" s="131" t="s">
        <v>850</v>
      </c>
      <c r="F136" s="132" t="s">
        <v>851</v>
      </c>
      <c r="G136" s="133" t="s">
        <v>169</v>
      </c>
      <c r="H136" s="134">
        <v>18</v>
      </c>
      <c r="I136" s="135"/>
      <c r="J136" s="135">
        <f t="shared" si="0"/>
        <v>0</v>
      </c>
      <c r="K136" s="136"/>
      <c r="L136" s="25"/>
      <c r="M136" s="137" t="s">
        <v>1</v>
      </c>
      <c r="N136" s="138" t="s">
        <v>43</v>
      </c>
      <c r="O136" s="139">
        <v>1.5189999999999999</v>
      </c>
      <c r="P136" s="139">
        <f t="shared" si="1"/>
        <v>27.341999999999999</v>
      </c>
      <c r="Q136" s="139">
        <v>0</v>
      </c>
      <c r="R136" s="139">
        <f t="shared" si="2"/>
        <v>0</v>
      </c>
      <c r="S136" s="139">
        <v>5.8999999999999997E-2</v>
      </c>
      <c r="T136" s="140">
        <f t="shared" si="3"/>
        <v>1.0619999999999998</v>
      </c>
      <c r="AR136" s="141" t="s">
        <v>96</v>
      </c>
      <c r="AT136" s="141" t="s">
        <v>153</v>
      </c>
      <c r="AU136" s="141" t="s">
        <v>84</v>
      </c>
      <c r="AY136" s="13" t="s">
        <v>151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89</v>
      </c>
      <c r="BK136" s="142">
        <f t="shared" si="9"/>
        <v>0</v>
      </c>
      <c r="BL136" s="13" t="s">
        <v>96</v>
      </c>
      <c r="BM136" s="141" t="s">
        <v>852</v>
      </c>
    </row>
    <row r="137" spans="2:65" s="1" customFormat="1" ht="24.25" customHeight="1">
      <c r="B137" s="129"/>
      <c r="C137" s="130" t="s">
        <v>93</v>
      </c>
      <c r="D137" s="130" t="s">
        <v>153</v>
      </c>
      <c r="E137" s="131" t="s">
        <v>853</v>
      </c>
      <c r="F137" s="132" t="s">
        <v>854</v>
      </c>
      <c r="G137" s="133" t="s">
        <v>389</v>
      </c>
      <c r="H137" s="134">
        <v>224</v>
      </c>
      <c r="I137" s="135"/>
      <c r="J137" s="135">
        <f t="shared" si="0"/>
        <v>0</v>
      </c>
      <c r="K137" s="136"/>
      <c r="L137" s="25"/>
      <c r="M137" s="137" t="s">
        <v>1</v>
      </c>
      <c r="N137" s="138" t="s">
        <v>43</v>
      </c>
      <c r="O137" s="139">
        <v>0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96</v>
      </c>
      <c r="AT137" s="141" t="s">
        <v>153</v>
      </c>
      <c r="AU137" s="141" t="s">
        <v>84</v>
      </c>
      <c r="AY137" s="13" t="s">
        <v>151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89</v>
      </c>
      <c r="BK137" s="142">
        <f t="shared" si="9"/>
        <v>0</v>
      </c>
      <c r="BL137" s="13" t="s">
        <v>96</v>
      </c>
      <c r="BM137" s="141" t="s">
        <v>855</v>
      </c>
    </row>
    <row r="138" spans="2:65" s="1" customFormat="1" ht="14.5" customHeight="1">
      <c r="B138" s="129"/>
      <c r="C138" s="130" t="s">
        <v>96</v>
      </c>
      <c r="D138" s="130" t="s">
        <v>153</v>
      </c>
      <c r="E138" s="131" t="s">
        <v>432</v>
      </c>
      <c r="F138" s="132" t="s">
        <v>433</v>
      </c>
      <c r="G138" s="133" t="s">
        <v>204</v>
      </c>
      <c r="H138" s="134">
        <v>6.89</v>
      </c>
      <c r="I138" s="135"/>
      <c r="J138" s="135">
        <f t="shared" si="0"/>
        <v>0</v>
      </c>
      <c r="K138" s="136"/>
      <c r="L138" s="25"/>
      <c r="M138" s="137" t="s">
        <v>1</v>
      </c>
      <c r="N138" s="138" t="s">
        <v>43</v>
      </c>
      <c r="O138" s="139">
        <v>1.972</v>
      </c>
      <c r="P138" s="139">
        <f t="shared" si="1"/>
        <v>13.587079999999998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96</v>
      </c>
      <c r="AT138" s="141" t="s">
        <v>153</v>
      </c>
      <c r="AU138" s="141" t="s">
        <v>84</v>
      </c>
      <c r="AY138" s="13" t="s">
        <v>151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89</v>
      </c>
      <c r="BK138" s="142">
        <f t="shared" si="9"/>
        <v>0</v>
      </c>
      <c r="BL138" s="13" t="s">
        <v>96</v>
      </c>
      <c r="BM138" s="141" t="s">
        <v>856</v>
      </c>
    </row>
    <row r="139" spans="2:65" s="1" customFormat="1" ht="24.25" customHeight="1">
      <c r="B139" s="129"/>
      <c r="C139" s="130" t="s">
        <v>102</v>
      </c>
      <c r="D139" s="130" t="s">
        <v>153</v>
      </c>
      <c r="E139" s="131" t="s">
        <v>857</v>
      </c>
      <c r="F139" s="132" t="s">
        <v>858</v>
      </c>
      <c r="G139" s="133" t="s">
        <v>204</v>
      </c>
      <c r="H139" s="134">
        <v>6.89</v>
      </c>
      <c r="I139" s="135"/>
      <c r="J139" s="135">
        <f t="shared" si="0"/>
        <v>0</v>
      </c>
      <c r="K139" s="136"/>
      <c r="L139" s="25"/>
      <c r="M139" s="137" t="s">
        <v>1</v>
      </c>
      <c r="N139" s="138" t="s">
        <v>43</v>
      </c>
      <c r="O139" s="139">
        <v>0.61899999999999999</v>
      </c>
      <c r="P139" s="139">
        <f t="shared" si="1"/>
        <v>4.2649099999999995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96</v>
      </c>
      <c r="AT139" s="141" t="s">
        <v>153</v>
      </c>
      <c r="AU139" s="141" t="s">
        <v>84</v>
      </c>
      <c r="AY139" s="13" t="s">
        <v>151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89</v>
      </c>
      <c r="BK139" s="142">
        <f t="shared" si="9"/>
        <v>0</v>
      </c>
      <c r="BL139" s="13" t="s">
        <v>96</v>
      </c>
      <c r="BM139" s="141" t="s">
        <v>859</v>
      </c>
    </row>
    <row r="140" spans="2:65" s="1" customFormat="1" ht="14.5" customHeight="1">
      <c r="B140" s="129"/>
      <c r="C140" s="130" t="s">
        <v>105</v>
      </c>
      <c r="D140" s="130" t="s">
        <v>153</v>
      </c>
      <c r="E140" s="131" t="s">
        <v>860</v>
      </c>
      <c r="F140" s="132" t="s">
        <v>437</v>
      </c>
      <c r="G140" s="133" t="s">
        <v>204</v>
      </c>
      <c r="H140" s="134">
        <v>6.89</v>
      </c>
      <c r="I140" s="135"/>
      <c r="J140" s="135">
        <f t="shared" si="0"/>
        <v>0</v>
      </c>
      <c r="K140" s="136"/>
      <c r="L140" s="25"/>
      <c r="M140" s="137" t="s">
        <v>1</v>
      </c>
      <c r="N140" s="138" t="s">
        <v>43</v>
      </c>
      <c r="O140" s="139">
        <v>0.59799999999999998</v>
      </c>
      <c r="P140" s="139">
        <f t="shared" si="1"/>
        <v>4.1202199999999998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96</v>
      </c>
      <c r="AT140" s="141" t="s">
        <v>153</v>
      </c>
      <c r="AU140" s="141" t="s">
        <v>84</v>
      </c>
      <c r="AY140" s="13" t="s">
        <v>151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89</v>
      </c>
      <c r="BK140" s="142">
        <f t="shared" si="9"/>
        <v>0</v>
      </c>
      <c r="BL140" s="13" t="s">
        <v>96</v>
      </c>
      <c r="BM140" s="141" t="s">
        <v>861</v>
      </c>
    </row>
    <row r="141" spans="2:65" s="1" customFormat="1" ht="24.25" customHeight="1">
      <c r="B141" s="129"/>
      <c r="C141" s="130" t="s">
        <v>177</v>
      </c>
      <c r="D141" s="130" t="s">
        <v>153</v>
      </c>
      <c r="E141" s="131" t="s">
        <v>862</v>
      </c>
      <c r="F141" s="132" t="s">
        <v>441</v>
      </c>
      <c r="G141" s="133" t="s">
        <v>204</v>
      </c>
      <c r="H141" s="134">
        <v>299.43</v>
      </c>
      <c r="I141" s="135"/>
      <c r="J141" s="135">
        <f t="shared" si="0"/>
        <v>0</v>
      </c>
      <c r="K141" s="136"/>
      <c r="L141" s="25"/>
      <c r="M141" s="137" t="s">
        <v>1</v>
      </c>
      <c r="N141" s="138" t="s">
        <v>43</v>
      </c>
      <c r="O141" s="139">
        <v>7.0000000000000001E-3</v>
      </c>
      <c r="P141" s="139">
        <f t="shared" si="1"/>
        <v>2.0960100000000002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96</v>
      </c>
      <c r="AT141" s="141" t="s">
        <v>153</v>
      </c>
      <c r="AU141" s="141" t="s">
        <v>84</v>
      </c>
      <c r="AY141" s="13" t="s">
        <v>151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89</v>
      </c>
      <c r="BK141" s="142">
        <f t="shared" si="9"/>
        <v>0</v>
      </c>
      <c r="BL141" s="13" t="s">
        <v>96</v>
      </c>
      <c r="BM141" s="141" t="s">
        <v>863</v>
      </c>
    </row>
    <row r="142" spans="2:65" s="1" customFormat="1" ht="24.25" customHeight="1">
      <c r="B142" s="129"/>
      <c r="C142" s="130" t="s">
        <v>181</v>
      </c>
      <c r="D142" s="130" t="s">
        <v>153</v>
      </c>
      <c r="E142" s="131" t="s">
        <v>864</v>
      </c>
      <c r="F142" s="132" t="s">
        <v>865</v>
      </c>
      <c r="G142" s="133" t="s">
        <v>204</v>
      </c>
      <c r="H142" s="134">
        <v>6.89</v>
      </c>
      <c r="I142" s="135"/>
      <c r="J142" s="135">
        <f t="shared" si="0"/>
        <v>0</v>
      </c>
      <c r="K142" s="136"/>
      <c r="L142" s="25"/>
      <c r="M142" s="137" t="s">
        <v>1</v>
      </c>
      <c r="N142" s="138" t="s">
        <v>43</v>
      </c>
      <c r="O142" s="139">
        <v>0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96</v>
      </c>
      <c r="AT142" s="141" t="s">
        <v>153</v>
      </c>
      <c r="AU142" s="141" t="s">
        <v>84</v>
      </c>
      <c r="AY142" s="13" t="s">
        <v>151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89</v>
      </c>
      <c r="BK142" s="142">
        <f t="shared" si="9"/>
        <v>0</v>
      </c>
      <c r="BL142" s="13" t="s">
        <v>96</v>
      </c>
      <c r="BM142" s="141" t="s">
        <v>866</v>
      </c>
    </row>
    <row r="143" spans="2:65" s="11" customFormat="1" ht="26" customHeight="1">
      <c r="B143" s="118"/>
      <c r="D143" s="119" t="s">
        <v>76</v>
      </c>
      <c r="E143" s="120" t="s">
        <v>485</v>
      </c>
      <c r="F143" s="120" t="s">
        <v>486</v>
      </c>
      <c r="J143" s="121">
        <f>BK143</f>
        <v>0</v>
      </c>
      <c r="L143" s="118"/>
      <c r="M143" s="122"/>
      <c r="P143" s="123">
        <f>SUM(P144:P158)</f>
        <v>50.591940000000008</v>
      </c>
      <c r="R143" s="123">
        <f>SUM(R144:R158)</f>
        <v>8.5727999999999999E-2</v>
      </c>
      <c r="T143" s="124">
        <f>SUM(T144:T158)</f>
        <v>0</v>
      </c>
      <c r="AR143" s="119" t="s">
        <v>89</v>
      </c>
      <c r="AT143" s="125" t="s">
        <v>76</v>
      </c>
      <c r="AU143" s="125" t="s">
        <v>77</v>
      </c>
      <c r="AY143" s="119" t="s">
        <v>151</v>
      </c>
      <c r="BK143" s="126">
        <f>SUM(BK144:BK158)</f>
        <v>0</v>
      </c>
    </row>
    <row r="144" spans="2:65" s="1" customFormat="1" ht="24.25" customHeight="1">
      <c r="B144" s="129"/>
      <c r="C144" s="130" t="s">
        <v>185</v>
      </c>
      <c r="D144" s="130" t="s">
        <v>153</v>
      </c>
      <c r="E144" s="131" t="s">
        <v>867</v>
      </c>
      <c r="F144" s="132" t="s">
        <v>868</v>
      </c>
      <c r="G144" s="133" t="s">
        <v>160</v>
      </c>
      <c r="H144" s="134">
        <v>74</v>
      </c>
      <c r="I144" s="135"/>
      <c r="J144" s="135">
        <f t="shared" ref="J144:J158" si="10">ROUND(I144*H144,2)</f>
        <v>0</v>
      </c>
      <c r="K144" s="136"/>
      <c r="L144" s="25"/>
      <c r="M144" s="137" t="s">
        <v>1</v>
      </c>
      <c r="N144" s="138" t="s">
        <v>43</v>
      </c>
      <c r="O144" s="139">
        <v>0.13102</v>
      </c>
      <c r="P144" s="139">
        <f t="shared" ref="P144:P158" si="11">O144*H144</f>
        <v>9.6954799999999999</v>
      </c>
      <c r="Q144" s="139">
        <v>9.0000000000000002E-6</v>
      </c>
      <c r="R144" s="139">
        <f t="shared" ref="R144:R158" si="12">Q144*H144</f>
        <v>6.6600000000000003E-4</v>
      </c>
      <c r="S144" s="139">
        <v>0</v>
      </c>
      <c r="T144" s="140">
        <f t="shared" ref="T144:T158" si="13">S144*H144</f>
        <v>0</v>
      </c>
      <c r="AR144" s="141" t="s">
        <v>215</v>
      </c>
      <c r="AT144" s="141" t="s">
        <v>153</v>
      </c>
      <c r="AU144" s="141" t="s">
        <v>84</v>
      </c>
      <c r="AY144" s="13" t="s">
        <v>151</v>
      </c>
      <c r="BE144" s="142">
        <f t="shared" ref="BE144:BE158" si="14">IF(N144="základná",J144,0)</f>
        <v>0</v>
      </c>
      <c r="BF144" s="142">
        <f t="shared" ref="BF144:BF158" si="15">IF(N144="znížená",J144,0)</f>
        <v>0</v>
      </c>
      <c r="BG144" s="142">
        <f t="shared" ref="BG144:BG158" si="16">IF(N144="zákl. prenesená",J144,0)</f>
        <v>0</v>
      </c>
      <c r="BH144" s="142">
        <f t="shared" ref="BH144:BH158" si="17">IF(N144="zníž. prenesená",J144,0)</f>
        <v>0</v>
      </c>
      <c r="BI144" s="142">
        <f t="shared" ref="BI144:BI158" si="18">IF(N144="nulová",J144,0)</f>
        <v>0</v>
      </c>
      <c r="BJ144" s="13" t="s">
        <v>89</v>
      </c>
      <c r="BK144" s="142">
        <f t="shared" ref="BK144:BK158" si="19">ROUND(I144*H144,2)</f>
        <v>0</v>
      </c>
      <c r="BL144" s="13" t="s">
        <v>215</v>
      </c>
      <c r="BM144" s="141" t="s">
        <v>869</v>
      </c>
    </row>
    <row r="145" spans="2:65" s="1" customFormat="1" ht="24.25" customHeight="1">
      <c r="B145" s="129"/>
      <c r="C145" s="143" t="s">
        <v>189</v>
      </c>
      <c r="D145" s="143" t="s">
        <v>220</v>
      </c>
      <c r="E145" s="144" t="s">
        <v>870</v>
      </c>
      <c r="F145" s="145" t="s">
        <v>871</v>
      </c>
      <c r="G145" s="146" t="s">
        <v>160</v>
      </c>
      <c r="H145" s="147">
        <v>6</v>
      </c>
      <c r="I145" s="148"/>
      <c r="J145" s="148">
        <f t="shared" si="10"/>
        <v>0</v>
      </c>
      <c r="K145" s="149"/>
      <c r="L145" s="150"/>
      <c r="M145" s="151" t="s">
        <v>1</v>
      </c>
      <c r="N145" s="152" t="s">
        <v>43</v>
      </c>
      <c r="O145" s="139">
        <v>0</v>
      </c>
      <c r="P145" s="139">
        <f t="shared" si="11"/>
        <v>0</v>
      </c>
      <c r="Q145" s="139">
        <v>1.0000000000000001E-5</v>
      </c>
      <c r="R145" s="139">
        <f t="shared" si="12"/>
        <v>6.0000000000000008E-5</v>
      </c>
      <c r="S145" s="139">
        <v>0</v>
      </c>
      <c r="T145" s="140">
        <f t="shared" si="13"/>
        <v>0</v>
      </c>
      <c r="AR145" s="141" t="s">
        <v>281</v>
      </c>
      <c r="AT145" s="141" t="s">
        <v>220</v>
      </c>
      <c r="AU145" s="141" t="s">
        <v>84</v>
      </c>
      <c r="AY145" s="13" t="s">
        <v>151</v>
      </c>
      <c r="BE145" s="142">
        <f t="shared" si="14"/>
        <v>0</v>
      </c>
      <c r="BF145" s="142">
        <f t="shared" si="15"/>
        <v>0</v>
      </c>
      <c r="BG145" s="142">
        <f t="shared" si="16"/>
        <v>0</v>
      </c>
      <c r="BH145" s="142">
        <f t="shared" si="17"/>
        <v>0</v>
      </c>
      <c r="BI145" s="142">
        <f t="shared" si="18"/>
        <v>0</v>
      </c>
      <c r="BJ145" s="13" t="s">
        <v>89</v>
      </c>
      <c r="BK145" s="142">
        <f t="shared" si="19"/>
        <v>0</v>
      </c>
      <c r="BL145" s="13" t="s">
        <v>215</v>
      </c>
      <c r="BM145" s="141" t="s">
        <v>872</v>
      </c>
    </row>
    <row r="146" spans="2:65" s="1" customFormat="1" ht="24.25" customHeight="1">
      <c r="B146" s="129"/>
      <c r="C146" s="143" t="s">
        <v>193</v>
      </c>
      <c r="D146" s="143" t="s">
        <v>220</v>
      </c>
      <c r="E146" s="144" t="s">
        <v>873</v>
      </c>
      <c r="F146" s="145" t="s">
        <v>874</v>
      </c>
      <c r="G146" s="146" t="s">
        <v>160</v>
      </c>
      <c r="H146" s="147">
        <v>68</v>
      </c>
      <c r="I146" s="148"/>
      <c r="J146" s="148">
        <f t="shared" si="10"/>
        <v>0</v>
      </c>
      <c r="K146" s="149"/>
      <c r="L146" s="150"/>
      <c r="M146" s="151" t="s">
        <v>1</v>
      </c>
      <c r="N146" s="152" t="s">
        <v>43</v>
      </c>
      <c r="O146" s="139">
        <v>0</v>
      </c>
      <c r="P146" s="139">
        <f t="shared" si="11"/>
        <v>0</v>
      </c>
      <c r="Q146" s="139">
        <v>6.9999999999999994E-5</v>
      </c>
      <c r="R146" s="139">
        <f t="shared" si="12"/>
        <v>4.7599999999999995E-3</v>
      </c>
      <c r="S146" s="139">
        <v>0</v>
      </c>
      <c r="T146" s="140">
        <f t="shared" si="13"/>
        <v>0</v>
      </c>
      <c r="AR146" s="141" t="s">
        <v>281</v>
      </c>
      <c r="AT146" s="141" t="s">
        <v>220</v>
      </c>
      <c r="AU146" s="141" t="s">
        <v>84</v>
      </c>
      <c r="AY146" s="13" t="s">
        <v>151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3" t="s">
        <v>89</v>
      </c>
      <c r="BK146" s="142">
        <f t="shared" si="19"/>
        <v>0</v>
      </c>
      <c r="BL146" s="13" t="s">
        <v>215</v>
      </c>
      <c r="BM146" s="141" t="s">
        <v>875</v>
      </c>
    </row>
    <row r="147" spans="2:65" s="1" customFormat="1" ht="24.25" customHeight="1">
      <c r="B147" s="129"/>
      <c r="C147" s="130" t="s">
        <v>197</v>
      </c>
      <c r="D147" s="130" t="s">
        <v>153</v>
      </c>
      <c r="E147" s="131" t="s">
        <v>507</v>
      </c>
      <c r="F147" s="132" t="s">
        <v>508</v>
      </c>
      <c r="G147" s="133" t="s">
        <v>160</v>
      </c>
      <c r="H147" s="134">
        <v>36</v>
      </c>
      <c r="I147" s="135"/>
      <c r="J147" s="135">
        <f t="shared" si="10"/>
        <v>0</v>
      </c>
      <c r="K147" s="136"/>
      <c r="L147" s="25"/>
      <c r="M147" s="137" t="s">
        <v>1</v>
      </c>
      <c r="N147" s="138" t="s">
        <v>43</v>
      </c>
      <c r="O147" s="139">
        <v>0.13402</v>
      </c>
      <c r="P147" s="139">
        <f t="shared" si="11"/>
        <v>4.8247200000000001</v>
      </c>
      <c r="Q147" s="139">
        <v>2.0000000000000002E-5</v>
      </c>
      <c r="R147" s="139">
        <f t="shared" si="12"/>
        <v>7.2000000000000005E-4</v>
      </c>
      <c r="S147" s="139">
        <v>0</v>
      </c>
      <c r="T147" s="140">
        <f t="shared" si="13"/>
        <v>0</v>
      </c>
      <c r="AR147" s="141" t="s">
        <v>215</v>
      </c>
      <c r="AT147" s="141" t="s">
        <v>153</v>
      </c>
      <c r="AU147" s="141" t="s">
        <v>84</v>
      </c>
      <c r="AY147" s="13" t="s">
        <v>151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3" t="s">
        <v>89</v>
      </c>
      <c r="BK147" s="142">
        <f t="shared" si="19"/>
        <v>0</v>
      </c>
      <c r="BL147" s="13" t="s">
        <v>215</v>
      </c>
      <c r="BM147" s="141" t="s">
        <v>876</v>
      </c>
    </row>
    <row r="148" spans="2:65" s="1" customFormat="1" ht="24.25" customHeight="1">
      <c r="B148" s="129"/>
      <c r="C148" s="143" t="s">
        <v>201</v>
      </c>
      <c r="D148" s="143" t="s">
        <v>220</v>
      </c>
      <c r="E148" s="144" t="s">
        <v>511</v>
      </c>
      <c r="F148" s="145" t="s">
        <v>512</v>
      </c>
      <c r="G148" s="146" t="s">
        <v>160</v>
      </c>
      <c r="H148" s="147">
        <v>36</v>
      </c>
      <c r="I148" s="148"/>
      <c r="J148" s="148">
        <f t="shared" si="10"/>
        <v>0</v>
      </c>
      <c r="K148" s="149"/>
      <c r="L148" s="150"/>
      <c r="M148" s="151" t="s">
        <v>1</v>
      </c>
      <c r="N148" s="152" t="s">
        <v>43</v>
      </c>
      <c r="O148" s="139">
        <v>0</v>
      </c>
      <c r="P148" s="139">
        <f t="shared" si="11"/>
        <v>0</v>
      </c>
      <c r="Q148" s="139">
        <v>1.0000000000000001E-5</v>
      </c>
      <c r="R148" s="139">
        <f t="shared" si="12"/>
        <v>3.6000000000000002E-4</v>
      </c>
      <c r="S148" s="139">
        <v>0</v>
      </c>
      <c r="T148" s="140">
        <f t="shared" si="13"/>
        <v>0</v>
      </c>
      <c r="AR148" s="141" t="s">
        <v>281</v>
      </c>
      <c r="AT148" s="141" t="s">
        <v>220</v>
      </c>
      <c r="AU148" s="141" t="s">
        <v>84</v>
      </c>
      <c r="AY148" s="13" t="s">
        <v>151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3" t="s">
        <v>89</v>
      </c>
      <c r="BK148" s="142">
        <f t="shared" si="19"/>
        <v>0</v>
      </c>
      <c r="BL148" s="13" t="s">
        <v>215</v>
      </c>
      <c r="BM148" s="141" t="s">
        <v>877</v>
      </c>
    </row>
    <row r="149" spans="2:65" s="1" customFormat="1" ht="14.5" customHeight="1">
      <c r="B149" s="129"/>
      <c r="C149" s="130" t="s">
        <v>207</v>
      </c>
      <c r="D149" s="130" t="s">
        <v>153</v>
      </c>
      <c r="E149" s="131" t="s">
        <v>519</v>
      </c>
      <c r="F149" s="132" t="s">
        <v>520</v>
      </c>
      <c r="G149" s="133" t="s">
        <v>160</v>
      </c>
      <c r="H149" s="134">
        <v>234</v>
      </c>
      <c r="I149" s="135"/>
      <c r="J149" s="135">
        <f t="shared" si="10"/>
        <v>0</v>
      </c>
      <c r="K149" s="136"/>
      <c r="L149" s="25"/>
      <c r="M149" s="137" t="s">
        <v>1</v>
      </c>
      <c r="N149" s="138" t="s">
        <v>43</v>
      </c>
      <c r="O149" s="139">
        <v>0.13703000000000001</v>
      </c>
      <c r="P149" s="139">
        <f t="shared" si="11"/>
        <v>32.065020000000004</v>
      </c>
      <c r="Q149" s="139">
        <v>3.3000000000000003E-5</v>
      </c>
      <c r="R149" s="139">
        <f t="shared" si="12"/>
        <v>7.7220000000000006E-3</v>
      </c>
      <c r="S149" s="139">
        <v>0</v>
      </c>
      <c r="T149" s="140">
        <f t="shared" si="13"/>
        <v>0</v>
      </c>
      <c r="AR149" s="141" t="s">
        <v>96</v>
      </c>
      <c r="AT149" s="141" t="s">
        <v>153</v>
      </c>
      <c r="AU149" s="141" t="s">
        <v>84</v>
      </c>
      <c r="AY149" s="13" t="s">
        <v>151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3" t="s">
        <v>89</v>
      </c>
      <c r="BK149" s="142">
        <f t="shared" si="19"/>
        <v>0</v>
      </c>
      <c r="BL149" s="13" t="s">
        <v>96</v>
      </c>
      <c r="BM149" s="141" t="s">
        <v>878</v>
      </c>
    </row>
    <row r="150" spans="2:65" s="1" customFormat="1" ht="24.25" customHeight="1">
      <c r="B150" s="129"/>
      <c r="C150" s="143" t="s">
        <v>211</v>
      </c>
      <c r="D150" s="143" t="s">
        <v>220</v>
      </c>
      <c r="E150" s="144" t="s">
        <v>879</v>
      </c>
      <c r="F150" s="145" t="s">
        <v>880</v>
      </c>
      <c r="G150" s="146" t="s">
        <v>160</v>
      </c>
      <c r="H150" s="147">
        <v>52</v>
      </c>
      <c r="I150" s="148"/>
      <c r="J150" s="148">
        <f t="shared" si="10"/>
        <v>0</v>
      </c>
      <c r="K150" s="149"/>
      <c r="L150" s="150"/>
      <c r="M150" s="151" t="s">
        <v>1</v>
      </c>
      <c r="N150" s="152" t="s">
        <v>43</v>
      </c>
      <c r="O150" s="139">
        <v>0</v>
      </c>
      <c r="P150" s="139">
        <f t="shared" si="11"/>
        <v>0</v>
      </c>
      <c r="Q150" s="139">
        <v>6.0000000000000002E-5</v>
      </c>
      <c r="R150" s="139">
        <f t="shared" si="12"/>
        <v>3.1199999999999999E-3</v>
      </c>
      <c r="S150" s="139">
        <v>0</v>
      </c>
      <c r="T150" s="140">
        <f t="shared" si="13"/>
        <v>0</v>
      </c>
      <c r="AR150" s="141" t="s">
        <v>181</v>
      </c>
      <c r="AT150" s="141" t="s">
        <v>220</v>
      </c>
      <c r="AU150" s="141" t="s">
        <v>84</v>
      </c>
      <c r="AY150" s="13" t="s">
        <v>151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3" t="s">
        <v>89</v>
      </c>
      <c r="BK150" s="142">
        <f t="shared" si="19"/>
        <v>0</v>
      </c>
      <c r="BL150" s="13" t="s">
        <v>96</v>
      </c>
      <c r="BM150" s="141" t="s">
        <v>881</v>
      </c>
    </row>
    <row r="151" spans="2:65" s="1" customFormat="1" ht="24.25" customHeight="1">
      <c r="B151" s="129"/>
      <c r="C151" s="143" t="s">
        <v>215</v>
      </c>
      <c r="D151" s="143" t="s">
        <v>220</v>
      </c>
      <c r="E151" s="144" t="s">
        <v>523</v>
      </c>
      <c r="F151" s="145" t="s">
        <v>524</v>
      </c>
      <c r="G151" s="146" t="s">
        <v>160</v>
      </c>
      <c r="H151" s="147">
        <v>164</v>
      </c>
      <c r="I151" s="148"/>
      <c r="J151" s="148">
        <f t="shared" si="10"/>
        <v>0</v>
      </c>
      <c r="K151" s="149"/>
      <c r="L151" s="150"/>
      <c r="M151" s="151" t="s">
        <v>1</v>
      </c>
      <c r="N151" s="152" t="s">
        <v>43</v>
      </c>
      <c r="O151" s="139">
        <v>0</v>
      </c>
      <c r="P151" s="139">
        <f t="shared" si="11"/>
        <v>0</v>
      </c>
      <c r="Q151" s="139">
        <v>4.0000000000000003E-5</v>
      </c>
      <c r="R151" s="139">
        <f t="shared" si="12"/>
        <v>6.5600000000000007E-3</v>
      </c>
      <c r="S151" s="139">
        <v>0</v>
      </c>
      <c r="T151" s="140">
        <f t="shared" si="13"/>
        <v>0</v>
      </c>
      <c r="AR151" s="141" t="s">
        <v>181</v>
      </c>
      <c r="AT151" s="141" t="s">
        <v>220</v>
      </c>
      <c r="AU151" s="141" t="s">
        <v>84</v>
      </c>
      <c r="AY151" s="13" t="s">
        <v>151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3" t="s">
        <v>89</v>
      </c>
      <c r="BK151" s="142">
        <f t="shared" si="19"/>
        <v>0</v>
      </c>
      <c r="BL151" s="13" t="s">
        <v>96</v>
      </c>
      <c r="BM151" s="141" t="s">
        <v>882</v>
      </c>
    </row>
    <row r="152" spans="2:65" s="1" customFormat="1" ht="24.25" customHeight="1">
      <c r="B152" s="129"/>
      <c r="C152" s="143" t="s">
        <v>219</v>
      </c>
      <c r="D152" s="143" t="s">
        <v>220</v>
      </c>
      <c r="E152" s="144" t="s">
        <v>527</v>
      </c>
      <c r="F152" s="145" t="s">
        <v>528</v>
      </c>
      <c r="G152" s="146" t="s">
        <v>160</v>
      </c>
      <c r="H152" s="147">
        <v>18</v>
      </c>
      <c r="I152" s="148"/>
      <c r="J152" s="148">
        <f t="shared" si="10"/>
        <v>0</v>
      </c>
      <c r="K152" s="149"/>
      <c r="L152" s="150"/>
      <c r="M152" s="151" t="s">
        <v>1</v>
      </c>
      <c r="N152" s="152" t="s">
        <v>43</v>
      </c>
      <c r="O152" s="139">
        <v>0</v>
      </c>
      <c r="P152" s="139">
        <f t="shared" si="11"/>
        <v>0</v>
      </c>
      <c r="Q152" s="139">
        <v>1.8000000000000001E-4</v>
      </c>
      <c r="R152" s="139">
        <f t="shared" si="12"/>
        <v>3.2400000000000003E-3</v>
      </c>
      <c r="S152" s="139">
        <v>0</v>
      </c>
      <c r="T152" s="140">
        <f t="shared" si="13"/>
        <v>0</v>
      </c>
      <c r="AR152" s="141" t="s">
        <v>281</v>
      </c>
      <c r="AT152" s="141" t="s">
        <v>220</v>
      </c>
      <c r="AU152" s="141" t="s">
        <v>84</v>
      </c>
      <c r="AY152" s="13" t="s">
        <v>151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89</v>
      </c>
      <c r="BK152" s="142">
        <f t="shared" si="19"/>
        <v>0</v>
      </c>
      <c r="BL152" s="13" t="s">
        <v>215</v>
      </c>
      <c r="BM152" s="141" t="s">
        <v>883</v>
      </c>
    </row>
    <row r="153" spans="2:65" s="1" customFormat="1" ht="14.5" customHeight="1">
      <c r="B153" s="129"/>
      <c r="C153" s="143" t="s">
        <v>224</v>
      </c>
      <c r="D153" s="143" t="s">
        <v>220</v>
      </c>
      <c r="E153" s="144" t="s">
        <v>531</v>
      </c>
      <c r="F153" s="145" t="s">
        <v>532</v>
      </c>
      <c r="G153" s="146" t="s">
        <v>169</v>
      </c>
      <c r="H153" s="147">
        <v>3</v>
      </c>
      <c r="I153" s="148"/>
      <c r="J153" s="148">
        <f t="shared" si="10"/>
        <v>0</v>
      </c>
      <c r="K153" s="149"/>
      <c r="L153" s="150"/>
      <c r="M153" s="151" t="s">
        <v>1</v>
      </c>
      <c r="N153" s="152" t="s">
        <v>43</v>
      </c>
      <c r="O153" s="139">
        <v>0</v>
      </c>
      <c r="P153" s="139">
        <f t="shared" si="11"/>
        <v>0</v>
      </c>
      <c r="Q153" s="139">
        <v>2.2000000000000001E-3</v>
      </c>
      <c r="R153" s="139">
        <f t="shared" si="12"/>
        <v>6.6E-3</v>
      </c>
      <c r="S153" s="139">
        <v>0</v>
      </c>
      <c r="T153" s="140">
        <f t="shared" si="13"/>
        <v>0</v>
      </c>
      <c r="AR153" s="141" t="s">
        <v>181</v>
      </c>
      <c r="AT153" s="141" t="s">
        <v>220</v>
      </c>
      <c r="AU153" s="141" t="s">
        <v>84</v>
      </c>
      <c r="AY153" s="13" t="s">
        <v>151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89</v>
      </c>
      <c r="BK153" s="142">
        <f t="shared" si="19"/>
        <v>0</v>
      </c>
      <c r="BL153" s="13" t="s">
        <v>96</v>
      </c>
      <c r="BM153" s="141" t="s">
        <v>884</v>
      </c>
    </row>
    <row r="154" spans="2:65" s="1" customFormat="1" ht="14.5" customHeight="1">
      <c r="B154" s="129"/>
      <c r="C154" s="143" t="s">
        <v>228</v>
      </c>
      <c r="D154" s="143" t="s">
        <v>220</v>
      </c>
      <c r="E154" s="144" t="s">
        <v>535</v>
      </c>
      <c r="F154" s="145" t="s">
        <v>536</v>
      </c>
      <c r="G154" s="146" t="s">
        <v>169</v>
      </c>
      <c r="H154" s="147">
        <v>8</v>
      </c>
      <c r="I154" s="148"/>
      <c r="J154" s="148">
        <f t="shared" si="10"/>
        <v>0</v>
      </c>
      <c r="K154" s="149"/>
      <c r="L154" s="150"/>
      <c r="M154" s="151" t="s">
        <v>1</v>
      </c>
      <c r="N154" s="152" t="s">
        <v>43</v>
      </c>
      <c r="O154" s="139">
        <v>0</v>
      </c>
      <c r="P154" s="139">
        <f t="shared" si="11"/>
        <v>0</v>
      </c>
      <c r="Q154" s="139">
        <v>1.4999999999999999E-4</v>
      </c>
      <c r="R154" s="139">
        <f t="shared" si="12"/>
        <v>1.1999999999999999E-3</v>
      </c>
      <c r="S154" s="139">
        <v>0</v>
      </c>
      <c r="T154" s="140">
        <f t="shared" si="13"/>
        <v>0</v>
      </c>
      <c r="AR154" s="141" t="s">
        <v>181</v>
      </c>
      <c r="AT154" s="141" t="s">
        <v>220</v>
      </c>
      <c r="AU154" s="141" t="s">
        <v>84</v>
      </c>
      <c r="AY154" s="13" t="s">
        <v>151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89</v>
      </c>
      <c r="BK154" s="142">
        <f t="shared" si="19"/>
        <v>0</v>
      </c>
      <c r="BL154" s="13" t="s">
        <v>96</v>
      </c>
      <c r="BM154" s="141" t="s">
        <v>885</v>
      </c>
    </row>
    <row r="155" spans="2:65" s="1" customFormat="1" ht="24.25" customHeight="1">
      <c r="B155" s="129"/>
      <c r="C155" s="130" t="s">
        <v>232</v>
      </c>
      <c r="D155" s="130" t="s">
        <v>153</v>
      </c>
      <c r="E155" s="131" t="s">
        <v>886</v>
      </c>
      <c r="F155" s="132" t="s">
        <v>887</v>
      </c>
      <c r="G155" s="133" t="s">
        <v>160</v>
      </c>
      <c r="H155" s="134">
        <v>16</v>
      </c>
      <c r="I155" s="135"/>
      <c r="J155" s="135">
        <f t="shared" si="10"/>
        <v>0</v>
      </c>
      <c r="K155" s="136"/>
      <c r="L155" s="25"/>
      <c r="M155" s="137" t="s">
        <v>1</v>
      </c>
      <c r="N155" s="138" t="s">
        <v>43</v>
      </c>
      <c r="O155" s="139">
        <v>0.25041999999999998</v>
      </c>
      <c r="P155" s="139">
        <f t="shared" si="11"/>
        <v>4.0067199999999996</v>
      </c>
      <c r="Q155" s="139">
        <v>2.0000000000000002E-5</v>
      </c>
      <c r="R155" s="139">
        <f t="shared" si="12"/>
        <v>3.2000000000000003E-4</v>
      </c>
      <c r="S155" s="139">
        <v>0</v>
      </c>
      <c r="T155" s="140">
        <f t="shared" si="13"/>
        <v>0</v>
      </c>
      <c r="AR155" s="141" t="s">
        <v>215</v>
      </c>
      <c r="AT155" s="141" t="s">
        <v>153</v>
      </c>
      <c r="AU155" s="141" t="s">
        <v>84</v>
      </c>
      <c r="AY155" s="13" t="s">
        <v>151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89</v>
      </c>
      <c r="BK155" s="142">
        <f t="shared" si="19"/>
        <v>0</v>
      </c>
      <c r="BL155" s="13" t="s">
        <v>215</v>
      </c>
      <c r="BM155" s="141" t="s">
        <v>888</v>
      </c>
    </row>
    <row r="156" spans="2:65" s="1" customFormat="1" ht="24.25" customHeight="1">
      <c r="B156" s="129"/>
      <c r="C156" s="143" t="s">
        <v>237</v>
      </c>
      <c r="D156" s="143" t="s">
        <v>220</v>
      </c>
      <c r="E156" s="144" t="s">
        <v>889</v>
      </c>
      <c r="F156" s="145" t="s">
        <v>890</v>
      </c>
      <c r="G156" s="146" t="s">
        <v>160</v>
      </c>
      <c r="H156" s="147">
        <v>16.8</v>
      </c>
      <c r="I156" s="148"/>
      <c r="J156" s="148">
        <f t="shared" si="10"/>
        <v>0</v>
      </c>
      <c r="K156" s="149"/>
      <c r="L156" s="150"/>
      <c r="M156" s="151" t="s">
        <v>1</v>
      </c>
      <c r="N156" s="152" t="s">
        <v>43</v>
      </c>
      <c r="O156" s="139">
        <v>0</v>
      </c>
      <c r="P156" s="139">
        <f t="shared" si="11"/>
        <v>0</v>
      </c>
      <c r="Q156" s="139">
        <v>3.0000000000000001E-3</v>
      </c>
      <c r="R156" s="139">
        <f t="shared" si="12"/>
        <v>5.04E-2</v>
      </c>
      <c r="S156" s="139">
        <v>0</v>
      </c>
      <c r="T156" s="140">
        <f t="shared" si="13"/>
        <v>0</v>
      </c>
      <c r="AR156" s="141" t="s">
        <v>281</v>
      </c>
      <c r="AT156" s="141" t="s">
        <v>220</v>
      </c>
      <c r="AU156" s="141" t="s">
        <v>84</v>
      </c>
      <c r="AY156" s="13" t="s">
        <v>151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89</v>
      </c>
      <c r="BK156" s="142">
        <f t="shared" si="19"/>
        <v>0</v>
      </c>
      <c r="BL156" s="13" t="s">
        <v>215</v>
      </c>
      <c r="BM156" s="141" t="s">
        <v>891</v>
      </c>
    </row>
    <row r="157" spans="2:65" s="1" customFormat="1" ht="24.25" customHeight="1">
      <c r="B157" s="129"/>
      <c r="C157" s="130" t="s">
        <v>241</v>
      </c>
      <c r="D157" s="130" t="s">
        <v>153</v>
      </c>
      <c r="E157" s="131" t="s">
        <v>892</v>
      </c>
      <c r="F157" s="132" t="s">
        <v>544</v>
      </c>
      <c r="G157" s="133" t="s">
        <v>545</v>
      </c>
      <c r="H157" s="134">
        <v>17.190000000000001</v>
      </c>
      <c r="I157" s="135"/>
      <c r="J157" s="135">
        <f t="shared" si="10"/>
        <v>0</v>
      </c>
      <c r="K157" s="136"/>
      <c r="L157" s="25"/>
      <c r="M157" s="137" t="s">
        <v>1</v>
      </c>
      <c r="N157" s="138" t="s">
        <v>43</v>
      </c>
      <c r="O157" s="139">
        <v>0</v>
      </c>
      <c r="P157" s="139">
        <f t="shared" si="11"/>
        <v>0</v>
      </c>
      <c r="Q157" s="139">
        <v>0</v>
      </c>
      <c r="R157" s="139">
        <f t="shared" si="12"/>
        <v>0</v>
      </c>
      <c r="S157" s="139">
        <v>0</v>
      </c>
      <c r="T157" s="140">
        <f t="shared" si="13"/>
        <v>0</v>
      </c>
      <c r="AR157" s="141" t="s">
        <v>215</v>
      </c>
      <c r="AT157" s="141" t="s">
        <v>153</v>
      </c>
      <c r="AU157" s="141" t="s">
        <v>84</v>
      </c>
      <c r="AY157" s="13" t="s">
        <v>151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89</v>
      </c>
      <c r="BK157" s="142">
        <f t="shared" si="19"/>
        <v>0</v>
      </c>
      <c r="BL157" s="13" t="s">
        <v>215</v>
      </c>
      <c r="BM157" s="141" t="s">
        <v>893</v>
      </c>
    </row>
    <row r="158" spans="2:65" s="1" customFormat="1" ht="24.25" customHeight="1">
      <c r="B158" s="129"/>
      <c r="C158" s="130" t="s">
        <v>7</v>
      </c>
      <c r="D158" s="130" t="s">
        <v>153</v>
      </c>
      <c r="E158" s="131" t="s">
        <v>548</v>
      </c>
      <c r="F158" s="132" t="s">
        <v>549</v>
      </c>
      <c r="G158" s="133" t="s">
        <v>545</v>
      </c>
      <c r="H158" s="134">
        <v>17.190000000000001</v>
      </c>
      <c r="I158" s="135"/>
      <c r="J158" s="135">
        <f t="shared" si="10"/>
        <v>0</v>
      </c>
      <c r="K158" s="136"/>
      <c r="L158" s="25"/>
      <c r="M158" s="137" t="s">
        <v>1</v>
      </c>
      <c r="N158" s="138" t="s">
        <v>43</v>
      </c>
      <c r="O158" s="139">
        <v>0</v>
      </c>
      <c r="P158" s="139">
        <f t="shared" si="11"/>
        <v>0</v>
      </c>
      <c r="Q158" s="139">
        <v>0</v>
      </c>
      <c r="R158" s="139">
        <f t="shared" si="12"/>
        <v>0</v>
      </c>
      <c r="S158" s="139">
        <v>0</v>
      </c>
      <c r="T158" s="140">
        <f t="shared" si="13"/>
        <v>0</v>
      </c>
      <c r="AR158" s="141" t="s">
        <v>215</v>
      </c>
      <c r="AT158" s="141" t="s">
        <v>153</v>
      </c>
      <c r="AU158" s="141" t="s">
        <v>84</v>
      </c>
      <c r="AY158" s="13" t="s">
        <v>151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89</v>
      </c>
      <c r="BK158" s="142">
        <f t="shared" si="19"/>
        <v>0</v>
      </c>
      <c r="BL158" s="13" t="s">
        <v>215</v>
      </c>
      <c r="BM158" s="141" t="s">
        <v>894</v>
      </c>
    </row>
    <row r="159" spans="2:65" s="11" customFormat="1" ht="26" customHeight="1">
      <c r="B159" s="118"/>
      <c r="D159" s="119" t="s">
        <v>76</v>
      </c>
      <c r="E159" s="120" t="s">
        <v>483</v>
      </c>
      <c r="F159" s="120" t="s">
        <v>484</v>
      </c>
      <c r="J159" s="121">
        <f>BK159</f>
        <v>0</v>
      </c>
      <c r="L159" s="118"/>
      <c r="M159" s="122"/>
      <c r="P159" s="123">
        <f>P160+P183+P212+P230+P309+P340+P346+P351</f>
        <v>519.44525800000008</v>
      </c>
      <c r="R159" s="123">
        <f>R160+R183+R212+R230+R309+R340+R346+R351</f>
        <v>1.3213154799999998</v>
      </c>
      <c r="T159" s="124">
        <f>T160+T183+T212+T230+T309+T340+T346+T351</f>
        <v>5.4638100000000005</v>
      </c>
      <c r="AR159" s="119" t="s">
        <v>89</v>
      </c>
      <c r="AT159" s="125" t="s">
        <v>76</v>
      </c>
      <c r="AU159" s="125" t="s">
        <v>77</v>
      </c>
      <c r="AY159" s="119" t="s">
        <v>151</v>
      </c>
      <c r="BK159" s="126">
        <f>BK160+BK183+BK212+BK230+BK309+BK340+BK346+BK351</f>
        <v>0</v>
      </c>
    </row>
    <row r="160" spans="2:65" s="11" customFormat="1" ht="23" customHeight="1">
      <c r="B160" s="118"/>
      <c r="D160" s="119" t="s">
        <v>76</v>
      </c>
      <c r="E160" s="127" t="s">
        <v>895</v>
      </c>
      <c r="F160" s="127" t="s">
        <v>896</v>
      </c>
      <c r="J160" s="128">
        <f>BK160</f>
        <v>0</v>
      </c>
      <c r="L160" s="118"/>
      <c r="M160" s="122"/>
      <c r="P160" s="123">
        <f>SUM(P161:P182)</f>
        <v>87.910579999999996</v>
      </c>
      <c r="R160" s="123">
        <f>SUM(R161:R182)</f>
        <v>0.13796713000000002</v>
      </c>
      <c r="T160" s="124">
        <f>SUM(T161:T182)</f>
        <v>1.50271</v>
      </c>
      <c r="AR160" s="119" t="s">
        <v>89</v>
      </c>
      <c r="AT160" s="125" t="s">
        <v>76</v>
      </c>
      <c r="AU160" s="125" t="s">
        <v>84</v>
      </c>
      <c r="AY160" s="119" t="s">
        <v>151</v>
      </c>
      <c r="BK160" s="126">
        <f>SUM(BK161:BK182)</f>
        <v>0</v>
      </c>
    </row>
    <row r="161" spans="2:65" s="1" customFormat="1" ht="24.25" customHeight="1">
      <c r="B161" s="129"/>
      <c r="C161" s="130" t="s">
        <v>248</v>
      </c>
      <c r="D161" s="130" t="s">
        <v>153</v>
      </c>
      <c r="E161" s="131" t="s">
        <v>897</v>
      </c>
      <c r="F161" s="132" t="s">
        <v>898</v>
      </c>
      <c r="G161" s="133" t="s">
        <v>169</v>
      </c>
      <c r="H161" s="134">
        <v>3</v>
      </c>
      <c r="I161" s="135"/>
      <c r="J161" s="135">
        <f t="shared" ref="J161:J182" si="20">ROUND(I161*H161,2)</f>
        <v>0</v>
      </c>
      <c r="K161" s="136"/>
      <c r="L161" s="25"/>
      <c r="M161" s="137" t="s">
        <v>1</v>
      </c>
      <c r="N161" s="138" t="s">
        <v>43</v>
      </c>
      <c r="O161" s="139">
        <v>2.3183500000000001</v>
      </c>
      <c r="P161" s="139">
        <f t="shared" ref="P161:P182" si="21">O161*H161</f>
        <v>6.95505</v>
      </c>
      <c r="Q161" s="139">
        <v>1.7264E-4</v>
      </c>
      <c r="R161" s="139">
        <f t="shared" ref="R161:R182" si="22">Q161*H161</f>
        <v>5.1792000000000006E-4</v>
      </c>
      <c r="S161" s="139">
        <v>0.30625000000000002</v>
      </c>
      <c r="T161" s="140">
        <f t="shared" ref="T161:T182" si="23">S161*H161</f>
        <v>0.91875000000000007</v>
      </c>
      <c r="AR161" s="141" t="s">
        <v>215</v>
      </c>
      <c r="AT161" s="141" t="s">
        <v>153</v>
      </c>
      <c r="AU161" s="141" t="s">
        <v>89</v>
      </c>
      <c r="AY161" s="13" t="s">
        <v>151</v>
      </c>
      <c r="BE161" s="142">
        <f t="shared" ref="BE161:BE182" si="24">IF(N161="základná",J161,0)</f>
        <v>0</v>
      </c>
      <c r="BF161" s="142">
        <f t="shared" ref="BF161:BF182" si="25">IF(N161="znížená",J161,0)</f>
        <v>0</v>
      </c>
      <c r="BG161" s="142">
        <f t="shared" ref="BG161:BG182" si="26">IF(N161="zákl. prenesená",J161,0)</f>
        <v>0</v>
      </c>
      <c r="BH161" s="142">
        <f t="shared" ref="BH161:BH182" si="27">IF(N161="zníž. prenesená",J161,0)</f>
        <v>0</v>
      </c>
      <c r="BI161" s="142">
        <f t="shared" ref="BI161:BI182" si="28">IF(N161="nulová",J161,0)</f>
        <v>0</v>
      </c>
      <c r="BJ161" s="13" t="s">
        <v>89</v>
      </c>
      <c r="BK161" s="142">
        <f t="shared" ref="BK161:BK182" si="29">ROUND(I161*H161,2)</f>
        <v>0</v>
      </c>
      <c r="BL161" s="13" t="s">
        <v>215</v>
      </c>
      <c r="BM161" s="141" t="s">
        <v>899</v>
      </c>
    </row>
    <row r="162" spans="2:65" s="1" customFormat="1" ht="24.25" customHeight="1">
      <c r="B162" s="129"/>
      <c r="C162" s="130" t="s">
        <v>252</v>
      </c>
      <c r="D162" s="130" t="s">
        <v>153</v>
      </c>
      <c r="E162" s="131" t="s">
        <v>900</v>
      </c>
      <c r="F162" s="132" t="s">
        <v>901</v>
      </c>
      <c r="G162" s="133" t="s">
        <v>169</v>
      </c>
      <c r="H162" s="134">
        <v>3</v>
      </c>
      <c r="I162" s="135"/>
      <c r="J162" s="135">
        <f t="shared" si="20"/>
        <v>0</v>
      </c>
      <c r="K162" s="136"/>
      <c r="L162" s="25"/>
      <c r="M162" s="137" t="s">
        <v>1</v>
      </c>
      <c r="N162" s="138" t="s">
        <v>43</v>
      </c>
      <c r="O162" s="139">
        <v>11.160310000000001</v>
      </c>
      <c r="P162" s="139">
        <f t="shared" si="21"/>
        <v>33.480930000000001</v>
      </c>
      <c r="Q162" s="139">
        <v>7.9819999999999995E-3</v>
      </c>
      <c r="R162" s="139">
        <f t="shared" si="22"/>
        <v>2.3945999999999999E-2</v>
      </c>
      <c r="S162" s="139">
        <v>0</v>
      </c>
      <c r="T162" s="140">
        <f t="shared" si="23"/>
        <v>0</v>
      </c>
      <c r="AR162" s="141" t="s">
        <v>215</v>
      </c>
      <c r="AT162" s="141" t="s">
        <v>153</v>
      </c>
      <c r="AU162" s="141" t="s">
        <v>89</v>
      </c>
      <c r="AY162" s="13" t="s">
        <v>151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3" t="s">
        <v>89</v>
      </c>
      <c r="BK162" s="142">
        <f t="shared" si="29"/>
        <v>0</v>
      </c>
      <c r="BL162" s="13" t="s">
        <v>215</v>
      </c>
      <c r="BM162" s="141" t="s">
        <v>902</v>
      </c>
    </row>
    <row r="163" spans="2:65" s="1" customFormat="1" ht="14.5" customHeight="1">
      <c r="B163" s="129"/>
      <c r="C163" s="130" t="s">
        <v>256</v>
      </c>
      <c r="D163" s="130" t="s">
        <v>153</v>
      </c>
      <c r="E163" s="131" t="s">
        <v>903</v>
      </c>
      <c r="F163" s="132" t="s">
        <v>904</v>
      </c>
      <c r="G163" s="133" t="s">
        <v>169</v>
      </c>
      <c r="H163" s="134">
        <v>1</v>
      </c>
      <c r="I163" s="135"/>
      <c r="J163" s="135">
        <f t="shared" si="20"/>
        <v>0</v>
      </c>
      <c r="K163" s="136"/>
      <c r="L163" s="25"/>
      <c r="M163" s="137" t="s">
        <v>1</v>
      </c>
      <c r="N163" s="138" t="s">
        <v>43</v>
      </c>
      <c r="O163" s="139">
        <v>3.5183800000000001</v>
      </c>
      <c r="P163" s="139">
        <f t="shared" si="21"/>
        <v>3.5183800000000001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215</v>
      </c>
      <c r="AT163" s="141" t="s">
        <v>153</v>
      </c>
      <c r="AU163" s="141" t="s">
        <v>89</v>
      </c>
      <c r="AY163" s="13" t="s">
        <v>151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89</v>
      </c>
      <c r="BK163" s="142">
        <f t="shared" si="29"/>
        <v>0</v>
      </c>
      <c r="BL163" s="13" t="s">
        <v>215</v>
      </c>
      <c r="BM163" s="141" t="s">
        <v>905</v>
      </c>
    </row>
    <row r="164" spans="2:65" s="1" customFormat="1" ht="14.5" customHeight="1">
      <c r="B164" s="129"/>
      <c r="C164" s="143" t="s">
        <v>260</v>
      </c>
      <c r="D164" s="143" t="s">
        <v>220</v>
      </c>
      <c r="E164" s="144" t="s">
        <v>906</v>
      </c>
      <c r="F164" s="145" t="s">
        <v>907</v>
      </c>
      <c r="G164" s="146" t="s">
        <v>169</v>
      </c>
      <c r="H164" s="147">
        <v>1</v>
      </c>
      <c r="I164" s="148"/>
      <c r="J164" s="148">
        <f t="shared" si="20"/>
        <v>0</v>
      </c>
      <c r="K164" s="149"/>
      <c r="L164" s="150"/>
      <c r="M164" s="151" t="s">
        <v>1</v>
      </c>
      <c r="N164" s="152" t="s">
        <v>43</v>
      </c>
      <c r="O164" s="139">
        <v>0</v>
      </c>
      <c r="P164" s="139">
        <f t="shared" si="21"/>
        <v>0</v>
      </c>
      <c r="Q164" s="139">
        <v>4.1000000000000002E-2</v>
      </c>
      <c r="R164" s="139">
        <f t="shared" si="22"/>
        <v>4.1000000000000002E-2</v>
      </c>
      <c r="S164" s="139">
        <v>0</v>
      </c>
      <c r="T164" s="140">
        <f t="shared" si="23"/>
        <v>0</v>
      </c>
      <c r="AR164" s="141" t="s">
        <v>281</v>
      </c>
      <c r="AT164" s="141" t="s">
        <v>220</v>
      </c>
      <c r="AU164" s="141" t="s">
        <v>89</v>
      </c>
      <c r="AY164" s="13" t="s">
        <v>151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89</v>
      </c>
      <c r="BK164" s="142">
        <f t="shared" si="29"/>
        <v>0</v>
      </c>
      <c r="BL164" s="13" t="s">
        <v>215</v>
      </c>
      <c r="BM164" s="141" t="s">
        <v>908</v>
      </c>
    </row>
    <row r="165" spans="2:65" s="1" customFormat="1" ht="14.5" customHeight="1">
      <c r="B165" s="129"/>
      <c r="C165" s="130" t="s">
        <v>264</v>
      </c>
      <c r="D165" s="130" t="s">
        <v>153</v>
      </c>
      <c r="E165" s="131" t="s">
        <v>909</v>
      </c>
      <c r="F165" s="132" t="s">
        <v>910</v>
      </c>
      <c r="G165" s="133" t="s">
        <v>169</v>
      </c>
      <c r="H165" s="134">
        <v>3</v>
      </c>
      <c r="I165" s="135"/>
      <c r="J165" s="135">
        <f t="shared" si="20"/>
        <v>0</v>
      </c>
      <c r="K165" s="136"/>
      <c r="L165" s="25"/>
      <c r="M165" s="137" t="s">
        <v>1</v>
      </c>
      <c r="N165" s="138" t="s">
        <v>43</v>
      </c>
      <c r="O165" s="139">
        <v>3.74444</v>
      </c>
      <c r="P165" s="139">
        <f t="shared" si="21"/>
        <v>11.233319999999999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215</v>
      </c>
      <c r="AT165" s="141" t="s">
        <v>153</v>
      </c>
      <c r="AU165" s="141" t="s">
        <v>89</v>
      </c>
      <c r="AY165" s="13" t="s">
        <v>151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89</v>
      </c>
      <c r="BK165" s="142">
        <f t="shared" si="29"/>
        <v>0</v>
      </c>
      <c r="BL165" s="13" t="s">
        <v>215</v>
      </c>
      <c r="BM165" s="141" t="s">
        <v>911</v>
      </c>
    </row>
    <row r="166" spans="2:65" s="1" customFormat="1" ht="24.25" customHeight="1">
      <c r="B166" s="129"/>
      <c r="C166" s="143" t="s">
        <v>269</v>
      </c>
      <c r="D166" s="143" t="s">
        <v>220</v>
      </c>
      <c r="E166" s="144" t="s">
        <v>912</v>
      </c>
      <c r="F166" s="145" t="s">
        <v>913</v>
      </c>
      <c r="G166" s="146" t="s">
        <v>169</v>
      </c>
      <c r="H166" s="147">
        <v>1</v>
      </c>
      <c r="I166" s="148"/>
      <c r="J166" s="148">
        <f t="shared" si="20"/>
        <v>0</v>
      </c>
      <c r="K166" s="149"/>
      <c r="L166" s="150"/>
      <c r="M166" s="151" t="s">
        <v>1</v>
      </c>
      <c r="N166" s="152" t="s">
        <v>43</v>
      </c>
      <c r="O166" s="139">
        <v>0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281</v>
      </c>
      <c r="AT166" s="141" t="s">
        <v>220</v>
      </c>
      <c r="AU166" s="141" t="s">
        <v>89</v>
      </c>
      <c r="AY166" s="13" t="s">
        <v>151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89</v>
      </c>
      <c r="BK166" s="142">
        <f t="shared" si="29"/>
        <v>0</v>
      </c>
      <c r="BL166" s="13" t="s">
        <v>215</v>
      </c>
      <c r="BM166" s="141" t="s">
        <v>914</v>
      </c>
    </row>
    <row r="167" spans="2:65" s="1" customFormat="1" ht="24.25" customHeight="1">
      <c r="B167" s="129"/>
      <c r="C167" s="143" t="s">
        <v>273</v>
      </c>
      <c r="D167" s="143" t="s">
        <v>220</v>
      </c>
      <c r="E167" s="144" t="s">
        <v>915</v>
      </c>
      <c r="F167" s="145" t="s">
        <v>916</v>
      </c>
      <c r="G167" s="146" t="s">
        <v>169</v>
      </c>
      <c r="H167" s="147">
        <v>2</v>
      </c>
      <c r="I167" s="148"/>
      <c r="J167" s="148">
        <f t="shared" si="20"/>
        <v>0</v>
      </c>
      <c r="K167" s="149"/>
      <c r="L167" s="150"/>
      <c r="M167" s="151" t="s">
        <v>1</v>
      </c>
      <c r="N167" s="152" t="s">
        <v>43</v>
      </c>
      <c r="O167" s="139">
        <v>0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281</v>
      </c>
      <c r="AT167" s="141" t="s">
        <v>220</v>
      </c>
      <c r="AU167" s="141" t="s">
        <v>89</v>
      </c>
      <c r="AY167" s="13" t="s">
        <v>151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89</v>
      </c>
      <c r="BK167" s="142">
        <f t="shared" si="29"/>
        <v>0</v>
      </c>
      <c r="BL167" s="13" t="s">
        <v>215</v>
      </c>
      <c r="BM167" s="141" t="s">
        <v>917</v>
      </c>
    </row>
    <row r="168" spans="2:65" s="1" customFormat="1" ht="14.5" customHeight="1">
      <c r="B168" s="129"/>
      <c r="C168" s="130" t="s">
        <v>277</v>
      </c>
      <c r="D168" s="130" t="s">
        <v>153</v>
      </c>
      <c r="E168" s="131" t="s">
        <v>918</v>
      </c>
      <c r="F168" s="132" t="s">
        <v>919</v>
      </c>
      <c r="G168" s="133" t="s">
        <v>169</v>
      </c>
      <c r="H168" s="134">
        <v>2</v>
      </c>
      <c r="I168" s="135"/>
      <c r="J168" s="135">
        <f t="shared" si="20"/>
        <v>0</v>
      </c>
      <c r="K168" s="136"/>
      <c r="L168" s="25"/>
      <c r="M168" s="137" t="s">
        <v>1</v>
      </c>
      <c r="N168" s="138" t="s">
        <v>43</v>
      </c>
      <c r="O168" s="139">
        <v>1.0608900000000001</v>
      </c>
      <c r="P168" s="139">
        <f t="shared" si="21"/>
        <v>2.1217800000000002</v>
      </c>
      <c r="Q168" s="139">
        <v>2.6928999999999998E-3</v>
      </c>
      <c r="R168" s="139">
        <f t="shared" si="22"/>
        <v>5.3857999999999996E-3</v>
      </c>
      <c r="S168" s="139">
        <v>0</v>
      </c>
      <c r="T168" s="140">
        <f t="shared" si="23"/>
        <v>0</v>
      </c>
      <c r="AR168" s="141" t="s">
        <v>215</v>
      </c>
      <c r="AT168" s="141" t="s">
        <v>153</v>
      </c>
      <c r="AU168" s="141" t="s">
        <v>89</v>
      </c>
      <c r="AY168" s="13" t="s">
        <v>151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89</v>
      </c>
      <c r="BK168" s="142">
        <f t="shared" si="29"/>
        <v>0</v>
      </c>
      <c r="BL168" s="13" t="s">
        <v>215</v>
      </c>
      <c r="BM168" s="141" t="s">
        <v>920</v>
      </c>
    </row>
    <row r="169" spans="2:65" s="1" customFormat="1" ht="38" customHeight="1">
      <c r="B169" s="129"/>
      <c r="C169" s="143" t="s">
        <v>281</v>
      </c>
      <c r="D169" s="143" t="s">
        <v>220</v>
      </c>
      <c r="E169" s="144" t="s">
        <v>921</v>
      </c>
      <c r="F169" s="145" t="s">
        <v>922</v>
      </c>
      <c r="G169" s="146" t="s">
        <v>169</v>
      </c>
      <c r="H169" s="147">
        <v>2</v>
      </c>
      <c r="I169" s="148"/>
      <c r="J169" s="148">
        <f t="shared" si="20"/>
        <v>0</v>
      </c>
      <c r="K169" s="149"/>
      <c r="L169" s="150"/>
      <c r="M169" s="151" t="s">
        <v>1</v>
      </c>
      <c r="N169" s="152" t="s">
        <v>43</v>
      </c>
      <c r="O169" s="139">
        <v>0</v>
      </c>
      <c r="P169" s="139">
        <f t="shared" si="21"/>
        <v>0</v>
      </c>
      <c r="Q169" s="139">
        <v>6.0000000000000001E-3</v>
      </c>
      <c r="R169" s="139">
        <f t="shared" si="22"/>
        <v>1.2E-2</v>
      </c>
      <c r="S169" s="139">
        <v>0</v>
      </c>
      <c r="T169" s="140">
        <f t="shared" si="23"/>
        <v>0</v>
      </c>
      <c r="AR169" s="141" t="s">
        <v>281</v>
      </c>
      <c r="AT169" s="141" t="s">
        <v>220</v>
      </c>
      <c r="AU169" s="141" t="s">
        <v>89</v>
      </c>
      <c r="AY169" s="13" t="s">
        <v>151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89</v>
      </c>
      <c r="BK169" s="142">
        <f t="shared" si="29"/>
        <v>0</v>
      </c>
      <c r="BL169" s="13" t="s">
        <v>215</v>
      </c>
      <c r="BM169" s="141" t="s">
        <v>923</v>
      </c>
    </row>
    <row r="170" spans="2:65" s="1" customFormat="1" ht="14.5" customHeight="1">
      <c r="B170" s="129"/>
      <c r="C170" s="130" t="s">
        <v>285</v>
      </c>
      <c r="D170" s="130" t="s">
        <v>153</v>
      </c>
      <c r="E170" s="131" t="s">
        <v>924</v>
      </c>
      <c r="F170" s="132" t="s">
        <v>925</v>
      </c>
      <c r="G170" s="133" t="s">
        <v>169</v>
      </c>
      <c r="H170" s="134">
        <v>3</v>
      </c>
      <c r="I170" s="135"/>
      <c r="J170" s="135">
        <f t="shared" si="20"/>
        <v>0</v>
      </c>
      <c r="K170" s="136"/>
      <c r="L170" s="25"/>
      <c r="M170" s="137" t="s">
        <v>1</v>
      </c>
      <c r="N170" s="138" t="s">
        <v>43</v>
      </c>
      <c r="O170" s="139">
        <v>1.07372</v>
      </c>
      <c r="P170" s="139">
        <f t="shared" si="21"/>
        <v>3.2211600000000002</v>
      </c>
      <c r="Q170" s="139">
        <v>4.6167000000000002E-4</v>
      </c>
      <c r="R170" s="139">
        <f t="shared" si="22"/>
        <v>1.3850100000000001E-3</v>
      </c>
      <c r="S170" s="139">
        <v>0</v>
      </c>
      <c r="T170" s="140">
        <f t="shared" si="23"/>
        <v>0</v>
      </c>
      <c r="AR170" s="141" t="s">
        <v>215</v>
      </c>
      <c r="AT170" s="141" t="s">
        <v>153</v>
      </c>
      <c r="AU170" s="141" t="s">
        <v>89</v>
      </c>
      <c r="AY170" s="13" t="s">
        <v>151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3" t="s">
        <v>89</v>
      </c>
      <c r="BK170" s="142">
        <f t="shared" si="29"/>
        <v>0</v>
      </c>
      <c r="BL170" s="13" t="s">
        <v>215</v>
      </c>
      <c r="BM170" s="141" t="s">
        <v>926</v>
      </c>
    </row>
    <row r="171" spans="2:65" s="1" customFormat="1" ht="24.25" customHeight="1">
      <c r="B171" s="129"/>
      <c r="C171" s="143" t="s">
        <v>290</v>
      </c>
      <c r="D171" s="143" t="s">
        <v>220</v>
      </c>
      <c r="E171" s="144" t="s">
        <v>927</v>
      </c>
      <c r="F171" s="145" t="s">
        <v>928</v>
      </c>
      <c r="G171" s="146" t="s">
        <v>169</v>
      </c>
      <c r="H171" s="147">
        <v>1</v>
      </c>
      <c r="I171" s="148"/>
      <c r="J171" s="148">
        <f t="shared" si="20"/>
        <v>0</v>
      </c>
      <c r="K171" s="149"/>
      <c r="L171" s="150"/>
      <c r="M171" s="151" t="s">
        <v>1</v>
      </c>
      <c r="N171" s="152" t="s">
        <v>43</v>
      </c>
      <c r="O171" s="139">
        <v>0</v>
      </c>
      <c r="P171" s="139">
        <f t="shared" si="21"/>
        <v>0</v>
      </c>
      <c r="Q171" s="139">
        <v>0</v>
      </c>
      <c r="R171" s="139">
        <f t="shared" si="22"/>
        <v>0</v>
      </c>
      <c r="S171" s="139">
        <v>0</v>
      </c>
      <c r="T171" s="140">
        <f t="shared" si="23"/>
        <v>0</v>
      </c>
      <c r="AR171" s="141" t="s">
        <v>281</v>
      </c>
      <c r="AT171" s="141" t="s">
        <v>220</v>
      </c>
      <c r="AU171" s="141" t="s">
        <v>89</v>
      </c>
      <c r="AY171" s="13" t="s">
        <v>151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89</v>
      </c>
      <c r="BK171" s="142">
        <f t="shared" si="29"/>
        <v>0</v>
      </c>
      <c r="BL171" s="13" t="s">
        <v>215</v>
      </c>
      <c r="BM171" s="141" t="s">
        <v>929</v>
      </c>
    </row>
    <row r="172" spans="2:65" s="1" customFormat="1" ht="38" customHeight="1">
      <c r="B172" s="129"/>
      <c r="C172" s="143" t="s">
        <v>294</v>
      </c>
      <c r="D172" s="143" t="s">
        <v>220</v>
      </c>
      <c r="E172" s="144" t="s">
        <v>930</v>
      </c>
      <c r="F172" s="145" t="s">
        <v>931</v>
      </c>
      <c r="G172" s="146" t="s">
        <v>169</v>
      </c>
      <c r="H172" s="147">
        <v>1</v>
      </c>
      <c r="I172" s="148"/>
      <c r="J172" s="148">
        <f t="shared" si="20"/>
        <v>0</v>
      </c>
      <c r="K172" s="149"/>
      <c r="L172" s="150"/>
      <c r="M172" s="151" t="s">
        <v>1</v>
      </c>
      <c r="N172" s="152" t="s">
        <v>43</v>
      </c>
      <c r="O172" s="139">
        <v>0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281</v>
      </c>
      <c r="AT172" s="141" t="s">
        <v>220</v>
      </c>
      <c r="AU172" s="141" t="s">
        <v>89</v>
      </c>
      <c r="AY172" s="13" t="s">
        <v>151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89</v>
      </c>
      <c r="BK172" s="142">
        <f t="shared" si="29"/>
        <v>0</v>
      </c>
      <c r="BL172" s="13" t="s">
        <v>215</v>
      </c>
      <c r="BM172" s="141" t="s">
        <v>932</v>
      </c>
    </row>
    <row r="173" spans="2:65" s="1" customFormat="1" ht="14.5" customHeight="1">
      <c r="B173" s="129"/>
      <c r="C173" s="130" t="s">
        <v>298</v>
      </c>
      <c r="D173" s="130" t="s">
        <v>153</v>
      </c>
      <c r="E173" s="131" t="s">
        <v>933</v>
      </c>
      <c r="F173" s="132" t="s">
        <v>934</v>
      </c>
      <c r="G173" s="133" t="s">
        <v>160</v>
      </c>
      <c r="H173" s="134">
        <v>20</v>
      </c>
      <c r="I173" s="135"/>
      <c r="J173" s="135">
        <f t="shared" si="20"/>
        <v>0</v>
      </c>
      <c r="K173" s="136"/>
      <c r="L173" s="25"/>
      <c r="M173" s="137" t="s">
        <v>1</v>
      </c>
      <c r="N173" s="138" t="s">
        <v>43</v>
      </c>
      <c r="O173" s="139">
        <v>3.3279999999999997E-2</v>
      </c>
      <c r="P173" s="139">
        <f t="shared" si="21"/>
        <v>0.66559999999999997</v>
      </c>
      <c r="Q173" s="139">
        <v>4.885E-4</v>
      </c>
      <c r="R173" s="139">
        <f t="shared" si="22"/>
        <v>9.7700000000000009E-3</v>
      </c>
      <c r="S173" s="139">
        <v>0</v>
      </c>
      <c r="T173" s="140">
        <f t="shared" si="23"/>
        <v>0</v>
      </c>
      <c r="AR173" s="141" t="s">
        <v>215</v>
      </c>
      <c r="AT173" s="141" t="s">
        <v>153</v>
      </c>
      <c r="AU173" s="141" t="s">
        <v>89</v>
      </c>
      <c r="AY173" s="13" t="s">
        <v>151</v>
      </c>
      <c r="BE173" s="142">
        <f t="shared" si="24"/>
        <v>0</v>
      </c>
      <c r="BF173" s="142">
        <f t="shared" si="25"/>
        <v>0</v>
      </c>
      <c r="BG173" s="142">
        <f t="shared" si="26"/>
        <v>0</v>
      </c>
      <c r="BH173" s="142">
        <f t="shared" si="27"/>
        <v>0</v>
      </c>
      <c r="BI173" s="142">
        <f t="shared" si="28"/>
        <v>0</v>
      </c>
      <c r="BJ173" s="13" t="s">
        <v>89</v>
      </c>
      <c r="BK173" s="142">
        <f t="shared" si="29"/>
        <v>0</v>
      </c>
      <c r="BL173" s="13" t="s">
        <v>215</v>
      </c>
      <c r="BM173" s="141" t="s">
        <v>935</v>
      </c>
    </row>
    <row r="174" spans="2:65" s="1" customFormat="1" ht="14.5" customHeight="1">
      <c r="B174" s="129"/>
      <c r="C174" s="130" t="s">
        <v>302</v>
      </c>
      <c r="D174" s="130" t="s">
        <v>153</v>
      </c>
      <c r="E174" s="131" t="s">
        <v>936</v>
      </c>
      <c r="F174" s="132" t="s">
        <v>937</v>
      </c>
      <c r="G174" s="133" t="s">
        <v>169</v>
      </c>
      <c r="H174" s="134">
        <v>1</v>
      </c>
      <c r="I174" s="135"/>
      <c r="J174" s="135">
        <f t="shared" si="20"/>
        <v>0</v>
      </c>
      <c r="K174" s="136"/>
      <c r="L174" s="25"/>
      <c r="M174" s="137" t="s">
        <v>1</v>
      </c>
      <c r="N174" s="138" t="s">
        <v>43</v>
      </c>
      <c r="O174" s="139">
        <v>1.9198599999999999</v>
      </c>
      <c r="P174" s="139">
        <f t="shared" si="21"/>
        <v>1.9198599999999999</v>
      </c>
      <c r="Q174" s="139">
        <v>2.8596400000000001E-2</v>
      </c>
      <c r="R174" s="139">
        <f t="shared" si="22"/>
        <v>2.8596400000000001E-2</v>
      </c>
      <c r="S174" s="139">
        <v>0</v>
      </c>
      <c r="T174" s="140">
        <f t="shared" si="23"/>
        <v>0</v>
      </c>
      <c r="AR174" s="141" t="s">
        <v>215</v>
      </c>
      <c r="AT174" s="141" t="s">
        <v>153</v>
      </c>
      <c r="AU174" s="141" t="s">
        <v>89</v>
      </c>
      <c r="AY174" s="13" t="s">
        <v>151</v>
      </c>
      <c r="BE174" s="142">
        <f t="shared" si="24"/>
        <v>0</v>
      </c>
      <c r="BF174" s="142">
        <f t="shared" si="25"/>
        <v>0</v>
      </c>
      <c r="BG174" s="142">
        <f t="shared" si="26"/>
        <v>0</v>
      </c>
      <c r="BH174" s="142">
        <f t="shared" si="27"/>
        <v>0</v>
      </c>
      <c r="BI174" s="142">
        <f t="shared" si="28"/>
        <v>0</v>
      </c>
      <c r="BJ174" s="13" t="s">
        <v>89</v>
      </c>
      <c r="BK174" s="142">
        <f t="shared" si="29"/>
        <v>0</v>
      </c>
      <c r="BL174" s="13" t="s">
        <v>215</v>
      </c>
      <c r="BM174" s="141" t="s">
        <v>938</v>
      </c>
    </row>
    <row r="175" spans="2:65" s="1" customFormat="1" ht="14.5" customHeight="1">
      <c r="B175" s="129"/>
      <c r="C175" s="143" t="s">
        <v>306</v>
      </c>
      <c r="D175" s="143" t="s">
        <v>220</v>
      </c>
      <c r="E175" s="144" t="s">
        <v>939</v>
      </c>
      <c r="F175" s="145" t="s">
        <v>940</v>
      </c>
      <c r="G175" s="146" t="s">
        <v>169</v>
      </c>
      <c r="H175" s="147">
        <v>1</v>
      </c>
      <c r="I175" s="148"/>
      <c r="J175" s="148">
        <f t="shared" si="20"/>
        <v>0</v>
      </c>
      <c r="K175" s="149"/>
      <c r="L175" s="150"/>
      <c r="M175" s="151" t="s">
        <v>1</v>
      </c>
      <c r="N175" s="152" t="s">
        <v>43</v>
      </c>
      <c r="O175" s="139">
        <v>0</v>
      </c>
      <c r="P175" s="139">
        <f t="shared" si="21"/>
        <v>0</v>
      </c>
      <c r="Q175" s="139">
        <v>8.9999999999999993E-3</v>
      </c>
      <c r="R175" s="139">
        <f t="shared" si="22"/>
        <v>8.9999999999999993E-3</v>
      </c>
      <c r="S175" s="139">
        <v>0</v>
      </c>
      <c r="T175" s="140">
        <f t="shared" si="23"/>
        <v>0</v>
      </c>
      <c r="AR175" s="141" t="s">
        <v>281</v>
      </c>
      <c r="AT175" s="141" t="s">
        <v>220</v>
      </c>
      <c r="AU175" s="141" t="s">
        <v>89</v>
      </c>
      <c r="AY175" s="13" t="s">
        <v>151</v>
      </c>
      <c r="BE175" s="142">
        <f t="shared" si="24"/>
        <v>0</v>
      </c>
      <c r="BF175" s="142">
        <f t="shared" si="25"/>
        <v>0</v>
      </c>
      <c r="BG175" s="142">
        <f t="shared" si="26"/>
        <v>0</v>
      </c>
      <c r="BH175" s="142">
        <f t="shared" si="27"/>
        <v>0</v>
      </c>
      <c r="BI175" s="142">
        <f t="shared" si="28"/>
        <v>0</v>
      </c>
      <c r="BJ175" s="13" t="s">
        <v>89</v>
      </c>
      <c r="BK175" s="142">
        <f t="shared" si="29"/>
        <v>0</v>
      </c>
      <c r="BL175" s="13" t="s">
        <v>215</v>
      </c>
      <c r="BM175" s="141" t="s">
        <v>941</v>
      </c>
    </row>
    <row r="176" spans="2:65" s="1" customFormat="1" ht="24.25" customHeight="1">
      <c r="B176" s="129"/>
      <c r="C176" s="130" t="s">
        <v>310</v>
      </c>
      <c r="D176" s="130" t="s">
        <v>153</v>
      </c>
      <c r="E176" s="131" t="s">
        <v>942</v>
      </c>
      <c r="F176" s="132" t="s">
        <v>943</v>
      </c>
      <c r="G176" s="133" t="s">
        <v>204</v>
      </c>
      <c r="H176" s="134">
        <v>1.5</v>
      </c>
      <c r="I176" s="135"/>
      <c r="J176" s="135">
        <f t="shared" si="20"/>
        <v>0</v>
      </c>
      <c r="K176" s="136"/>
      <c r="L176" s="25"/>
      <c r="M176" s="137" t="s">
        <v>1</v>
      </c>
      <c r="N176" s="138" t="s">
        <v>43</v>
      </c>
      <c r="O176" s="139">
        <v>10.785</v>
      </c>
      <c r="P176" s="139">
        <f t="shared" si="21"/>
        <v>16.177500000000002</v>
      </c>
      <c r="Q176" s="139">
        <v>0</v>
      </c>
      <c r="R176" s="139">
        <f t="shared" si="22"/>
        <v>0</v>
      </c>
      <c r="S176" s="139">
        <v>0</v>
      </c>
      <c r="T176" s="140">
        <f t="shared" si="23"/>
        <v>0</v>
      </c>
      <c r="AR176" s="141" t="s">
        <v>215</v>
      </c>
      <c r="AT176" s="141" t="s">
        <v>153</v>
      </c>
      <c r="AU176" s="141" t="s">
        <v>89</v>
      </c>
      <c r="AY176" s="13" t="s">
        <v>151</v>
      </c>
      <c r="BE176" s="142">
        <f t="shared" si="24"/>
        <v>0</v>
      </c>
      <c r="BF176" s="142">
        <f t="shared" si="25"/>
        <v>0</v>
      </c>
      <c r="BG176" s="142">
        <f t="shared" si="26"/>
        <v>0</v>
      </c>
      <c r="BH176" s="142">
        <f t="shared" si="27"/>
        <v>0</v>
      </c>
      <c r="BI176" s="142">
        <f t="shared" si="28"/>
        <v>0</v>
      </c>
      <c r="BJ176" s="13" t="s">
        <v>89</v>
      </c>
      <c r="BK176" s="142">
        <f t="shared" si="29"/>
        <v>0</v>
      </c>
      <c r="BL176" s="13" t="s">
        <v>215</v>
      </c>
      <c r="BM176" s="141" t="s">
        <v>944</v>
      </c>
    </row>
    <row r="177" spans="2:65" s="1" customFormat="1" ht="24.25" customHeight="1">
      <c r="B177" s="129"/>
      <c r="C177" s="130" t="s">
        <v>314</v>
      </c>
      <c r="D177" s="130" t="s">
        <v>153</v>
      </c>
      <c r="E177" s="131" t="s">
        <v>945</v>
      </c>
      <c r="F177" s="132" t="s">
        <v>946</v>
      </c>
      <c r="G177" s="133" t="s">
        <v>169</v>
      </c>
      <c r="H177" s="134">
        <v>1</v>
      </c>
      <c r="I177" s="135"/>
      <c r="J177" s="135">
        <f t="shared" si="20"/>
        <v>0</v>
      </c>
      <c r="K177" s="136"/>
      <c r="L177" s="25"/>
      <c r="M177" s="137" t="s">
        <v>1</v>
      </c>
      <c r="N177" s="138" t="s">
        <v>43</v>
      </c>
      <c r="O177" s="139">
        <v>2.343</v>
      </c>
      <c r="P177" s="139">
        <f t="shared" si="21"/>
        <v>2.343</v>
      </c>
      <c r="Q177" s="139">
        <v>0</v>
      </c>
      <c r="R177" s="139">
        <f t="shared" si="22"/>
        <v>0</v>
      </c>
      <c r="S177" s="139">
        <v>0.51195999999999997</v>
      </c>
      <c r="T177" s="140">
        <f t="shared" si="23"/>
        <v>0.51195999999999997</v>
      </c>
      <c r="AR177" s="141" t="s">
        <v>215</v>
      </c>
      <c r="AT177" s="141" t="s">
        <v>153</v>
      </c>
      <c r="AU177" s="141" t="s">
        <v>89</v>
      </c>
      <c r="AY177" s="13" t="s">
        <v>151</v>
      </c>
      <c r="BE177" s="142">
        <f t="shared" si="24"/>
        <v>0</v>
      </c>
      <c r="BF177" s="142">
        <f t="shared" si="25"/>
        <v>0</v>
      </c>
      <c r="BG177" s="142">
        <f t="shared" si="26"/>
        <v>0</v>
      </c>
      <c r="BH177" s="142">
        <f t="shared" si="27"/>
        <v>0</v>
      </c>
      <c r="BI177" s="142">
        <f t="shared" si="28"/>
        <v>0</v>
      </c>
      <c r="BJ177" s="13" t="s">
        <v>89</v>
      </c>
      <c r="BK177" s="142">
        <f t="shared" si="29"/>
        <v>0</v>
      </c>
      <c r="BL177" s="13" t="s">
        <v>215</v>
      </c>
      <c r="BM177" s="141" t="s">
        <v>947</v>
      </c>
    </row>
    <row r="178" spans="2:65" s="1" customFormat="1" ht="24.25" customHeight="1">
      <c r="B178" s="129"/>
      <c r="C178" s="130" t="s">
        <v>318</v>
      </c>
      <c r="D178" s="130" t="s">
        <v>153</v>
      </c>
      <c r="E178" s="131" t="s">
        <v>948</v>
      </c>
      <c r="F178" s="132" t="s">
        <v>949</v>
      </c>
      <c r="G178" s="133" t="s">
        <v>169</v>
      </c>
      <c r="H178" s="134">
        <v>1</v>
      </c>
      <c r="I178" s="135"/>
      <c r="J178" s="135">
        <f t="shared" si="20"/>
        <v>0</v>
      </c>
      <c r="K178" s="136"/>
      <c r="L178" s="25"/>
      <c r="M178" s="137" t="s">
        <v>1</v>
      </c>
      <c r="N178" s="138" t="s">
        <v>43</v>
      </c>
      <c r="O178" s="139">
        <v>3.3605499999999999</v>
      </c>
      <c r="P178" s="139">
        <f t="shared" si="21"/>
        <v>3.3605499999999999</v>
      </c>
      <c r="Q178" s="139">
        <v>6.1440000000000002E-3</v>
      </c>
      <c r="R178" s="139">
        <f t="shared" si="22"/>
        <v>6.1440000000000002E-3</v>
      </c>
      <c r="S178" s="139">
        <v>0</v>
      </c>
      <c r="T178" s="140">
        <f t="shared" si="23"/>
        <v>0</v>
      </c>
      <c r="AR178" s="141" t="s">
        <v>215</v>
      </c>
      <c r="AT178" s="141" t="s">
        <v>153</v>
      </c>
      <c r="AU178" s="141" t="s">
        <v>89</v>
      </c>
      <c r="AY178" s="13" t="s">
        <v>151</v>
      </c>
      <c r="BE178" s="142">
        <f t="shared" si="24"/>
        <v>0</v>
      </c>
      <c r="BF178" s="142">
        <f t="shared" si="25"/>
        <v>0</v>
      </c>
      <c r="BG178" s="142">
        <f t="shared" si="26"/>
        <v>0</v>
      </c>
      <c r="BH178" s="142">
        <f t="shared" si="27"/>
        <v>0</v>
      </c>
      <c r="BI178" s="142">
        <f t="shared" si="28"/>
        <v>0</v>
      </c>
      <c r="BJ178" s="13" t="s">
        <v>89</v>
      </c>
      <c r="BK178" s="142">
        <f t="shared" si="29"/>
        <v>0</v>
      </c>
      <c r="BL178" s="13" t="s">
        <v>215</v>
      </c>
      <c r="BM178" s="141" t="s">
        <v>950</v>
      </c>
    </row>
    <row r="179" spans="2:65" s="1" customFormat="1" ht="24.25" customHeight="1">
      <c r="B179" s="129"/>
      <c r="C179" s="130" t="s">
        <v>322</v>
      </c>
      <c r="D179" s="130" t="s">
        <v>153</v>
      </c>
      <c r="E179" s="131" t="s">
        <v>951</v>
      </c>
      <c r="F179" s="132" t="s">
        <v>952</v>
      </c>
      <c r="G179" s="133" t="s">
        <v>169</v>
      </c>
      <c r="H179" s="134">
        <v>1</v>
      </c>
      <c r="I179" s="135"/>
      <c r="J179" s="135">
        <f t="shared" si="20"/>
        <v>0</v>
      </c>
      <c r="K179" s="136"/>
      <c r="L179" s="25"/>
      <c r="M179" s="137" t="s">
        <v>1</v>
      </c>
      <c r="N179" s="138" t="s">
        <v>43</v>
      </c>
      <c r="O179" s="139">
        <v>1.38</v>
      </c>
      <c r="P179" s="139">
        <f t="shared" si="21"/>
        <v>1.38</v>
      </c>
      <c r="Q179" s="139">
        <v>0</v>
      </c>
      <c r="R179" s="139">
        <f t="shared" si="22"/>
        <v>0</v>
      </c>
      <c r="S179" s="139">
        <v>0</v>
      </c>
      <c r="T179" s="140">
        <f t="shared" si="23"/>
        <v>0</v>
      </c>
      <c r="AR179" s="141" t="s">
        <v>215</v>
      </c>
      <c r="AT179" s="141" t="s">
        <v>153</v>
      </c>
      <c r="AU179" s="141" t="s">
        <v>89</v>
      </c>
      <c r="AY179" s="13" t="s">
        <v>151</v>
      </c>
      <c r="BE179" s="142">
        <f t="shared" si="24"/>
        <v>0</v>
      </c>
      <c r="BF179" s="142">
        <f t="shared" si="25"/>
        <v>0</v>
      </c>
      <c r="BG179" s="142">
        <f t="shared" si="26"/>
        <v>0</v>
      </c>
      <c r="BH179" s="142">
        <f t="shared" si="27"/>
        <v>0</v>
      </c>
      <c r="BI179" s="142">
        <f t="shared" si="28"/>
        <v>0</v>
      </c>
      <c r="BJ179" s="13" t="s">
        <v>89</v>
      </c>
      <c r="BK179" s="142">
        <f t="shared" si="29"/>
        <v>0</v>
      </c>
      <c r="BL179" s="13" t="s">
        <v>215</v>
      </c>
      <c r="BM179" s="141" t="s">
        <v>953</v>
      </c>
    </row>
    <row r="180" spans="2:65" s="1" customFormat="1" ht="24.25" customHeight="1">
      <c r="B180" s="129"/>
      <c r="C180" s="130" t="s">
        <v>326</v>
      </c>
      <c r="D180" s="130" t="s">
        <v>153</v>
      </c>
      <c r="E180" s="131" t="s">
        <v>954</v>
      </c>
      <c r="F180" s="132" t="s">
        <v>955</v>
      </c>
      <c r="G180" s="133" t="s">
        <v>169</v>
      </c>
      <c r="H180" s="134">
        <v>3</v>
      </c>
      <c r="I180" s="135"/>
      <c r="J180" s="135">
        <f t="shared" si="20"/>
        <v>0</v>
      </c>
      <c r="K180" s="136"/>
      <c r="L180" s="25"/>
      <c r="M180" s="137" t="s">
        <v>1</v>
      </c>
      <c r="N180" s="138" t="s">
        <v>43</v>
      </c>
      <c r="O180" s="139">
        <v>0.51114999999999999</v>
      </c>
      <c r="P180" s="139">
        <f t="shared" si="21"/>
        <v>1.53345</v>
      </c>
      <c r="Q180" s="139">
        <v>7.3999999999999996E-5</v>
      </c>
      <c r="R180" s="139">
        <f t="shared" si="22"/>
        <v>2.2199999999999998E-4</v>
      </c>
      <c r="S180" s="139">
        <v>2.4E-2</v>
      </c>
      <c r="T180" s="140">
        <f t="shared" si="23"/>
        <v>7.2000000000000008E-2</v>
      </c>
      <c r="AR180" s="141" t="s">
        <v>215</v>
      </c>
      <c r="AT180" s="141" t="s">
        <v>153</v>
      </c>
      <c r="AU180" s="141" t="s">
        <v>89</v>
      </c>
      <c r="AY180" s="13" t="s">
        <v>151</v>
      </c>
      <c r="BE180" s="142">
        <f t="shared" si="24"/>
        <v>0</v>
      </c>
      <c r="BF180" s="142">
        <f t="shared" si="25"/>
        <v>0</v>
      </c>
      <c r="BG180" s="142">
        <f t="shared" si="26"/>
        <v>0</v>
      </c>
      <c r="BH180" s="142">
        <f t="shared" si="27"/>
        <v>0</v>
      </c>
      <c r="BI180" s="142">
        <f t="shared" si="28"/>
        <v>0</v>
      </c>
      <c r="BJ180" s="13" t="s">
        <v>89</v>
      </c>
      <c r="BK180" s="142">
        <f t="shared" si="29"/>
        <v>0</v>
      </c>
      <c r="BL180" s="13" t="s">
        <v>215</v>
      </c>
      <c r="BM180" s="141" t="s">
        <v>956</v>
      </c>
    </row>
    <row r="181" spans="2:65" s="1" customFormat="1" ht="24.25" customHeight="1">
      <c r="B181" s="129"/>
      <c r="C181" s="130" t="s">
        <v>330</v>
      </c>
      <c r="D181" s="130" t="s">
        <v>153</v>
      </c>
      <c r="E181" s="131" t="s">
        <v>957</v>
      </c>
      <c r="F181" s="132" t="s">
        <v>958</v>
      </c>
      <c r="G181" s="133" t="s">
        <v>545</v>
      </c>
      <c r="H181" s="134">
        <v>61.23</v>
      </c>
      <c r="I181" s="135"/>
      <c r="J181" s="135">
        <f t="shared" si="20"/>
        <v>0</v>
      </c>
      <c r="K181" s="136"/>
      <c r="L181" s="25"/>
      <c r="M181" s="137" t="s">
        <v>1</v>
      </c>
      <c r="N181" s="138" t="s">
        <v>43</v>
      </c>
      <c r="O181" s="139">
        <v>0</v>
      </c>
      <c r="P181" s="139">
        <f t="shared" si="21"/>
        <v>0</v>
      </c>
      <c r="Q181" s="139">
        <v>0</v>
      </c>
      <c r="R181" s="139">
        <f t="shared" si="22"/>
        <v>0</v>
      </c>
      <c r="S181" s="139">
        <v>0</v>
      </c>
      <c r="T181" s="140">
        <f t="shared" si="23"/>
        <v>0</v>
      </c>
      <c r="AR181" s="141" t="s">
        <v>215</v>
      </c>
      <c r="AT181" s="141" t="s">
        <v>153</v>
      </c>
      <c r="AU181" s="141" t="s">
        <v>89</v>
      </c>
      <c r="AY181" s="13" t="s">
        <v>151</v>
      </c>
      <c r="BE181" s="142">
        <f t="shared" si="24"/>
        <v>0</v>
      </c>
      <c r="BF181" s="142">
        <f t="shared" si="25"/>
        <v>0</v>
      </c>
      <c r="BG181" s="142">
        <f t="shared" si="26"/>
        <v>0</v>
      </c>
      <c r="BH181" s="142">
        <f t="shared" si="27"/>
        <v>0</v>
      </c>
      <c r="BI181" s="142">
        <f t="shared" si="28"/>
        <v>0</v>
      </c>
      <c r="BJ181" s="13" t="s">
        <v>89</v>
      </c>
      <c r="BK181" s="142">
        <f t="shared" si="29"/>
        <v>0</v>
      </c>
      <c r="BL181" s="13" t="s">
        <v>215</v>
      </c>
      <c r="BM181" s="141" t="s">
        <v>959</v>
      </c>
    </row>
    <row r="182" spans="2:65" s="1" customFormat="1" ht="24.25" customHeight="1">
      <c r="B182" s="129"/>
      <c r="C182" s="130" t="s">
        <v>334</v>
      </c>
      <c r="D182" s="130" t="s">
        <v>153</v>
      </c>
      <c r="E182" s="131" t="s">
        <v>960</v>
      </c>
      <c r="F182" s="132" t="s">
        <v>961</v>
      </c>
      <c r="G182" s="133" t="s">
        <v>545</v>
      </c>
      <c r="H182" s="134">
        <v>61.23</v>
      </c>
      <c r="I182" s="135"/>
      <c r="J182" s="135">
        <f t="shared" si="20"/>
        <v>0</v>
      </c>
      <c r="K182" s="136"/>
      <c r="L182" s="25"/>
      <c r="M182" s="137" t="s">
        <v>1</v>
      </c>
      <c r="N182" s="138" t="s">
        <v>43</v>
      </c>
      <c r="O182" s="139">
        <v>0</v>
      </c>
      <c r="P182" s="139">
        <f t="shared" si="21"/>
        <v>0</v>
      </c>
      <c r="Q182" s="139">
        <v>0</v>
      </c>
      <c r="R182" s="139">
        <f t="shared" si="22"/>
        <v>0</v>
      </c>
      <c r="S182" s="139">
        <v>0</v>
      </c>
      <c r="T182" s="140">
        <f t="shared" si="23"/>
        <v>0</v>
      </c>
      <c r="AR182" s="141" t="s">
        <v>215</v>
      </c>
      <c r="AT182" s="141" t="s">
        <v>153</v>
      </c>
      <c r="AU182" s="141" t="s">
        <v>89</v>
      </c>
      <c r="AY182" s="13" t="s">
        <v>151</v>
      </c>
      <c r="BE182" s="142">
        <f t="shared" si="24"/>
        <v>0</v>
      </c>
      <c r="BF182" s="142">
        <f t="shared" si="25"/>
        <v>0</v>
      </c>
      <c r="BG182" s="142">
        <f t="shared" si="26"/>
        <v>0</v>
      </c>
      <c r="BH182" s="142">
        <f t="shared" si="27"/>
        <v>0</v>
      </c>
      <c r="BI182" s="142">
        <f t="shared" si="28"/>
        <v>0</v>
      </c>
      <c r="BJ182" s="13" t="s">
        <v>89</v>
      </c>
      <c r="BK182" s="142">
        <f t="shared" si="29"/>
        <v>0</v>
      </c>
      <c r="BL182" s="13" t="s">
        <v>215</v>
      </c>
      <c r="BM182" s="141" t="s">
        <v>962</v>
      </c>
    </row>
    <row r="183" spans="2:65" s="11" customFormat="1" ht="23" customHeight="1">
      <c r="B183" s="118"/>
      <c r="D183" s="119" t="s">
        <v>76</v>
      </c>
      <c r="E183" s="127" t="s">
        <v>963</v>
      </c>
      <c r="F183" s="127" t="s">
        <v>964</v>
      </c>
      <c r="J183" s="128">
        <f>BK183</f>
        <v>0</v>
      </c>
      <c r="L183" s="118"/>
      <c r="M183" s="122"/>
      <c r="P183" s="123">
        <f>SUM(P184:P211)</f>
        <v>103.25922</v>
      </c>
      <c r="R183" s="123">
        <f>SUM(R184:R211)</f>
        <v>0.36137199999999997</v>
      </c>
      <c r="T183" s="124">
        <f>SUM(T184:T211)</f>
        <v>0.15958</v>
      </c>
      <c r="AR183" s="119" t="s">
        <v>89</v>
      </c>
      <c r="AT183" s="125" t="s">
        <v>76</v>
      </c>
      <c r="AU183" s="125" t="s">
        <v>84</v>
      </c>
      <c r="AY183" s="119" t="s">
        <v>151</v>
      </c>
      <c r="BK183" s="126">
        <f>SUM(BK184:BK211)</f>
        <v>0</v>
      </c>
    </row>
    <row r="184" spans="2:65" s="1" customFormat="1" ht="24.25" customHeight="1">
      <c r="B184" s="129"/>
      <c r="C184" s="130" t="s">
        <v>338</v>
      </c>
      <c r="D184" s="130" t="s">
        <v>153</v>
      </c>
      <c r="E184" s="131" t="s">
        <v>965</v>
      </c>
      <c r="F184" s="132" t="s">
        <v>966</v>
      </c>
      <c r="G184" s="133" t="s">
        <v>169</v>
      </c>
      <c r="H184" s="134">
        <v>1</v>
      </c>
      <c r="I184" s="135"/>
      <c r="J184" s="135">
        <f t="shared" ref="J184:J211" si="30">ROUND(I184*H184,2)</f>
        <v>0</v>
      </c>
      <c r="K184" s="136"/>
      <c r="L184" s="25"/>
      <c r="M184" s="137" t="s">
        <v>1</v>
      </c>
      <c r="N184" s="138" t="s">
        <v>43</v>
      </c>
      <c r="O184" s="139">
        <v>0.33100000000000002</v>
      </c>
      <c r="P184" s="139">
        <f t="shared" ref="P184:P211" si="31">O184*H184</f>
        <v>0.33100000000000002</v>
      </c>
      <c r="Q184" s="139">
        <v>0</v>
      </c>
      <c r="R184" s="139">
        <f t="shared" ref="R184:R211" si="32">Q184*H184</f>
        <v>0</v>
      </c>
      <c r="S184" s="139">
        <v>9.3579999999999997E-2</v>
      </c>
      <c r="T184" s="140">
        <f t="shared" ref="T184:T211" si="33">S184*H184</f>
        <v>9.3579999999999997E-2</v>
      </c>
      <c r="AR184" s="141" t="s">
        <v>215</v>
      </c>
      <c r="AT184" s="141" t="s">
        <v>153</v>
      </c>
      <c r="AU184" s="141" t="s">
        <v>89</v>
      </c>
      <c r="AY184" s="13" t="s">
        <v>151</v>
      </c>
      <c r="BE184" s="142">
        <f t="shared" ref="BE184:BE211" si="34">IF(N184="základná",J184,0)</f>
        <v>0</v>
      </c>
      <c r="BF184" s="142">
        <f t="shared" ref="BF184:BF211" si="35">IF(N184="znížená",J184,0)</f>
        <v>0</v>
      </c>
      <c r="BG184" s="142">
        <f t="shared" ref="BG184:BG211" si="36">IF(N184="zákl. prenesená",J184,0)</f>
        <v>0</v>
      </c>
      <c r="BH184" s="142">
        <f t="shared" ref="BH184:BH211" si="37">IF(N184="zníž. prenesená",J184,0)</f>
        <v>0</v>
      </c>
      <c r="BI184" s="142">
        <f t="shared" ref="BI184:BI211" si="38">IF(N184="nulová",J184,0)</f>
        <v>0</v>
      </c>
      <c r="BJ184" s="13" t="s">
        <v>89</v>
      </c>
      <c r="BK184" s="142">
        <f t="shared" ref="BK184:BK211" si="39">ROUND(I184*H184,2)</f>
        <v>0</v>
      </c>
      <c r="BL184" s="13" t="s">
        <v>215</v>
      </c>
      <c r="BM184" s="141" t="s">
        <v>967</v>
      </c>
    </row>
    <row r="185" spans="2:65" s="1" customFormat="1" ht="14.5" customHeight="1">
      <c r="B185" s="129"/>
      <c r="C185" s="130" t="s">
        <v>342</v>
      </c>
      <c r="D185" s="130" t="s">
        <v>153</v>
      </c>
      <c r="E185" s="131" t="s">
        <v>968</v>
      </c>
      <c r="F185" s="132" t="s">
        <v>969</v>
      </c>
      <c r="G185" s="133" t="s">
        <v>970</v>
      </c>
      <c r="H185" s="134">
        <v>28</v>
      </c>
      <c r="I185" s="135"/>
      <c r="J185" s="135">
        <f t="shared" si="30"/>
        <v>0</v>
      </c>
      <c r="K185" s="136"/>
      <c r="L185" s="25"/>
      <c r="M185" s="137" t="s">
        <v>1</v>
      </c>
      <c r="N185" s="138" t="s">
        <v>43</v>
      </c>
      <c r="O185" s="139">
        <v>0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215</v>
      </c>
      <c r="AT185" s="141" t="s">
        <v>153</v>
      </c>
      <c r="AU185" s="141" t="s">
        <v>89</v>
      </c>
      <c r="AY185" s="13" t="s">
        <v>151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89</v>
      </c>
      <c r="BK185" s="142">
        <f t="shared" si="39"/>
        <v>0</v>
      </c>
      <c r="BL185" s="13" t="s">
        <v>215</v>
      </c>
      <c r="BM185" s="141" t="s">
        <v>971</v>
      </c>
    </row>
    <row r="186" spans="2:65" s="1" customFormat="1" ht="14.5" customHeight="1">
      <c r="B186" s="129"/>
      <c r="C186" s="143" t="s">
        <v>346</v>
      </c>
      <c r="D186" s="143" t="s">
        <v>220</v>
      </c>
      <c r="E186" s="144" t="s">
        <v>972</v>
      </c>
      <c r="F186" s="145" t="s">
        <v>973</v>
      </c>
      <c r="G186" s="146" t="s">
        <v>169</v>
      </c>
      <c r="H186" s="147">
        <v>28</v>
      </c>
      <c r="I186" s="148"/>
      <c r="J186" s="148">
        <f t="shared" si="30"/>
        <v>0</v>
      </c>
      <c r="K186" s="149"/>
      <c r="L186" s="150"/>
      <c r="M186" s="151" t="s">
        <v>1</v>
      </c>
      <c r="N186" s="152" t="s">
        <v>43</v>
      </c>
      <c r="O186" s="139">
        <v>0</v>
      </c>
      <c r="P186" s="139">
        <f t="shared" si="31"/>
        <v>0</v>
      </c>
      <c r="Q186" s="139">
        <v>0</v>
      </c>
      <c r="R186" s="139">
        <f t="shared" si="32"/>
        <v>0</v>
      </c>
      <c r="S186" s="139">
        <v>0</v>
      </c>
      <c r="T186" s="140">
        <f t="shared" si="33"/>
        <v>0</v>
      </c>
      <c r="AR186" s="141" t="s">
        <v>281</v>
      </c>
      <c r="AT186" s="141" t="s">
        <v>220</v>
      </c>
      <c r="AU186" s="141" t="s">
        <v>89</v>
      </c>
      <c r="AY186" s="13" t="s">
        <v>151</v>
      </c>
      <c r="BE186" s="142">
        <f t="shared" si="34"/>
        <v>0</v>
      </c>
      <c r="BF186" s="142">
        <f t="shared" si="35"/>
        <v>0</v>
      </c>
      <c r="BG186" s="142">
        <f t="shared" si="36"/>
        <v>0</v>
      </c>
      <c r="BH186" s="142">
        <f t="shared" si="37"/>
        <v>0</v>
      </c>
      <c r="BI186" s="142">
        <f t="shared" si="38"/>
        <v>0</v>
      </c>
      <c r="BJ186" s="13" t="s">
        <v>89</v>
      </c>
      <c r="BK186" s="142">
        <f t="shared" si="39"/>
        <v>0</v>
      </c>
      <c r="BL186" s="13" t="s">
        <v>215</v>
      </c>
      <c r="BM186" s="141" t="s">
        <v>974</v>
      </c>
    </row>
    <row r="187" spans="2:65" s="1" customFormat="1" ht="38" customHeight="1">
      <c r="B187" s="129"/>
      <c r="C187" s="130" t="s">
        <v>350</v>
      </c>
      <c r="D187" s="130" t="s">
        <v>153</v>
      </c>
      <c r="E187" s="131" t="s">
        <v>975</v>
      </c>
      <c r="F187" s="132" t="s">
        <v>976</v>
      </c>
      <c r="G187" s="133" t="s">
        <v>169</v>
      </c>
      <c r="H187" s="134">
        <v>1</v>
      </c>
      <c r="I187" s="135"/>
      <c r="J187" s="135">
        <f t="shared" si="30"/>
        <v>0</v>
      </c>
      <c r="K187" s="136"/>
      <c r="L187" s="25"/>
      <c r="M187" s="137" t="s">
        <v>1</v>
      </c>
      <c r="N187" s="138" t="s">
        <v>43</v>
      </c>
      <c r="O187" s="139">
        <v>4.7608100000000002</v>
      </c>
      <c r="P187" s="139">
        <f t="shared" si="31"/>
        <v>4.7608100000000002</v>
      </c>
      <c r="Q187" s="139">
        <v>0</v>
      </c>
      <c r="R187" s="139">
        <f t="shared" si="32"/>
        <v>0</v>
      </c>
      <c r="S187" s="139">
        <v>0</v>
      </c>
      <c r="T187" s="140">
        <f t="shared" si="33"/>
        <v>0</v>
      </c>
      <c r="AR187" s="141" t="s">
        <v>215</v>
      </c>
      <c r="AT187" s="141" t="s">
        <v>153</v>
      </c>
      <c r="AU187" s="141" t="s">
        <v>89</v>
      </c>
      <c r="AY187" s="13" t="s">
        <v>151</v>
      </c>
      <c r="BE187" s="142">
        <f t="shared" si="34"/>
        <v>0</v>
      </c>
      <c r="BF187" s="142">
        <f t="shared" si="35"/>
        <v>0</v>
      </c>
      <c r="BG187" s="142">
        <f t="shared" si="36"/>
        <v>0</v>
      </c>
      <c r="BH187" s="142">
        <f t="shared" si="37"/>
        <v>0</v>
      </c>
      <c r="BI187" s="142">
        <f t="shared" si="38"/>
        <v>0</v>
      </c>
      <c r="BJ187" s="13" t="s">
        <v>89</v>
      </c>
      <c r="BK187" s="142">
        <f t="shared" si="39"/>
        <v>0</v>
      </c>
      <c r="BL187" s="13" t="s">
        <v>215</v>
      </c>
      <c r="BM187" s="141" t="s">
        <v>977</v>
      </c>
    </row>
    <row r="188" spans="2:65" s="1" customFormat="1" ht="14.5" customHeight="1">
      <c r="B188" s="129"/>
      <c r="C188" s="143" t="s">
        <v>354</v>
      </c>
      <c r="D188" s="143" t="s">
        <v>220</v>
      </c>
      <c r="E188" s="144" t="s">
        <v>978</v>
      </c>
      <c r="F188" s="145" t="s">
        <v>979</v>
      </c>
      <c r="G188" s="146" t="s">
        <v>169</v>
      </c>
      <c r="H188" s="147">
        <v>1</v>
      </c>
      <c r="I188" s="148"/>
      <c r="J188" s="148">
        <f t="shared" si="30"/>
        <v>0</v>
      </c>
      <c r="K188" s="149"/>
      <c r="L188" s="150"/>
      <c r="M188" s="151" t="s">
        <v>1</v>
      </c>
      <c r="N188" s="152" t="s">
        <v>43</v>
      </c>
      <c r="O188" s="139">
        <v>0</v>
      </c>
      <c r="P188" s="139">
        <f t="shared" si="31"/>
        <v>0</v>
      </c>
      <c r="Q188" s="139">
        <v>0.152</v>
      </c>
      <c r="R188" s="139">
        <f t="shared" si="32"/>
        <v>0.152</v>
      </c>
      <c r="S188" s="139">
        <v>0</v>
      </c>
      <c r="T188" s="140">
        <f t="shared" si="33"/>
        <v>0</v>
      </c>
      <c r="AR188" s="141" t="s">
        <v>281</v>
      </c>
      <c r="AT188" s="141" t="s">
        <v>220</v>
      </c>
      <c r="AU188" s="141" t="s">
        <v>89</v>
      </c>
      <c r="AY188" s="13" t="s">
        <v>151</v>
      </c>
      <c r="BE188" s="142">
        <f t="shared" si="34"/>
        <v>0</v>
      </c>
      <c r="BF188" s="142">
        <f t="shared" si="35"/>
        <v>0</v>
      </c>
      <c r="BG188" s="142">
        <f t="shared" si="36"/>
        <v>0</v>
      </c>
      <c r="BH188" s="142">
        <f t="shared" si="37"/>
        <v>0</v>
      </c>
      <c r="BI188" s="142">
        <f t="shared" si="38"/>
        <v>0</v>
      </c>
      <c r="BJ188" s="13" t="s">
        <v>89</v>
      </c>
      <c r="BK188" s="142">
        <f t="shared" si="39"/>
        <v>0</v>
      </c>
      <c r="BL188" s="13" t="s">
        <v>215</v>
      </c>
      <c r="BM188" s="141" t="s">
        <v>980</v>
      </c>
    </row>
    <row r="189" spans="2:65" s="1" customFormat="1" ht="14.5" customHeight="1">
      <c r="B189" s="129"/>
      <c r="C189" s="143" t="s">
        <v>358</v>
      </c>
      <c r="D189" s="143" t="s">
        <v>220</v>
      </c>
      <c r="E189" s="144" t="s">
        <v>981</v>
      </c>
      <c r="F189" s="145" t="s">
        <v>982</v>
      </c>
      <c r="G189" s="146" t="s">
        <v>169</v>
      </c>
      <c r="H189" s="147">
        <v>1</v>
      </c>
      <c r="I189" s="148"/>
      <c r="J189" s="148">
        <f t="shared" si="30"/>
        <v>0</v>
      </c>
      <c r="K189" s="149"/>
      <c r="L189" s="150"/>
      <c r="M189" s="151" t="s">
        <v>1</v>
      </c>
      <c r="N189" s="152" t="s">
        <v>43</v>
      </c>
      <c r="O189" s="139">
        <v>0</v>
      </c>
      <c r="P189" s="139">
        <f t="shared" si="31"/>
        <v>0</v>
      </c>
      <c r="Q189" s="139">
        <v>1.4E-3</v>
      </c>
      <c r="R189" s="139">
        <f t="shared" si="32"/>
        <v>1.4E-3</v>
      </c>
      <c r="S189" s="139">
        <v>0</v>
      </c>
      <c r="T189" s="140">
        <f t="shared" si="33"/>
        <v>0</v>
      </c>
      <c r="AR189" s="141" t="s">
        <v>281</v>
      </c>
      <c r="AT189" s="141" t="s">
        <v>220</v>
      </c>
      <c r="AU189" s="141" t="s">
        <v>89</v>
      </c>
      <c r="AY189" s="13" t="s">
        <v>151</v>
      </c>
      <c r="BE189" s="142">
        <f t="shared" si="34"/>
        <v>0</v>
      </c>
      <c r="BF189" s="142">
        <f t="shared" si="35"/>
        <v>0</v>
      </c>
      <c r="BG189" s="142">
        <f t="shared" si="36"/>
        <v>0</v>
      </c>
      <c r="BH189" s="142">
        <f t="shared" si="37"/>
        <v>0</v>
      </c>
      <c r="BI189" s="142">
        <f t="shared" si="38"/>
        <v>0</v>
      </c>
      <c r="BJ189" s="13" t="s">
        <v>89</v>
      </c>
      <c r="BK189" s="142">
        <f t="shared" si="39"/>
        <v>0</v>
      </c>
      <c r="BL189" s="13" t="s">
        <v>215</v>
      </c>
      <c r="BM189" s="141" t="s">
        <v>983</v>
      </c>
    </row>
    <row r="190" spans="2:65" s="1" customFormat="1" ht="14.5" customHeight="1">
      <c r="B190" s="129"/>
      <c r="C190" s="143" t="s">
        <v>362</v>
      </c>
      <c r="D190" s="143" t="s">
        <v>220</v>
      </c>
      <c r="E190" s="144" t="s">
        <v>984</v>
      </c>
      <c r="F190" s="145" t="s">
        <v>985</v>
      </c>
      <c r="G190" s="146" t="s">
        <v>169</v>
      </c>
      <c r="H190" s="147">
        <v>1</v>
      </c>
      <c r="I190" s="148"/>
      <c r="J190" s="148">
        <f t="shared" si="30"/>
        <v>0</v>
      </c>
      <c r="K190" s="149"/>
      <c r="L190" s="150"/>
      <c r="M190" s="151" t="s">
        <v>1</v>
      </c>
      <c r="N190" s="152" t="s">
        <v>43</v>
      </c>
      <c r="O190" s="139">
        <v>0</v>
      </c>
      <c r="P190" s="139">
        <f t="shared" si="31"/>
        <v>0</v>
      </c>
      <c r="Q190" s="139">
        <v>4.0000000000000001E-3</v>
      </c>
      <c r="R190" s="139">
        <f t="shared" si="32"/>
        <v>4.0000000000000001E-3</v>
      </c>
      <c r="S190" s="139">
        <v>0</v>
      </c>
      <c r="T190" s="140">
        <f t="shared" si="33"/>
        <v>0</v>
      </c>
      <c r="AR190" s="141" t="s">
        <v>281</v>
      </c>
      <c r="AT190" s="141" t="s">
        <v>220</v>
      </c>
      <c r="AU190" s="141" t="s">
        <v>89</v>
      </c>
      <c r="AY190" s="13" t="s">
        <v>151</v>
      </c>
      <c r="BE190" s="142">
        <f t="shared" si="34"/>
        <v>0</v>
      </c>
      <c r="BF190" s="142">
        <f t="shared" si="35"/>
        <v>0</v>
      </c>
      <c r="BG190" s="142">
        <f t="shared" si="36"/>
        <v>0</v>
      </c>
      <c r="BH190" s="142">
        <f t="shared" si="37"/>
        <v>0</v>
      </c>
      <c r="BI190" s="142">
        <f t="shared" si="38"/>
        <v>0</v>
      </c>
      <c r="BJ190" s="13" t="s">
        <v>89</v>
      </c>
      <c r="BK190" s="142">
        <f t="shared" si="39"/>
        <v>0</v>
      </c>
      <c r="BL190" s="13" t="s">
        <v>215</v>
      </c>
      <c r="BM190" s="141" t="s">
        <v>986</v>
      </c>
    </row>
    <row r="191" spans="2:65" s="1" customFormat="1" ht="24.25" customHeight="1">
      <c r="B191" s="129"/>
      <c r="C191" s="130" t="s">
        <v>366</v>
      </c>
      <c r="D191" s="130" t="s">
        <v>153</v>
      </c>
      <c r="E191" s="131" t="s">
        <v>987</v>
      </c>
      <c r="F191" s="132" t="s">
        <v>988</v>
      </c>
      <c r="G191" s="133" t="s">
        <v>169</v>
      </c>
      <c r="H191" s="134">
        <v>1</v>
      </c>
      <c r="I191" s="135"/>
      <c r="J191" s="135">
        <f t="shared" si="30"/>
        <v>0</v>
      </c>
      <c r="K191" s="136"/>
      <c r="L191" s="25"/>
      <c r="M191" s="137" t="s">
        <v>1</v>
      </c>
      <c r="N191" s="138" t="s">
        <v>43</v>
      </c>
      <c r="O191" s="139">
        <v>0.92700000000000005</v>
      </c>
      <c r="P191" s="139">
        <f t="shared" si="31"/>
        <v>0.92700000000000005</v>
      </c>
      <c r="Q191" s="139">
        <v>0</v>
      </c>
      <c r="R191" s="139">
        <f t="shared" si="32"/>
        <v>0</v>
      </c>
      <c r="S191" s="139">
        <v>0</v>
      </c>
      <c r="T191" s="140">
        <f t="shared" si="33"/>
        <v>0</v>
      </c>
      <c r="AR191" s="141" t="s">
        <v>215</v>
      </c>
      <c r="AT191" s="141" t="s">
        <v>153</v>
      </c>
      <c r="AU191" s="141" t="s">
        <v>89</v>
      </c>
      <c r="AY191" s="13" t="s">
        <v>151</v>
      </c>
      <c r="BE191" s="142">
        <f t="shared" si="34"/>
        <v>0</v>
      </c>
      <c r="BF191" s="142">
        <f t="shared" si="35"/>
        <v>0</v>
      </c>
      <c r="BG191" s="142">
        <f t="shared" si="36"/>
        <v>0</v>
      </c>
      <c r="BH191" s="142">
        <f t="shared" si="37"/>
        <v>0</v>
      </c>
      <c r="BI191" s="142">
        <f t="shared" si="38"/>
        <v>0</v>
      </c>
      <c r="BJ191" s="13" t="s">
        <v>89</v>
      </c>
      <c r="BK191" s="142">
        <f t="shared" si="39"/>
        <v>0</v>
      </c>
      <c r="BL191" s="13" t="s">
        <v>215</v>
      </c>
      <c r="BM191" s="141" t="s">
        <v>989</v>
      </c>
    </row>
    <row r="192" spans="2:65" s="1" customFormat="1" ht="24.25" customHeight="1">
      <c r="B192" s="129"/>
      <c r="C192" s="130" t="s">
        <v>370</v>
      </c>
      <c r="D192" s="130" t="s">
        <v>153</v>
      </c>
      <c r="E192" s="131" t="s">
        <v>990</v>
      </c>
      <c r="F192" s="132" t="s">
        <v>991</v>
      </c>
      <c r="G192" s="133" t="s">
        <v>169</v>
      </c>
      <c r="H192" s="134">
        <v>1</v>
      </c>
      <c r="I192" s="135"/>
      <c r="J192" s="135">
        <f t="shared" si="30"/>
        <v>0</v>
      </c>
      <c r="K192" s="136"/>
      <c r="L192" s="25"/>
      <c r="M192" s="137" t="s">
        <v>1</v>
      </c>
      <c r="N192" s="138" t="s">
        <v>43</v>
      </c>
      <c r="O192" s="139">
        <v>0.63412000000000002</v>
      </c>
      <c r="P192" s="139">
        <f t="shared" si="31"/>
        <v>0.63412000000000002</v>
      </c>
      <c r="Q192" s="139">
        <v>0</v>
      </c>
      <c r="R192" s="139">
        <f t="shared" si="32"/>
        <v>0</v>
      </c>
      <c r="S192" s="139">
        <v>0</v>
      </c>
      <c r="T192" s="140">
        <f t="shared" si="33"/>
        <v>0</v>
      </c>
      <c r="AR192" s="141" t="s">
        <v>215</v>
      </c>
      <c r="AT192" s="141" t="s">
        <v>153</v>
      </c>
      <c r="AU192" s="141" t="s">
        <v>89</v>
      </c>
      <c r="AY192" s="13" t="s">
        <v>151</v>
      </c>
      <c r="BE192" s="142">
        <f t="shared" si="34"/>
        <v>0</v>
      </c>
      <c r="BF192" s="142">
        <f t="shared" si="35"/>
        <v>0</v>
      </c>
      <c r="BG192" s="142">
        <f t="shared" si="36"/>
        <v>0</v>
      </c>
      <c r="BH192" s="142">
        <f t="shared" si="37"/>
        <v>0</v>
      </c>
      <c r="BI192" s="142">
        <f t="shared" si="38"/>
        <v>0</v>
      </c>
      <c r="BJ192" s="13" t="s">
        <v>89</v>
      </c>
      <c r="BK192" s="142">
        <f t="shared" si="39"/>
        <v>0</v>
      </c>
      <c r="BL192" s="13" t="s">
        <v>215</v>
      </c>
      <c r="BM192" s="141" t="s">
        <v>992</v>
      </c>
    </row>
    <row r="193" spans="2:65" s="1" customFormat="1" ht="24.25" customHeight="1">
      <c r="B193" s="129"/>
      <c r="C193" s="143" t="s">
        <v>374</v>
      </c>
      <c r="D193" s="143" t="s">
        <v>220</v>
      </c>
      <c r="E193" s="144" t="s">
        <v>993</v>
      </c>
      <c r="F193" s="145" t="s">
        <v>994</v>
      </c>
      <c r="G193" s="146" t="s">
        <v>169</v>
      </c>
      <c r="H193" s="147">
        <v>1</v>
      </c>
      <c r="I193" s="148"/>
      <c r="J193" s="148">
        <f t="shared" si="30"/>
        <v>0</v>
      </c>
      <c r="K193" s="149"/>
      <c r="L193" s="150"/>
      <c r="M193" s="151" t="s">
        <v>1</v>
      </c>
      <c r="N193" s="152" t="s">
        <v>43</v>
      </c>
      <c r="O193" s="139">
        <v>0</v>
      </c>
      <c r="P193" s="139">
        <f t="shared" si="31"/>
        <v>0</v>
      </c>
      <c r="Q193" s="139">
        <v>2.0500000000000002E-3</v>
      </c>
      <c r="R193" s="139">
        <f t="shared" si="32"/>
        <v>2.0500000000000002E-3</v>
      </c>
      <c r="S193" s="139">
        <v>0</v>
      </c>
      <c r="T193" s="140">
        <f t="shared" si="33"/>
        <v>0</v>
      </c>
      <c r="AR193" s="141" t="s">
        <v>281</v>
      </c>
      <c r="AT193" s="141" t="s">
        <v>220</v>
      </c>
      <c r="AU193" s="141" t="s">
        <v>89</v>
      </c>
      <c r="AY193" s="13" t="s">
        <v>151</v>
      </c>
      <c r="BE193" s="142">
        <f t="shared" si="34"/>
        <v>0</v>
      </c>
      <c r="BF193" s="142">
        <f t="shared" si="35"/>
        <v>0</v>
      </c>
      <c r="BG193" s="142">
        <f t="shared" si="36"/>
        <v>0</v>
      </c>
      <c r="BH193" s="142">
        <f t="shared" si="37"/>
        <v>0</v>
      </c>
      <c r="BI193" s="142">
        <f t="shared" si="38"/>
        <v>0</v>
      </c>
      <c r="BJ193" s="13" t="s">
        <v>89</v>
      </c>
      <c r="BK193" s="142">
        <f t="shared" si="39"/>
        <v>0</v>
      </c>
      <c r="BL193" s="13" t="s">
        <v>215</v>
      </c>
      <c r="BM193" s="141" t="s">
        <v>995</v>
      </c>
    </row>
    <row r="194" spans="2:65" s="1" customFormat="1" ht="24.25" customHeight="1">
      <c r="B194" s="129"/>
      <c r="C194" s="130" t="s">
        <v>378</v>
      </c>
      <c r="D194" s="130" t="s">
        <v>153</v>
      </c>
      <c r="E194" s="131" t="s">
        <v>996</v>
      </c>
      <c r="F194" s="132" t="s">
        <v>997</v>
      </c>
      <c r="G194" s="133" t="s">
        <v>169</v>
      </c>
      <c r="H194" s="134">
        <v>1</v>
      </c>
      <c r="I194" s="135"/>
      <c r="J194" s="135">
        <f t="shared" si="30"/>
        <v>0</v>
      </c>
      <c r="K194" s="136"/>
      <c r="L194" s="25"/>
      <c r="M194" s="137" t="s">
        <v>1</v>
      </c>
      <c r="N194" s="138" t="s">
        <v>43</v>
      </c>
      <c r="O194" s="139">
        <v>0</v>
      </c>
      <c r="P194" s="139">
        <f t="shared" si="31"/>
        <v>0</v>
      </c>
      <c r="Q194" s="139">
        <v>0</v>
      </c>
      <c r="R194" s="139">
        <f t="shared" si="32"/>
        <v>0</v>
      </c>
      <c r="S194" s="139">
        <v>0</v>
      </c>
      <c r="T194" s="140">
        <f t="shared" si="33"/>
        <v>0</v>
      </c>
      <c r="AR194" s="141" t="s">
        <v>215</v>
      </c>
      <c r="AT194" s="141" t="s">
        <v>153</v>
      </c>
      <c r="AU194" s="141" t="s">
        <v>89</v>
      </c>
      <c r="AY194" s="13" t="s">
        <v>151</v>
      </c>
      <c r="BE194" s="142">
        <f t="shared" si="34"/>
        <v>0</v>
      </c>
      <c r="BF194" s="142">
        <f t="shared" si="35"/>
        <v>0</v>
      </c>
      <c r="BG194" s="142">
        <f t="shared" si="36"/>
        <v>0</v>
      </c>
      <c r="BH194" s="142">
        <f t="shared" si="37"/>
        <v>0</v>
      </c>
      <c r="BI194" s="142">
        <f t="shared" si="38"/>
        <v>0</v>
      </c>
      <c r="BJ194" s="13" t="s">
        <v>89</v>
      </c>
      <c r="BK194" s="142">
        <f t="shared" si="39"/>
        <v>0</v>
      </c>
      <c r="BL194" s="13" t="s">
        <v>215</v>
      </c>
      <c r="BM194" s="141" t="s">
        <v>998</v>
      </c>
    </row>
    <row r="195" spans="2:65" s="1" customFormat="1" ht="24.25" customHeight="1">
      <c r="B195" s="129"/>
      <c r="C195" s="130" t="s">
        <v>382</v>
      </c>
      <c r="D195" s="130" t="s">
        <v>153</v>
      </c>
      <c r="E195" s="131" t="s">
        <v>999</v>
      </c>
      <c r="F195" s="132" t="s">
        <v>1000</v>
      </c>
      <c r="G195" s="133" t="s">
        <v>169</v>
      </c>
      <c r="H195" s="134">
        <v>1</v>
      </c>
      <c r="I195" s="135"/>
      <c r="J195" s="135">
        <f t="shared" si="30"/>
        <v>0</v>
      </c>
      <c r="K195" s="136"/>
      <c r="L195" s="25"/>
      <c r="M195" s="137" t="s">
        <v>1</v>
      </c>
      <c r="N195" s="138" t="s">
        <v>43</v>
      </c>
      <c r="O195" s="139">
        <v>0</v>
      </c>
      <c r="P195" s="139">
        <f t="shared" si="31"/>
        <v>0</v>
      </c>
      <c r="Q195" s="139">
        <v>0</v>
      </c>
      <c r="R195" s="139">
        <f t="shared" si="32"/>
        <v>0</v>
      </c>
      <c r="S195" s="139">
        <v>0</v>
      </c>
      <c r="T195" s="140">
        <f t="shared" si="33"/>
        <v>0</v>
      </c>
      <c r="AR195" s="141" t="s">
        <v>215</v>
      </c>
      <c r="AT195" s="141" t="s">
        <v>153</v>
      </c>
      <c r="AU195" s="141" t="s">
        <v>89</v>
      </c>
      <c r="AY195" s="13" t="s">
        <v>151</v>
      </c>
      <c r="BE195" s="142">
        <f t="shared" si="34"/>
        <v>0</v>
      </c>
      <c r="BF195" s="142">
        <f t="shared" si="35"/>
        <v>0</v>
      </c>
      <c r="BG195" s="142">
        <f t="shared" si="36"/>
        <v>0</v>
      </c>
      <c r="BH195" s="142">
        <f t="shared" si="37"/>
        <v>0</v>
      </c>
      <c r="BI195" s="142">
        <f t="shared" si="38"/>
        <v>0</v>
      </c>
      <c r="BJ195" s="13" t="s">
        <v>89</v>
      </c>
      <c r="BK195" s="142">
        <f t="shared" si="39"/>
        <v>0</v>
      </c>
      <c r="BL195" s="13" t="s">
        <v>215</v>
      </c>
      <c r="BM195" s="141" t="s">
        <v>1001</v>
      </c>
    </row>
    <row r="196" spans="2:65" s="1" customFormat="1" ht="14.5" customHeight="1">
      <c r="B196" s="129"/>
      <c r="C196" s="130" t="s">
        <v>386</v>
      </c>
      <c r="D196" s="130" t="s">
        <v>153</v>
      </c>
      <c r="E196" s="131" t="s">
        <v>1002</v>
      </c>
      <c r="F196" s="132" t="s">
        <v>1003</v>
      </c>
      <c r="G196" s="133" t="s">
        <v>169</v>
      </c>
      <c r="H196" s="134">
        <v>1</v>
      </c>
      <c r="I196" s="135"/>
      <c r="J196" s="135">
        <f t="shared" si="30"/>
        <v>0</v>
      </c>
      <c r="K196" s="136"/>
      <c r="L196" s="25"/>
      <c r="M196" s="137" t="s">
        <v>1</v>
      </c>
      <c r="N196" s="138" t="s">
        <v>43</v>
      </c>
      <c r="O196" s="139">
        <v>0.19006999999999999</v>
      </c>
      <c r="P196" s="139">
        <f t="shared" si="31"/>
        <v>0.19006999999999999</v>
      </c>
      <c r="Q196" s="139">
        <v>0</v>
      </c>
      <c r="R196" s="139">
        <f t="shared" si="32"/>
        <v>0</v>
      </c>
      <c r="S196" s="139">
        <v>0</v>
      </c>
      <c r="T196" s="140">
        <f t="shared" si="33"/>
        <v>0</v>
      </c>
      <c r="AR196" s="141" t="s">
        <v>215</v>
      </c>
      <c r="AT196" s="141" t="s">
        <v>153</v>
      </c>
      <c r="AU196" s="141" t="s">
        <v>89</v>
      </c>
      <c r="AY196" s="13" t="s">
        <v>151</v>
      </c>
      <c r="BE196" s="142">
        <f t="shared" si="34"/>
        <v>0</v>
      </c>
      <c r="BF196" s="142">
        <f t="shared" si="35"/>
        <v>0</v>
      </c>
      <c r="BG196" s="142">
        <f t="shared" si="36"/>
        <v>0</v>
      </c>
      <c r="BH196" s="142">
        <f t="shared" si="37"/>
        <v>0</v>
      </c>
      <c r="BI196" s="142">
        <f t="shared" si="38"/>
        <v>0</v>
      </c>
      <c r="BJ196" s="13" t="s">
        <v>89</v>
      </c>
      <c r="BK196" s="142">
        <f t="shared" si="39"/>
        <v>0</v>
      </c>
      <c r="BL196" s="13" t="s">
        <v>215</v>
      </c>
      <c r="BM196" s="141" t="s">
        <v>1004</v>
      </c>
    </row>
    <row r="197" spans="2:65" s="1" customFormat="1" ht="24.25" customHeight="1">
      <c r="B197" s="129"/>
      <c r="C197" s="143" t="s">
        <v>391</v>
      </c>
      <c r="D197" s="143" t="s">
        <v>220</v>
      </c>
      <c r="E197" s="144" t="s">
        <v>1005</v>
      </c>
      <c r="F197" s="145" t="s">
        <v>1006</v>
      </c>
      <c r="G197" s="146" t="s">
        <v>169</v>
      </c>
      <c r="H197" s="147">
        <v>1</v>
      </c>
      <c r="I197" s="148"/>
      <c r="J197" s="148">
        <f t="shared" si="30"/>
        <v>0</v>
      </c>
      <c r="K197" s="149"/>
      <c r="L197" s="150"/>
      <c r="M197" s="151" t="s">
        <v>1</v>
      </c>
      <c r="N197" s="152" t="s">
        <v>43</v>
      </c>
      <c r="O197" s="139">
        <v>0</v>
      </c>
      <c r="P197" s="139">
        <f t="shared" si="31"/>
        <v>0</v>
      </c>
      <c r="Q197" s="139">
        <v>1.376E-2</v>
      </c>
      <c r="R197" s="139">
        <f t="shared" si="32"/>
        <v>1.376E-2</v>
      </c>
      <c r="S197" s="139">
        <v>0</v>
      </c>
      <c r="T197" s="140">
        <f t="shared" si="33"/>
        <v>0</v>
      </c>
      <c r="AR197" s="141" t="s">
        <v>281</v>
      </c>
      <c r="AT197" s="141" t="s">
        <v>220</v>
      </c>
      <c r="AU197" s="141" t="s">
        <v>89</v>
      </c>
      <c r="AY197" s="13" t="s">
        <v>151</v>
      </c>
      <c r="BE197" s="142">
        <f t="shared" si="34"/>
        <v>0</v>
      </c>
      <c r="BF197" s="142">
        <f t="shared" si="35"/>
        <v>0</v>
      </c>
      <c r="BG197" s="142">
        <f t="shared" si="36"/>
        <v>0</v>
      </c>
      <c r="BH197" s="142">
        <f t="shared" si="37"/>
        <v>0</v>
      </c>
      <c r="BI197" s="142">
        <f t="shared" si="38"/>
        <v>0</v>
      </c>
      <c r="BJ197" s="13" t="s">
        <v>89</v>
      </c>
      <c r="BK197" s="142">
        <f t="shared" si="39"/>
        <v>0</v>
      </c>
      <c r="BL197" s="13" t="s">
        <v>215</v>
      </c>
      <c r="BM197" s="141" t="s">
        <v>1007</v>
      </c>
    </row>
    <row r="198" spans="2:65" s="1" customFormat="1" ht="38" customHeight="1">
      <c r="B198" s="129"/>
      <c r="C198" s="130" t="s">
        <v>395</v>
      </c>
      <c r="D198" s="130" t="s">
        <v>153</v>
      </c>
      <c r="E198" s="131" t="s">
        <v>1008</v>
      </c>
      <c r="F198" s="132" t="s">
        <v>1009</v>
      </c>
      <c r="G198" s="133" t="s">
        <v>169</v>
      </c>
      <c r="H198" s="134">
        <v>1</v>
      </c>
      <c r="I198" s="135"/>
      <c r="J198" s="135">
        <f t="shared" si="30"/>
        <v>0</v>
      </c>
      <c r="K198" s="136"/>
      <c r="L198" s="25"/>
      <c r="M198" s="137" t="s">
        <v>1</v>
      </c>
      <c r="N198" s="138" t="s">
        <v>43</v>
      </c>
      <c r="O198" s="139">
        <v>4.9967699999999997</v>
      </c>
      <c r="P198" s="139">
        <f t="shared" si="31"/>
        <v>4.9967699999999997</v>
      </c>
      <c r="Q198" s="139">
        <v>0</v>
      </c>
      <c r="R198" s="139">
        <f t="shared" si="32"/>
        <v>0</v>
      </c>
      <c r="S198" s="139">
        <v>0</v>
      </c>
      <c r="T198" s="140">
        <f t="shared" si="33"/>
        <v>0</v>
      </c>
      <c r="AR198" s="141" t="s">
        <v>215</v>
      </c>
      <c r="AT198" s="141" t="s">
        <v>153</v>
      </c>
      <c r="AU198" s="141" t="s">
        <v>89</v>
      </c>
      <c r="AY198" s="13" t="s">
        <v>151</v>
      </c>
      <c r="BE198" s="142">
        <f t="shared" si="34"/>
        <v>0</v>
      </c>
      <c r="BF198" s="142">
        <f t="shared" si="35"/>
        <v>0</v>
      </c>
      <c r="BG198" s="142">
        <f t="shared" si="36"/>
        <v>0</v>
      </c>
      <c r="BH198" s="142">
        <f t="shared" si="37"/>
        <v>0</v>
      </c>
      <c r="BI198" s="142">
        <f t="shared" si="38"/>
        <v>0</v>
      </c>
      <c r="BJ198" s="13" t="s">
        <v>89</v>
      </c>
      <c r="BK198" s="142">
        <f t="shared" si="39"/>
        <v>0</v>
      </c>
      <c r="BL198" s="13" t="s">
        <v>215</v>
      </c>
      <c r="BM198" s="141" t="s">
        <v>1010</v>
      </c>
    </row>
    <row r="199" spans="2:65" s="1" customFormat="1" ht="14.5" customHeight="1">
      <c r="B199" s="129"/>
      <c r="C199" s="143" t="s">
        <v>399</v>
      </c>
      <c r="D199" s="143" t="s">
        <v>220</v>
      </c>
      <c r="E199" s="144" t="s">
        <v>1011</v>
      </c>
      <c r="F199" s="145" t="s">
        <v>1012</v>
      </c>
      <c r="G199" s="146" t="s">
        <v>169</v>
      </c>
      <c r="H199" s="147">
        <v>1</v>
      </c>
      <c r="I199" s="148"/>
      <c r="J199" s="148">
        <f t="shared" si="30"/>
        <v>0</v>
      </c>
      <c r="K199" s="149"/>
      <c r="L199" s="150"/>
      <c r="M199" s="151" t="s">
        <v>1</v>
      </c>
      <c r="N199" s="152" t="s">
        <v>43</v>
      </c>
      <c r="O199" s="139">
        <v>0</v>
      </c>
      <c r="P199" s="139">
        <f t="shared" si="31"/>
        <v>0</v>
      </c>
      <c r="Q199" s="139">
        <v>0.15859999999999999</v>
      </c>
      <c r="R199" s="139">
        <f t="shared" si="32"/>
        <v>0.15859999999999999</v>
      </c>
      <c r="S199" s="139">
        <v>0</v>
      </c>
      <c r="T199" s="140">
        <f t="shared" si="33"/>
        <v>0</v>
      </c>
      <c r="AR199" s="141" t="s">
        <v>281</v>
      </c>
      <c r="AT199" s="141" t="s">
        <v>220</v>
      </c>
      <c r="AU199" s="141" t="s">
        <v>89</v>
      </c>
      <c r="AY199" s="13" t="s">
        <v>151</v>
      </c>
      <c r="BE199" s="142">
        <f t="shared" si="34"/>
        <v>0</v>
      </c>
      <c r="BF199" s="142">
        <f t="shared" si="35"/>
        <v>0</v>
      </c>
      <c r="BG199" s="142">
        <f t="shared" si="36"/>
        <v>0</v>
      </c>
      <c r="BH199" s="142">
        <f t="shared" si="37"/>
        <v>0</v>
      </c>
      <c r="BI199" s="142">
        <f t="shared" si="38"/>
        <v>0</v>
      </c>
      <c r="BJ199" s="13" t="s">
        <v>89</v>
      </c>
      <c r="BK199" s="142">
        <f t="shared" si="39"/>
        <v>0</v>
      </c>
      <c r="BL199" s="13" t="s">
        <v>215</v>
      </c>
      <c r="BM199" s="141" t="s">
        <v>1013</v>
      </c>
    </row>
    <row r="200" spans="2:65" s="1" customFormat="1" ht="24.25" customHeight="1">
      <c r="B200" s="129"/>
      <c r="C200" s="130" t="s">
        <v>403</v>
      </c>
      <c r="D200" s="130" t="s">
        <v>153</v>
      </c>
      <c r="E200" s="131" t="s">
        <v>1014</v>
      </c>
      <c r="F200" s="132" t="s">
        <v>1015</v>
      </c>
      <c r="G200" s="133" t="s">
        <v>169</v>
      </c>
      <c r="H200" s="134">
        <v>3</v>
      </c>
      <c r="I200" s="135"/>
      <c r="J200" s="135">
        <f t="shared" si="30"/>
        <v>0</v>
      </c>
      <c r="K200" s="136"/>
      <c r="L200" s="25"/>
      <c r="M200" s="137" t="s">
        <v>1</v>
      </c>
      <c r="N200" s="138" t="s">
        <v>43</v>
      </c>
      <c r="O200" s="139">
        <v>0.47315000000000002</v>
      </c>
      <c r="P200" s="139">
        <f t="shared" si="31"/>
        <v>1.4194500000000001</v>
      </c>
      <c r="Q200" s="139">
        <v>7.3999999999999996E-5</v>
      </c>
      <c r="R200" s="139">
        <f t="shared" si="32"/>
        <v>2.2199999999999998E-4</v>
      </c>
      <c r="S200" s="139">
        <v>2.1999999999999999E-2</v>
      </c>
      <c r="T200" s="140">
        <f t="shared" si="33"/>
        <v>6.6000000000000003E-2</v>
      </c>
      <c r="AR200" s="141" t="s">
        <v>215</v>
      </c>
      <c r="AT200" s="141" t="s">
        <v>153</v>
      </c>
      <c r="AU200" s="141" t="s">
        <v>89</v>
      </c>
      <c r="AY200" s="13" t="s">
        <v>151</v>
      </c>
      <c r="BE200" s="142">
        <f t="shared" si="34"/>
        <v>0</v>
      </c>
      <c r="BF200" s="142">
        <f t="shared" si="35"/>
        <v>0</v>
      </c>
      <c r="BG200" s="142">
        <f t="shared" si="36"/>
        <v>0</v>
      </c>
      <c r="BH200" s="142">
        <f t="shared" si="37"/>
        <v>0</v>
      </c>
      <c r="BI200" s="142">
        <f t="shared" si="38"/>
        <v>0</v>
      </c>
      <c r="BJ200" s="13" t="s">
        <v>89</v>
      </c>
      <c r="BK200" s="142">
        <f t="shared" si="39"/>
        <v>0</v>
      </c>
      <c r="BL200" s="13" t="s">
        <v>215</v>
      </c>
      <c r="BM200" s="141" t="s">
        <v>1016</v>
      </c>
    </row>
    <row r="201" spans="2:65" s="1" customFormat="1" ht="14.5" customHeight="1">
      <c r="B201" s="129"/>
      <c r="C201" s="130" t="s">
        <v>407</v>
      </c>
      <c r="D201" s="130" t="s">
        <v>153</v>
      </c>
      <c r="E201" s="131" t="s">
        <v>1017</v>
      </c>
      <c r="F201" s="132" t="s">
        <v>1018</v>
      </c>
      <c r="G201" s="133" t="s">
        <v>169</v>
      </c>
      <c r="H201" s="134">
        <v>2</v>
      </c>
      <c r="I201" s="135"/>
      <c r="J201" s="135">
        <f t="shared" si="30"/>
        <v>0</v>
      </c>
      <c r="K201" s="136"/>
      <c r="L201" s="25"/>
      <c r="M201" s="137" t="s">
        <v>1</v>
      </c>
      <c r="N201" s="138" t="s">
        <v>43</v>
      </c>
      <c r="O201" s="139">
        <v>30</v>
      </c>
      <c r="P201" s="139">
        <f t="shared" si="31"/>
        <v>60</v>
      </c>
      <c r="Q201" s="139">
        <v>0</v>
      </c>
      <c r="R201" s="139">
        <f t="shared" si="32"/>
        <v>0</v>
      </c>
      <c r="S201" s="139">
        <v>0</v>
      </c>
      <c r="T201" s="140">
        <f t="shared" si="33"/>
        <v>0</v>
      </c>
      <c r="AR201" s="141" t="s">
        <v>215</v>
      </c>
      <c r="AT201" s="141" t="s">
        <v>153</v>
      </c>
      <c r="AU201" s="141" t="s">
        <v>89</v>
      </c>
      <c r="AY201" s="13" t="s">
        <v>151</v>
      </c>
      <c r="BE201" s="142">
        <f t="shared" si="34"/>
        <v>0</v>
      </c>
      <c r="BF201" s="142">
        <f t="shared" si="35"/>
        <v>0</v>
      </c>
      <c r="BG201" s="142">
        <f t="shared" si="36"/>
        <v>0</v>
      </c>
      <c r="BH201" s="142">
        <f t="shared" si="37"/>
        <v>0</v>
      </c>
      <c r="BI201" s="142">
        <f t="shared" si="38"/>
        <v>0</v>
      </c>
      <c r="BJ201" s="13" t="s">
        <v>89</v>
      </c>
      <c r="BK201" s="142">
        <f t="shared" si="39"/>
        <v>0</v>
      </c>
      <c r="BL201" s="13" t="s">
        <v>215</v>
      </c>
      <c r="BM201" s="141" t="s">
        <v>1019</v>
      </c>
    </row>
    <row r="202" spans="2:65" s="1" customFormat="1" ht="24.25" customHeight="1">
      <c r="B202" s="129"/>
      <c r="C202" s="143" t="s">
        <v>411</v>
      </c>
      <c r="D202" s="143" t="s">
        <v>220</v>
      </c>
      <c r="E202" s="144" t="s">
        <v>1020</v>
      </c>
      <c r="F202" s="145" t="s">
        <v>1021</v>
      </c>
      <c r="G202" s="146" t="s">
        <v>169</v>
      </c>
      <c r="H202" s="147">
        <v>2</v>
      </c>
      <c r="I202" s="148"/>
      <c r="J202" s="148">
        <f t="shared" si="30"/>
        <v>0</v>
      </c>
      <c r="K202" s="149"/>
      <c r="L202" s="150"/>
      <c r="M202" s="151" t="s">
        <v>1</v>
      </c>
      <c r="N202" s="152" t="s">
        <v>43</v>
      </c>
      <c r="O202" s="139">
        <v>0</v>
      </c>
      <c r="P202" s="139">
        <f t="shared" si="31"/>
        <v>0</v>
      </c>
      <c r="Q202" s="139">
        <v>0</v>
      </c>
      <c r="R202" s="139">
        <f t="shared" si="32"/>
        <v>0</v>
      </c>
      <c r="S202" s="139">
        <v>0</v>
      </c>
      <c r="T202" s="140">
        <f t="shared" si="33"/>
        <v>0</v>
      </c>
      <c r="AR202" s="141" t="s">
        <v>281</v>
      </c>
      <c r="AT202" s="141" t="s">
        <v>220</v>
      </c>
      <c r="AU202" s="141" t="s">
        <v>89</v>
      </c>
      <c r="AY202" s="13" t="s">
        <v>151</v>
      </c>
      <c r="BE202" s="142">
        <f t="shared" si="34"/>
        <v>0</v>
      </c>
      <c r="BF202" s="142">
        <f t="shared" si="35"/>
        <v>0</v>
      </c>
      <c r="BG202" s="142">
        <f t="shared" si="36"/>
        <v>0</v>
      </c>
      <c r="BH202" s="142">
        <f t="shared" si="37"/>
        <v>0</v>
      </c>
      <c r="BI202" s="142">
        <f t="shared" si="38"/>
        <v>0</v>
      </c>
      <c r="BJ202" s="13" t="s">
        <v>89</v>
      </c>
      <c r="BK202" s="142">
        <f t="shared" si="39"/>
        <v>0</v>
      </c>
      <c r="BL202" s="13" t="s">
        <v>215</v>
      </c>
      <c r="BM202" s="141" t="s">
        <v>1022</v>
      </c>
    </row>
    <row r="203" spans="2:65" s="1" customFormat="1" ht="14.5" customHeight="1">
      <c r="B203" s="129"/>
      <c r="C203" s="143" t="s">
        <v>415</v>
      </c>
      <c r="D203" s="143" t="s">
        <v>220</v>
      </c>
      <c r="E203" s="144" t="s">
        <v>1023</v>
      </c>
      <c r="F203" s="145" t="s">
        <v>1024</v>
      </c>
      <c r="G203" s="146" t="s">
        <v>169</v>
      </c>
      <c r="H203" s="147">
        <v>2</v>
      </c>
      <c r="I203" s="148"/>
      <c r="J203" s="148">
        <f t="shared" si="30"/>
        <v>0</v>
      </c>
      <c r="K203" s="149"/>
      <c r="L203" s="150"/>
      <c r="M203" s="151" t="s">
        <v>1</v>
      </c>
      <c r="N203" s="152" t="s">
        <v>43</v>
      </c>
      <c r="O203" s="139">
        <v>0</v>
      </c>
      <c r="P203" s="139">
        <f t="shared" si="31"/>
        <v>0</v>
      </c>
      <c r="Q203" s="139">
        <v>1.0500000000000001E-2</v>
      </c>
      <c r="R203" s="139">
        <f t="shared" si="32"/>
        <v>2.1000000000000001E-2</v>
      </c>
      <c r="S203" s="139">
        <v>0</v>
      </c>
      <c r="T203" s="140">
        <f t="shared" si="33"/>
        <v>0</v>
      </c>
      <c r="AR203" s="141" t="s">
        <v>281</v>
      </c>
      <c r="AT203" s="141" t="s">
        <v>220</v>
      </c>
      <c r="AU203" s="141" t="s">
        <v>89</v>
      </c>
      <c r="AY203" s="13" t="s">
        <v>151</v>
      </c>
      <c r="BE203" s="142">
        <f t="shared" si="34"/>
        <v>0</v>
      </c>
      <c r="BF203" s="142">
        <f t="shared" si="35"/>
        <v>0</v>
      </c>
      <c r="BG203" s="142">
        <f t="shared" si="36"/>
        <v>0</v>
      </c>
      <c r="BH203" s="142">
        <f t="shared" si="37"/>
        <v>0</v>
      </c>
      <c r="BI203" s="142">
        <f t="shared" si="38"/>
        <v>0</v>
      </c>
      <c r="BJ203" s="13" t="s">
        <v>89</v>
      </c>
      <c r="BK203" s="142">
        <f t="shared" si="39"/>
        <v>0</v>
      </c>
      <c r="BL203" s="13" t="s">
        <v>215</v>
      </c>
      <c r="BM203" s="141" t="s">
        <v>1025</v>
      </c>
    </row>
    <row r="204" spans="2:65" s="1" customFormat="1" ht="38" customHeight="1">
      <c r="B204" s="129"/>
      <c r="C204" s="143" t="s">
        <v>419</v>
      </c>
      <c r="D204" s="143" t="s">
        <v>220</v>
      </c>
      <c r="E204" s="144" t="s">
        <v>1026</v>
      </c>
      <c r="F204" s="145" t="s">
        <v>1027</v>
      </c>
      <c r="G204" s="146" t="s">
        <v>169</v>
      </c>
      <c r="H204" s="147">
        <v>2</v>
      </c>
      <c r="I204" s="148"/>
      <c r="J204" s="148">
        <f t="shared" si="30"/>
        <v>0</v>
      </c>
      <c r="K204" s="149"/>
      <c r="L204" s="150"/>
      <c r="M204" s="151" t="s">
        <v>1</v>
      </c>
      <c r="N204" s="152" t="s">
        <v>43</v>
      </c>
      <c r="O204" s="139">
        <v>0</v>
      </c>
      <c r="P204" s="139">
        <f t="shared" si="31"/>
        <v>0</v>
      </c>
      <c r="Q204" s="139">
        <v>1E-3</v>
      </c>
      <c r="R204" s="139">
        <f t="shared" si="32"/>
        <v>2E-3</v>
      </c>
      <c r="S204" s="139">
        <v>0</v>
      </c>
      <c r="T204" s="140">
        <f t="shared" si="33"/>
        <v>0</v>
      </c>
      <c r="AR204" s="141" t="s">
        <v>281</v>
      </c>
      <c r="AT204" s="141" t="s">
        <v>220</v>
      </c>
      <c r="AU204" s="141" t="s">
        <v>89</v>
      </c>
      <c r="AY204" s="13" t="s">
        <v>151</v>
      </c>
      <c r="BE204" s="142">
        <f t="shared" si="34"/>
        <v>0</v>
      </c>
      <c r="BF204" s="142">
        <f t="shared" si="35"/>
        <v>0</v>
      </c>
      <c r="BG204" s="142">
        <f t="shared" si="36"/>
        <v>0</v>
      </c>
      <c r="BH204" s="142">
        <f t="shared" si="37"/>
        <v>0</v>
      </c>
      <c r="BI204" s="142">
        <f t="shared" si="38"/>
        <v>0</v>
      </c>
      <c r="BJ204" s="13" t="s">
        <v>89</v>
      </c>
      <c r="BK204" s="142">
        <f t="shared" si="39"/>
        <v>0</v>
      </c>
      <c r="BL204" s="13" t="s">
        <v>215</v>
      </c>
      <c r="BM204" s="141" t="s">
        <v>1028</v>
      </c>
    </row>
    <row r="205" spans="2:65" s="1" customFormat="1" ht="14.5" customHeight="1">
      <c r="B205" s="129"/>
      <c r="C205" s="130" t="s">
        <v>423</v>
      </c>
      <c r="D205" s="130" t="s">
        <v>153</v>
      </c>
      <c r="E205" s="131" t="s">
        <v>1029</v>
      </c>
      <c r="F205" s="132" t="s">
        <v>1030</v>
      </c>
      <c r="G205" s="133" t="s">
        <v>169</v>
      </c>
      <c r="H205" s="134">
        <v>1</v>
      </c>
      <c r="I205" s="135"/>
      <c r="J205" s="135">
        <f t="shared" si="30"/>
        <v>0</v>
      </c>
      <c r="K205" s="136"/>
      <c r="L205" s="25"/>
      <c r="M205" s="137" t="s">
        <v>1</v>
      </c>
      <c r="N205" s="138" t="s">
        <v>43</v>
      </c>
      <c r="O205" s="139">
        <v>30</v>
      </c>
      <c r="P205" s="139">
        <f t="shared" si="31"/>
        <v>30</v>
      </c>
      <c r="Q205" s="139">
        <v>0</v>
      </c>
      <c r="R205" s="139">
        <f t="shared" si="32"/>
        <v>0</v>
      </c>
      <c r="S205" s="139">
        <v>0</v>
      </c>
      <c r="T205" s="140">
        <f t="shared" si="33"/>
        <v>0</v>
      </c>
      <c r="AR205" s="141" t="s">
        <v>215</v>
      </c>
      <c r="AT205" s="141" t="s">
        <v>153</v>
      </c>
      <c r="AU205" s="141" t="s">
        <v>89</v>
      </c>
      <c r="AY205" s="13" t="s">
        <v>151</v>
      </c>
      <c r="BE205" s="142">
        <f t="shared" si="34"/>
        <v>0</v>
      </c>
      <c r="BF205" s="142">
        <f t="shared" si="35"/>
        <v>0</v>
      </c>
      <c r="BG205" s="142">
        <f t="shared" si="36"/>
        <v>0</v>
      </c>
      <c r="BH205" s="142">
        <f t="shared" si="37"/>
        <v>0</v>
      </c>
      <c r="BI205" s="142">
        <f t="shared" si="38"/>
        <v>0</v>
      </c>
      <c r="BJ205" s="13" t="s">
        <v>89</v>
      </c>
      <c r="BK205" s="142">
        <f t="shared" si="39"/>
        <v>0</v>
      </c>
      <c r="BL205" s="13" t="s">
        <v>215</v>
      </c>
      <c r="BM205" s="141" t="s">
        <v>1031</v>
      </c>
    </row>
    <row r="206" spans="2:65" s="1" customFormat="1" ht="24.25" customHeight="1">
      <c r="B206" s="129"/>
      <c r="C206" s="143" t="s">
        <v>427</v>
      </c>
      <c r="D206" s="143" t="s">
        <v>220</v>
      </c>
      <c r="E206" s="144" t="s">
        <v>1032</v>
      </c>
      <c r="F206" s="145" t="s">
        <v>1033</v>
      </c>
      <c r="G206" s="146" t="s">
        <v>169</v>
      </c>
      <c r="H206" s="147">
        <v>1</v>
      </c>
      <c r="I206" s="148"/>
      <c r="J206" s="148">
        <f t="shared" si="30"/>
        <v>0</v>
      </c>
      <c r="K206" s="149"/>
      <c r="L206" s="150"/>
      <c r="M206" s="151" t="s">
        <v>1</v>
      </c>
      <c r="N206" s="152" t="s">
        <v>43</v>
      </c>
      <c r="O206" s="139">
        <v>0</v>
      </c>
      <c r="P206" s="139">
        <f t="shared" si="31"/>
        <v>0</v>
      </c>
      <c r="Q206" s="139">
        <v>1.0300000000000001E-3</v>
      </c>
      <c r="R206" s="139">
        <f t="shared" si="32"/>
        <v>1.0300000000000001E-3</v>
      </c>
      <c r="S206" s="139">
        <v>0</v>
      </c>
      <c r="T206" s="140">
        <f t="shared" si="33"/>
        <v>0</v>
      </c>
      <c r="AR206" s="141" t="s">
        <v>281</v>
      </c>
      <c r="AT206" s="141" t="s">
        <v>220</v>
      </c>
      <c r="AU206" s="141" t="s">
        <v>89</v>
      </c>
      <c r="AY206" s="13" t="s">
        <v>151</v>
      </c>
      <c r="BE206" s="142">
        <f t="shared" si="34"/>
        <v>0</v>
      </c>
      <c r="BF206" s="142">
        <f t="shared" si="35"/>
        <v>0</v>
      </c>
      <c r="BG206" s="142">
        <f t="shared" si="36"/>
        <v>0</v>
      </c>
      <c r="BH206" s="142">
        <f t="shared" si="37"/>
        <v>0</v>
      </c>
      <c r="BI206" s="142">
        <f t="shared" si="38"/>
        <v>0</v>
      </c>
      <c r="BJ206" s="13" t="s">
        <v>89</v>
      </c>
      <c r="BK206" s="142">
        <f t="shared" si="39"/>
        <v>0</v>
      </c>
      <c r="BL206" s="13" t="s">
        <v>215</v>
      </c>
      <c r="BM206" s="141" t="s">
        <v>1034</v>
      </c>
    </row>
    <row r="207" spans="2:65" s="1" customFormat="1" ht="24.25" customHeight="1">
      <c r="B207" s="129"/>
      <c r="C207" s="143" t="s">
        <v>431</v>
      </c>
      <c r="D207" s="143" t="s">
        <v>220</v>
      </c>
      <c r="E207" s="144" t="s">
        <v>1035</v>
      </c>
      <c r="F207" s="145" t="s">
        <v>1036</v>
      </c>
      <c r="G207" s="146" t="s">
        <v>169</v>
      </c>
      <c r="H207" s="147">
        <v>1</v>
      </c>
      <c r="I207" s="148"/>
      <c r="J207" s="148">
        <f t="shared" si="30"/>
        <v>0</v>
      </c>
      <c r="K207" s="149"/>
      <c r="L207" s="150"/>
      <c r="M207" s="151" t="s">
        <v>1</v>
      </c>
      <c r="N207" s="152" t="s">
        <v>43</v>
      </c>
      <c r="O207" s="139">
        <v>0</v>
      </c>
      <c r="P207" s="139">
        <f t="shared" si="31"/>
        <v>0</v>
      </c>
      <c r="Q207" s="139">
        <v>1E-3</v>
      </c>
      <c r="R207" s="139">
        <f t="shared" si="32"/>
        <v>1E-3</v>
      </c>
      <c r="S207" s="139">
        <v>0</v>
      </c>
      <c r="T207" s="140">
        <f t="shared" si="33"/>
        <v>0</v>
      </c>
      <c r="AR207" s="141" t="s">
        <v>281</v>
      </c>
      <c r="AT207" s="141" t="s">
        <v>220</v>
      </c>
      <c r="AU207" s="141" t="s">
        <v>89</v>
      </c>
      <c r="AY207" s="13" t="s">
        <v>151</v>
      </c>
      <c r="BE207" s="142">
        <f t="shared" si="34"/>
        <v>0</v>
      </c>
      <c r="BF207" s="142">
        <f t="shared" si="35"/>
        <v>0</v>
      </c>
      <c r="BG207" s="142">
        <f t="shared" si="36"/>
        <v>0</v>
      </c>
      <c r="BH207" s="142">
        <f t="shared" si="37"/>
        <v>0</v>
      </c>
      <c r="BI207" s="142">
        <f t="shared" si="38"/>
        <v>0</v>
      </c>
      <c r="BJ207" s="13" t="s">
        <v>89</v>
      </c>
      <c r="BK207" s="142">
        <f t="shared" si="39"/>
        <v>0</v>
      </c>
      <c r="BL207" s="13" t="s">
        <v>215</v>
      </c>
      <c r="BM207" s="141" t="s">
        <v>1037</v>
      </c>
    </row>
    <row r="208" spans="2:65" s="1" customFormat="1" ht="24.25" customHeight="1">
      <c r="B208" s="129"/>
      <c r="C208" s="143" t="s">
        <v>435</v>
      </c>
      <c r="D208" s="143" t="s">
        <v>220</v>
      </c>
      <c r="E208" s="144" t="s">
        <v>1038</v>
      </c>
      <c r="F208" s="145" t="s">
        <v>1039</v>
      </c>
      <c r="G208" s="146" t="s">
        <v>169</v>
      </c>
      <c r="H208" s="147">
        <v>2</v>
      </c>
      <c r="I208" s="148"/>
      <c r="J208" s="148">
        <f t="shared" si="30"/>
        <v>0</v>
      </c>
      <c r="K208" s="149"/>
      <c r="L208" s="150"/>
      <c r="M208" s="151" t="s">
        <v>1</v>
      </c>
      <c r="N208" s="152" t="s">
        <v>43</v>
      </c>
      <c r="O208" s="139">
        <v>0</v>
      </c>
      <c r="P208" s="139">
        <f t="shared" si="31"/>
        <v>0</v>
      </c>
      <c r="Q208" s="139">
        <v>2.9999999999999997E-4</v>
      </c>
      <c r="R208" s="139">
        <f t="shared" si="32"/>
        <v>5.9999999999999995E-4</v>
      </c>
      <c r="S208" s="139">
        <v>0</v>
      </c>
      <c r="T208" s="140">
        <f t="shared" si="33"/>
        <v>0</v>
      </c>
      <c r="AR208" s="141" t="s">
        <v>281</v>
      </c>
      <c r="AT208" s="141" t="s">
        <v>220</v>
      </c>
      <c r="AU208" s="141" t="s">
        <v>89</v>
      </c>
      <c r="AY208" s="13" t="s">
        <v>151</v>
      </c>
      <c r="BE208" s="142">
        <f t="shared" si="34"/>
        <v>0</v>
      </c>
      <c r="BF208" s="142">
        <f t="shared" si="35"/>
        <v>0</v>
      </c>
      <c r="BG208" s="142">
        <f t="shared" si="36"/>
        <v>0</v>
      </c>
      <c r="BH208" s="142">
        <f t="shared" si="37"/>
        <v>0</v>
      </c>
      <c r="BI208" s="142">
        <f t="shared" si="38"/>
        <v>0</v>
      </c>
      <c r="BJ208" s="13" t="s">
        <v>89</v>
      </c>
      <c r="BK208" s="142">
        <f t="shared" si="39"/>
        <v>0</v>
      </c>
      <c r="BL208" s="13" t="s">
        <v>215</v>
      </c>
      <c r="BM208" s="141" t="s">
        <v>1040</v>
      </c>
    </row>
    <row r="209" spans="2:65" s="1" customFormat="1" ht="38" customHeight="1">
      <c r="B209" s="129"/>
      <c r="C209" s="143" t="s">
        <v>439</v>
      </c>
      <c r="D209" s="143" t="s">
        <v>220</v>
      </c>
      <c r="E209" s="144" t="s">
        <v>1041</v>
      </c>
      <c r="F209" s="145" t="s">
        <v>1042</v>
      </c>
      <c r="G209" s="146" t="s">
        <v>169</v>
      </c>
      <c r="H209" s="147">
        <v>7</v>
      </c>
      <c r="I209" s="148"/>
      <c r="J209" s="148">
        <f t="shared" si="30"/>
        <v>0</v>
      </c>
      <c r="K209" s="149"/>
      <c r="L209" s="150"/>
      <c r="M209" s="151" t="s">
        <v>1</v>
      </c>
      <c r="N209" s="152" t="s">
        <v>43</v>
      </c>
      <c r="O209" s="139">
        <v>0</v>
      </c>
      <c r="P209" s="139">
        <f t="shared" si="31"/>
        <v>0</v>
      </c>
      <c r="Q209" s="139">
        <v>5.2999999999999998E-4</v>
      </c>
      <c r="R209" s="139">
        <f t="shared" si="32"/>
        <v>3.7099999999999998E-3</v>
      </c>
      <c r="S209" s="139">
        <v>0</v>
      </c>
      <c r="T209" s="140">
        <f t="shared" si="33"/>
        <v>0</v>
      </c>
      <c r="AR209" s="141" t="s">
        <v>281</v>
      </c>
      <c r="AT209" s="141" t="s">
        <v>220</v>
      </c>
      <c r="AU209" s="141" t="s">
        <v>89</v>
      </c>
      <c r="AY209" s="13" t="s">
        <v>151</v>
      </c>
      <c r="BE209" s="142">
        <f t="shared" si="34"/>
        <v>0</v>
      </c>
      <c r="BF209" s="142">
        <f t="shared" si="35"/>
        <v>0</v>
      </c>
      <c r="BG209" s="142">
        <f t="shared" si="36"/>
        <v>0</v>
      </c>
      <c r="BH209" s="142">
        <f t="shared" si="37"/>
        <v>0</v>
      </c>
      <c r="BI209" s="142">
        <f t="shared" si="38"/>
        <v>0</v>
      </c>
      <c r="BJ209" s="13" t="s">
        <v>89</v>
      </c>
      <c r="BK209" s="142">
        <f t="shared" si="39"/>
        <v>0</v>
      </c>
      <c r="BL209" s="13" t="s">
        <v>215</v>
      </c>
      <c r="BM209" s="141" t="s">
        <v>1043</v>
      </c>
    </row>
    <row r="210" spans="2:65" s="1" customFormat="1" ht="14.5" customHeight="1">
      <c r="B210" s="129"/>
      <c r="C210" s="130" t="s">
        <v>443</v>
      </c>
      <c r="D210" s="130" t="s">
        <v>153</v>
      </c>
      <c r="E210" s="131" t="s">
        <v>1044</v>
      </c>
      <c r="F210" s="132" t="s">
        <v>1045</v>
      </c>
      <c r="G210" s="133" t="s">
        <v>545</v>
      </c>
      <c r="H210" s="134">
        <v>313.45</v>
      </c>
      <c r="I210" s="135"/>
      <c r="J210" s="135">
        <f>ROUND(I210*H210,2)</f>
        <v>0</v>
      </c>
      <c r="K210" s="136"/>
      <c r="L210" s="25"/>
      <c r="M210" s="137" t="s">
        <v>1</v>
      </c>
      <c r="N210" s="138" t="s">
        <v>43</v>
      </c>
      <c r="O210" s="139">
        <v>0</v>
      </c>
      <c r="P210" s="139">
        <f t="shared" si="31"/>
        <v>0</v>
      </c>
      <c r="Q210" s="139">
        <v>0</v>
      </c>
      <c r="R210" s="139">
        <f t="shared" si="32"/>
        <v>0</v>
      </c>
      <c r="S210" s="139">
        <v>0</v>
      </c>
      <c r="T210" s="140">
        <f t="shared" si="33"/>
        <v>0</v>
      </c>
      <c r="AR210" s="141" t="s">
        <v>215</v>
      </c>
      <c r="AT210" s="141" t="s">
        <v>153</v>
      </c>
      <c r="AU210" s="141" t="s">
        <v>89</v>
      </c>
      <c r="AY210" s="13" t="s">
        <v>151</v>
      </c>
      <c r="BE210" s="142">
        <f t="shared" si="34"/>
        <v>0</v>
      </c>
      <c r="BF210" s="142">
        <f t="shared" si="35"/>
        <v>0</v>
      </c>
      <c r="BG210" s="142">
        <f t="shared" si="36"/>
        <v>0</v>
      </c>
      <c r="BH210" s="142">
        <f t="shared" si="37"/>
        <v>0</v>
      </c>
      <c r="BI210" s="142">
        <f t="shared" si="38"/>
        <v>0</v>
      </c>
      <c r="BJ210" s="13" t="s">
        <v>89</v>
      </c>
      <c r="BK210" s="142">
        <f t="shared" si="39"/>
        <v>0</v>
      </c>
      <c r="BL210" s="13" t="s">
        <v>215</v>
      </c>
      <c r="BM210" s="141" t="s">
        <v>1046</v>
      </c>
    </row>
    <row r="211" spans="2:65" s="1" customFormat="1" ht="24.25" customHeight="1">
      <c r="B211" s="129"/>
      <c r="C211" s="130" t="s">
        <v>447</v>
      </c>
      <c r="D211" s="130" t="s">
        <v>153</v>
      </c>
      <c r="E211" s="131" t="s">
        <v>1047</v>
      </c>
      <c r="F211" s="132" t="s">
        <v>1048</v>
      </c>
      <c r="G211" s="133" t="s">
        <v>545</v>
      </c>
      <c r="H211" s="134">
        <v>313.45</v>
      </c>
      <c r="I211" s="135"/>
      <c r="J211" s="135">
        <f t="shared" si="30"/>
        <v>0</v>
      </c>
      <c r="K211" s="136"/>
      <c r="L211" s="25"/>
      <c r="M211" s="137" t="s">
        <v>1</v>
      </c>
      <c r="N211" s="138" t="s">
        <v>43</v>
      </c>
      <c r="O211" s="139">
        <v>0</v>
      </c>
      <c r="P211" s="139">
        <f t="shared" si="31"/>
        <v>0</v>
      </c>
      <c r="Q211" s="139">
        <v>0</v>
      </c>
      <c r="R211" s="139">
        <f t="shared" si="32"/>
        <v>0</v>
      </c>
      <c r="S211" s="139">
        <v>0</v>
      </c>
      <c r="T211" s="140">
        <f t="shared" si="33"/>
        <v>0</v>
      </c>
      <c r="AR211" s="141" t="s">
        <v>215</v>
      </c>
      <c r="AT211" s="141" t="s">
        <v>153</v>
      </c>
      <c r="AU211" s="141" t="s">
        <v>89</v>
      </c>
      <c r="AY211" s="13" t="s">
        <v>151</v>
      </c>
      <c r="BE211" s="142">
        <f t="shared" si="34"/>
        <v>0</v>
      </c>
      <c r="BF211" s="142">
        <f t="shared" si="35"/>
        <v>0</v>
      </c>
      <c r="BG211" s="142">
        <f t="shared" si="36"/>
        <v>0</v>
      </c>
      <c r="BH211" s="142">
        <f t="shared" si="37"/>
        <v>0</v>
      </c>
      <c r="BI211" s="142">
        <f t="shared" si="38"/>
        <v>0</v>
      </c>
      <c r="BJ211" s="13" t="s">
        <v>89</v>
      </c>
      <c r="BK211" s="142">
        <f t="shared" si="39"/>
        <v>0</v>
      </c>
      <c r="BL211" s="13" t="s">
        <v>215</v>
      </c>
      <c r="BM211" s="141" t="s">
        <v>1049</v>
      </c>
    </row>
    <row r="212" spans="2:65" s="11" customFormat="1" ht="23" customHeight="1">
      <c r="B212" s="118"/>
      <c r="D212" s="119" t="s">
        <v>76</v>
      </c>
      <c r="E212" s="127" t="s">
        <v>1050</v>
      </c>
      <c r="F212" s="127" t="s">
        <v>1051</v>
      </c>
      <c r="J212" s="128">
        <f>BK212</f>
        <v>0</v>
      </c>
      <c r="L212" s="118"/>
      <c r="M212" s="122"/>
      <c r="P212" s="123">
        <f>SUM(P213:P229)</f>
        <v>174.82545999999999</v>
      </c>
      <c r="R212" s="123">
        <f>SUM(R213:R229)</f>
        <v>0.5368897199999999</v>
      </c>
      <c r="T212" s="124">
        <f>SUM(T213:T229)</f>
        <v>1.6172599999999999</v>
      </c>
      <c r="AR212" s="119" t="s">
        <v>89</v>
      </c>
      <c r="AT212" s="125" t="s">
        <v>76</v>
      </c>
      <c r="AU212" s="125" t="s">
        <v>84</v>
      </c>
      <c r="AY212" s="119" t="s">
        <v>151</v>
      </c>
      <c r="BK212" s="126">
        <f>SUM(BK213:BK229)</f>
        <v>0</v>
      </c>
    </row>
    <row r="213" spans="2:65" s="1" customFormat="1" ht="24.25" customHeight="1">
      <c r="B213" s="129"/>
      <c r="C213" s="130" t="s">
        <v>451</v>
      </c>
      <c r="D213" s="130" t="s">
        <v>153</v>
      </c>
      <c r="E213" s="131" t="s">
        <v>1052</v>
      </c>
      <c r="F213" s="132" t="s">
        <v>1053</v>
      </c>
      <c r="G213" s="133" t="s">
        <v>169</v>
      </c>
      <c r="H213" s="134">
        <v>20</v>
      </c>
      <c r="I213" s="135"/>
      <c r="J213" s="135">
        <f t="shared" ref="J213:J229" si="40">ROUND(I213*H213,2)</f>
        <v>0</v>
      </c>
      <c r="K213" s="136"/>
      <c r="L213" s="25"/>
      <c r="M213" s="137" t="s">
        <v>1</v>
      </c>
      <c r="N213" s="138" t="s">
        <v>43</v>
      </c>
      <c r="O213" s="139">
        <v>0.75388999999999995</v>
      </c>
      <c r="P213" s="139">
        <f t="shared" ref="P213:P229" si="41">O213*H213</f>
        <v>15.0778</v>
      </c>
      <c r="Q213" s="139">
        <v>3.3308999999999999E-3</v>
      </c>
      <c r="R213" s="139">
        <f t="shared" ref="R213:R229" si="42">Q213*H213</f>
        <v>6.6617999999999997E-2</v>
      </c>
      <c r="S213" s="139">
        <v>0</v>
      </c>
      <c r="T213" s="140">
        <f t="shared" ref="T213:T229" si="43">S213*H213</f>
        <v>0</v>
      </c>
      <c r="AR213" s="141" t="s">
        <v>215</v>
      </c>
      <c r="AT213" s="141" t="s">
        <v>153</v>
      </c>
      <c r="AU213" s="141" t="s">
        <v>89</v>
      </c>
      <c r="AY213" s="13" t="s">
        <v>151</v>
      </c>
      <c r="BE213" s="142">
        <f t="shared" ref="BE213:BE229" si="44">IF(N213="základná",J213,0)</f>
        <v>0</v>
      </c>
      <c r="BF213" s="142">
        <f t="shared" ref="BF213:BF229" si="45">IF(N213="znížená",J213,0)</f>
        <v>0</v>
      </c>
      <c r="BG213" s="142">
        <f t="shared" ref="BG213:BG229" si="46">IF(N213="zákl. prenesená",J213,0)</f>
        <v>0</v>
      </c>
      <c r="BH213" s="142">
        <f t="shared" ref="BH213:BH229" si="47">IF(N213="zníž. prenesená",J213,0)</f>
        <v>0</v>
      </c>
      <c r="BI213" s="142">
        <f t="shared" ref="BI213:BI229" si="48">IF(N213="nulová",J213,0)</f>
        <v>0</v>
      </c>
      <c r="BJ213" s="13" t="s">
        <v>89</v>
      </c>
      <c r="BK213" s="142">
        <f t="shared" ref="BK213:BK229" si="49">ROUND(I213*H213,2)</f>
        <v>0</v>
      </c>
      <c r="BL213" s="13" t="s">
        <v>215</v>
      </c>
      <c r="BM213" s="141" t="s">
        <v>1054</v>
      </c>
    </row>
    <row r="214" spans="2:65" s="1" customFormat="1" ht="24.25" customHeight="1">
      <c r="B214" s="129"/>
      <c r="C214" s="130" t="s">
        <v>455</v>
      </c>
      <c r="D214" s="130" t="s">
        <v>153</v>
      </c>
      <c r="E214" s="131" t="s">
        <v>1055</v>
      </c>
      <c r="F214" s="132" t="s">
        <v>1056</v>
      </c>
      <c r="G214" s="133" t="s">
        <v>160</v>
      </c>
      <c r="H214" s="134">
        <v>244</v>
      </c>
      <c r="I214" s="135"/>
      <c r="J214" s="135">
        <f t="shared" si="40"/>
        <v>0</v>
      </c>
      <c r="K214" s="136"/>
      <c r="L214" s="25"/>
      <c r="M214" s="137" t="s">
        <v>1</v>
      </c>
      <c r="N214" s="138" t="s">
        <v>43</v>
      </c>
      <c r="O214" s="139">
        <v>0.11910999999999999</v>
      </c>
      <c r="P214" s="139">
        <f t="shared" si="41"/>
        <v>29.062839999999998</v>
      </c>
      <c r="Q214" s="139">
        <v>5.2599999999999998E-5</v>
      </c>
      <c r="R214" s="139">
        <f t="shared" si="42"/>
        <v>1.2834399999999999E-2</v>
      </c>
      <c r="S214" s="139">
        <v>4.7299999999999998E-3</v>
      </c>
      <c r="T214" s="140">
        <f t="shared" si="43"/>
        <v>1.15412</v>
      </c>
      <c r="AR214" s="141" t="s">
        <v>215</v>
      </c>
      <c r="AT214" s="141" t="s">
        <v>153</v>
      </c>
      <c r="AU214" s="141" t="s">
        <v>89</v>
      </c>
      <c r="AY214" s="13" t="s">
        <v>151</v>
      </c>
      <c r="BE214" s="142">
        <f t="shared" si="44"/>
        <v>0</v>
      </c>
      <c r="BF214" s="142">
        <f t="shared" si="45"/>
        <v>0</v>
      </c>
      <c r="BG214" s="142">
        <f t="shared" si="46"/>
        <v>0</v>
      </c>
      <c r="BH214" s="142">
        <f t="shared" si="47"/>
        <v>0</v>
      </c>
      <c r="BI214" s="142">
        <f t="shared" si="48"/>
        <v>0</v>
      </c>
      <c r="BJ214" s="13" t="s">
        <v>89</v>
      </c>
      <c r="BK214" s="142">
        <f t="shared" si="49"/>
        <v>0</v>
      </c>
      <c r="BL214" s="13" t="s">
        <v>215</v>
      </c>
      <c r="BM214" s="141" t="s">
        <v>1057</v>
      </c>
    </row>
    <row r="215" spans="2:65" s="1" customFormat="1" ht="24.25" customHeight="1">
      <c r="B215" s="129"/>
      <c r="C215" s="130" t="s">
        <v>459</v>
      </c>
      <c r="D215" s="130" t="s">
        <v>153</v>
      </c>
      <c r="E215" s="131" t="s">
        <v>1058</v>
      </c>
      <c r="F215" s="132" t="s">
        <v>1059</v>
      </c>
      <c r="G215" s="133" t="s">
        <v>160</v>
      </c>
      <c r="H215" s="134">
        <v>6</v>
      </c>
      <c r="I215" s="135"/>
      <c r="J215" s="135">
        <f t="shared" si="40"/>
        <v>0</v>
      </c>
      <c r="K215" s="136"/>
      <c r="L215" s="25"/>
      <c r="M215" s="137" t="s">
        <v>1</v>
      </c>
      <c r="N215" s="138" t="s">
        <v>43</v>
      </c>
      <c r="O215" s="139">
        <v>0.30654999999999999</v>
      </c>
      <c r="P215" s="139">
        <f t="shared" si="41"/>
        <v>1.8392999999999999</v>
      </c>
      <c r="Q215" s="139">
        <v>9.4322999999999998E-4</v>
      </c>
      <c r="R215" s="139">
        <f t="shared" si="42"/>
        <v>5.6593800000000003E-3</v>
      </c>
      <c r="S215" s="139">
        <v>0</v>
      </c>
      <c r="T215" s="140">
        <f t="shared" si="43"/>
        <v>0</v>
      </c>
      <c r="AR215" s="141" t="s">
        <v>215</v>
      </c>
      <c r="AT215" s="141" t="s">
        <v>153</v>
      </c>
      <c r="AU215" s="141" t="s">
        <v>89</v>
      </c>
      <c r="AY215" s="13" t="s">
        <v>151</v>
      </c>
      <c r="BE215" s="142">
        <f t="shared" si="44"/>
        <v>0</v>
      </c>
      <c r="BF215" s="142">
        <f t="shared" si="45"/>
        <v>0</v>
      </c>
      <c r="BG215" s="142">
        <f t="shared" si="46"/>
        <v>0</v>
      </c>
      <c r="BH215" s="142">
        <f t="shared" si="47"/>
        <v>0</v>
      </c>
      <c r="BI215" s="142">
        <f t="shared" si="48"/>
        <v>0</v>
      </c>
      <c r="BJ215" s="13" t="s">
        <v>89</v>
      </c>
      <c r="BK215" s="142">
        <f t="shared" si="49"/>
        <v>0</v>
      </c>
      <c r="BL215" s="13" t="s">
        <v>215</v>
      </c>
      <c r="BM215" s="141" t="s">
        <v>1060</v>
      </c>
    </row>
    <row r="216" spans="2:65" s="1" customFormat="1" ht="24.25" customHeight="1">
      <c r="B216" s="129"/>
      <c r="C216" s="130" t="s">
        <v>463</v>
      </c>
      <c r="D216" s="130" t="s">
        <v>153</v>
      </c>
      <c r="E216" s="131" t="s">
        <v>1061</v>
      </c>
      <c r="F216" s="132" t="s">
        <v>1062</v>
      </c>
      <c r="G216" s="133" t="s">
        <v>160</v>
      </c>
      <c r="H216" s="134">
        <v>68</v>
      </c>
      <c r="I216" s="135"/>
      <c r="J216" s="135">
        <f t="shared" si="40"/>
        <v>0</v>
      </c>
      <c r="K216" s="136"/>
      <c r="L216" s="25"/>
      <c r="M216" s="137" t="s">
        <v>1</v>
      </c>
      <c r="N216" s="138" t="s">
        <v>43</v>
      </c>
      <c r="O216" s="139">
        <v>0.30768000000000001</v>
      </c>
      <c r="P216" s="139">
        <f t="shared" si="41"/>
        <v>20.922240000000002</v>
      </c>
      <c r="Q216" s="139">
        <v>1.1617299999999999E-3</v>
      </c>
      <c r="R216" s="139">
        <f t="shared" si="42"/>
        <v>7.8997639999999994E-2</v>
      </c>
      <c r="S216" s="139">
        <v>0</v>
      </c>
      <c r="T216" s="140">
        <f t="shared" si="43"/>
        <v>0</v>
      </c>
      <c r="AR216" s="141" t="s">
        <v>215</v>
      </c>
      <c r="AT216" s="141" t="s">
        <v>153</v>
      </c>
      <c r="AU216" s="141" t="s">
        <v>89</v>
      </c>
      <c r="AY216" s="13" t="s">
        <v>151</v>
      </c>
      <c r="BE216" s="142">
        <f t="shared" si="44"/>
        <v>0</v>
      </c>
      <c r="BF216" s="142">
        <f t="shared" si="45"/>
        <v>0</v>
      </c>
      <c r="BG216" s="142">
        <f t="shared" si="46"/>
        <v>0</v>
      </c>
      <c r="BH216" s="142">
        <f t="shared" si="47"/>
        <v>0</v>
      </c>
      <c r="BI216" s="142">
        <f t="shared" si="48"/>
        <v>0</v>
      </c>
      <c r="BJ216" s="13" t="s">
        <v>89</v>
      </c>
      <c r="BK216" s="142">
        <f t="shared" si="49"/>
        <v>0</v>
      </c>
      <c r="BL216" s="13" t="s">
        <v>215</v>
      </c>
      <c r="BM216" s="141" t="s">
        <v>1063</v>
      </c>
    </row>
    <row r="217" spans="2:65" s="1" customFormat="1" ht="24.25" customHeight="1">
      <c r="B217" s="129"/>
      <c r="C217" s="130" t="s">
        <v>467</v>
      </c>
      <c r="D217" s="130" t="s">
        <v>153</v>
      </c>
      <c r="E217" s="131" t="s">
        <v>1064</v>
      </c>
      <c r="F217" s="132" t="s">
        <v>1065</v>
      </c>
      <c r="G217" s="133" t="s">
        <v>160</v>
      </c>
      <c r="H217" s="134">
        <v>36</v>
      </c>
      <c r="I217" s="135"/>
      <c r="J217" s="135">
        <f t="shared" si="40"/>
        <v>0</v>
      </c>
      <c r="K217" s="136"/>
      <c r="L217" s="25"/>
      <c r="M217" s="137" t="s">
        <v>1</v>
      </c>
      <c r="N217" s="138" t="s">
        <v>43</v>
      </c>
      <c r="O217" s="139">
        <v>0.30754999999999999</v>
      </c>
      <c r="P217" s="139">
        <f t="shared" si="41"/>
        <v>11.0718</v>
      </c>
      <c r="Q217" s="139">
        <v>9.4567999999999996E-4</v>
      </c>
      <c r="R217" s="139">
        <f t="shared" si="42"/>
        <v>3.4044480000000002E-2</v>
      </c>
      <c r="S217" s="139">
        <v>0</v>
      </c>
      <c r="T217" s="140">
        <f t="shared" si="43"/>
        <v>0</v>
      </c>
      <c r="AR217" s="141" t="s">
        <v>215</v>
      </c>
      <c r="AT217" s="141" t="s">
        <v>153</v>
      </c>
      <c r="AU217" s="141" t="s">
        <v>89</v>
      </c>
      <c r="AY217" s="13" t="s">
        <v>151</v>
      </c>
      <c r="BE217" s="142">
        <f t="shared" si="44"/>
        <v>0</v>
      </c>
      <c r="BF217" s="142">
        <f t="shared" si="45"/>
        <v>0</v>
      </c>
      <c r="BG217" s="142">
        <f t="shared" si="46"/>
        <v>0</v>
      </c>
      <c r="BH217" s="142">
        <f t="shared" si="47"/>
        <v>0</v>
      </c>
      <c r="BI217" s="142">
        <f t="shared" si="48"/>
        <v>0</v>
      </c>
      <c r="BJ217" s="13" t="s">
        <v>89</v>
      </c>
      <c r="BK217" s="142">
        <f t="shared" si="49"/>
        <v>0</v>
      </c>
      <c r="BL217" s="13" t="s">
        <v>215</v>
      </c>
      <c r="BM217" s="141" t="s">
        <v>1066</v>
      </c>
    </row>
    <row r="218" spans="2:65" s="1" customFormat="1" ht="24.25" customHeight="1">
      <c r="B218" s="129"/>
      <c r="C218" s="130" t="s">
        <v>475</v>
      </c>
      <c r="D218" s="130" t="s">
        <v>153</v>
      </c>
      <c r="E218" s="131" t="s">
        <v>1067</v>
      </c>
      <c r="F218" s="132" t="s">
        <v>1068</v>
      </c>
      <c r="G218" s="133" t="s">
        <v>160</v>
      </c>
      <c r="H218" s="134">
        <v>52</v>
      </c>
      <c r="I218" s="135"/>
      <c r="J218" s="135">
        <f t="shared" si="40"/>
        <v>0</v>
      </c>
      <c r="K218" s="136"/>
      <c r="L218" s="25"/>
      <c r="M218" s="137" t="s">
        <v>1</v>
      </c>
      <c r="N218" s="138" t="s">
        <v>43</v>
      </c>
      <c r="O218" s="139">
        <v>0.30762</v>
      </c>
      <c r="P218" s="139">
        <f t="shared" si="41"/>
        <v>15.99624</v>
      </c>
      <c r="Q218" s="139">
        <v>1.07077E-3</v>
      </c>
      <c r="R218" s="139">
        <f t="shared" si="42"/>
        <v>5.568004E-2</v>
      </c>
      <c r="S218" s="139">
        <v>0</v>
      </c>
      <c r="T218" s="140">
        <f t="shared" si="43"/>
        <v>0</v>
      </c>
      <c r="AR218" s="141" t="s">
        <v>215</v>
      </c>
      <c r="AT218" s="141" t="s">
        <v>153</v>
      </c>
      <c r="AU218" s="141" t="s">
        <v>89</v>
      </c>
      <c r="AY218" s="13" t="s">
        <v>151</v>
      </c>
      <c r="BE218" s="142">
        <f t="shared" si="44"/>
        <v>0</v>
      </c>
      <c r="BF218" s="142">
        <f t="shared" si="45"/>
        <v>0</v>
      </c>
      <c r="BG218" s="142">
        <f t="shared" si="46"/>
        <v>0</v>
      </c>
      <c r="BH218" s="142">
        <f t="shared" si="47"/>
        <v>0</v>
      </c>
      <c r="BI218" s="142">
        <f t="shared" si="48"/>
        <v>0</v>
      </c>
      <c r="BJ218" s="13" t="s">
        <v>89</v>
      </c>
      <c r="BK218" s="142">
        <f t="shared" si="49"/>
        <v>0</v>
      </c>
      <c r="BL218" s="13" t="s">
        <v>215</v>
      </c>
      <c r="BM218" s="141" t="s">
        <v>1069</v>
      </c>
    </row>
    <row r="219" spans="2:65" s="1" customFormat="1" ht="24.25" customHeight="1">
      <c r="B219" s="129"/>
      <c r="C219" s="130" t="s">
        <v>479</v>
      </c>
      <c r="D219" s="130" t="s">
        <v>153</v>
      </c>
      <c r="E219" s="131" t="s">
        <v>1070</v>
      </c>
      <c r="F219" s="132" t="s">
        <v>1071</v>
      </c>
      <c r="G219" s="133" t="s">
        <v>160</v>
      </c>
      <c r="H219" s="134">
        <v>164</v>
      </c>
      <c r="I219" s="135"/>
      <c r="J219" s="135">
        <f t="shared" si="40"/>
        <v>0</v>
      </c>
      <c r="K219" s="136"/>
      <c r="L219" s="25"/>
      <c r="M219" s="137" t="s">
        <v>1</v>
      </c>
      <c r="N219" s="138" t="s">
        <v>43</v>
      </c>
      <c r="O219" s="139">
        <v>0.30785000000000001</v>
      </c>
      <c r="P219" s="139">
        <f t="shared" si="41"/>
        <v>50.487400000000001</v>
      </c>
      <c r="Q219" s="139">
        <v>1.4598E-3</v>
      </c>
      <c r="R219" s="139">
        <f t="shared" si="42"/>
        <v>0.23940720000000001</v>
      </c>
      <c r="S219" s="139">
        <v>0</v>
      </c>
      <c r="T219" s="140">
        <f t="shared" si="43"/>
        <v>0</v>
      </c>
      <c r="AR219" s="141" t="s">
        <v>215</v>
      </c>
      <c r="AT219" s="141" t="s">
        <v>153</v>
      </c>
      <c r="AU219" s="141" t="s">
        <v>89</v>
      </c>
      <c r="AY219" s="13" t="s">
        <v>151</v>
      </c>
      <c r="BE219" s="142">
        <f t="shared" si="44"/>
        <v>0</v>
      </c>
      <c r="BF219" s="142">
        <f t="shared" si="45"/>
        <v>0</v>
      </c>
      <c r="BG219" s="142">
        <f t="shared" si="46"/>
        <v>0</v>
      </c>
      <c r="BH219" s="142">
        <f t="shared" si="47"/>
        <v>0</v>
      </c>
      <c r="BI219" s="142">
        <f t="shared" si="48"/>
        <v>0</v>
      </c>
      <c r="BJ219" s="13" t="s">
        <v>89</v>
      </c>
      <c r="BK219" s="142">
        <f t="shared" si="49"/>
        <v>0</v>
      </c>
      <c r="BL219" s="13" t="s">
        <v>215</v>
      </c>
      <c r="BM219" s="141" t="s">
        <v>1072</v>
      </c>
    </row>
    <row r="220" spans="2:65" s="1" customFormat="1" ht="24.25" customHeight="1">
      <c r="B220" s="129"/>
      <c r="C220" s="130" t="s">
        <v>487</v>
      </c>
      <c r="D220" s="130" t="s">
        <v>153</v>
      </c>
      <c r="E220" s="131" t="s">
        <v>1073</v>
      </c>
      <c r="F220" s="132" t="s">
        <v>1074</v>
      </c>
      <c r="G220" s="133" t="s">
        <v>160</v>
      </c>
      <c r="H220" s="134">
        <v>18</v>
      </c>
      <c r="I220" s="135"/>
      <c r="J220" s="135">
        <f t="shared" si="40"/>
        <v>0</v>
      </c>
      <c r="K220" s="136"/>
      <c r="L220" s="25"/>
      <c r="M220" s="137" t="s">
        <v>1</v>
      </c>
      <c r="N220" s="138" t="s">
        <v>43</v>
      </c>
      <c r="O220" s="139">
        <v>0.39802999999999999</v>
      </c>
      <c r="P220" s="139">
        <f t="shared" si="41"/>
        <v>7.1645399999999997</v>
      </c>
      <c r="Q220" s="139">
        <v>1.7685299999999999E-3</v>
      </c>
      <c r="R220" s="139">
        <f t="shared" si="42"/>
        <v>3.183354E-2</v>
      </c>
      <c r="S220" s="139">
        <v>0</v>
      </c>
      <c r="T220" s="140">
        <f t="shared" si="43"/>
        <v>0</v>
      </c>
      <c r="AR220" s="141" t="s">
        <v>215</v>
      </c>
      <c r="AT220" s="141" t="s">
        <v>153</v>
      </c>
      <c r="AU220" s="141" t="s">
        <v>89</v>
      </c>
      <c r="AY220" s="13" t="s">
        <v>151</v>
      </c>
      <c r="BE220" s="142">
        <f t="shared" si="44"/>
        <v>0</v>
      </c>
      <c r="BF220" s="142">
        <f t="shared" si="45"/>
        <v>0</v>
      </c>
      <c r="BG220" s="142">
        <f t="shared" si="46"/>
        <v>0</v>
      </c>
      <c r="BH220" s="142">
        <f t="shared" si="47"/>
        <v>0</v>
      </c>
      <c r="BI220" s="142">
        <f t="shared" si="48"/>
        <v>0</v>
      </c>
      <c r="BJ220" s="13" t="s">
        <v>89</v>
      </c>
      <c r="BK220" s="142">
        <f t="shared" si="49"/>
        <v>0</v>
      </c>
      <c r="BL220" s="13" t="s">
        <v>215</v>
      </c>
      <c r="BM220" s="141" t="s">
        <v>1075</v>
      </c>
    </row>
    <row r="221" spans="2:65" s="1" customFormat="1" ht="24.25" customHeight="1">
      <c r="B221" s="129"/>
      <c r="C221" s="130" t="s">
        <v>491</v>
      </c>
      <c r="D221" s="130" t="s">
        <v>153</v>
      </c>
      <c r="E221" s="131" t="s">
        <v>1076</v>
      </c>
      <c r="F221" s="132" t="s">
        <v>1077</v>
      </c>
      <c r="G221" s="133" t="s">
        <v>169</v>
      </c>
      <c r="H221" s="134">
        <v>4</v>
      </c>
      <c r="I221" s="135"/>
      <c r="J221" s="135">
        <f t="shared" si="40"/>
        <v>0</v>
      </c>
      <c r="K221" s="136"/>
      <c r="L221" s="25"/>
      <c r="M221" s="137" t="s">
        <v>1</v>
      </c>
      <c r="N221" s="138" t="s">
        <v>43</v>
      </c>
      <c r="O221" s="139">
        <v>0.62234</v>
      </c>
      <c r="P221" s="139">
        <f t="shared" si="41"/>
        <v>2.48936</v>
      </c>
      <c r="Q221" s="139">
        <v>5.8761000000000002E-4</v>
      </c>
      <c r="R221" s="139">
        <f t="shared" si="42"/>
        <v>2.3504400000000001E-3</v>
      </c>
      <c r="S221" s="139">
        <v>0</v>
      </c>
      <c r="T221" s="140">
        <f t="shared" si="43"/>
        <v>0</v>
      </c>
      <c r="AR221" s="141" t="s">
        <v>215</v>
      </c>
      <c r="AT221" s="141" t="s">
        <v>153</v>
      </c>
      <c r="AU221" s="141" t="s">
        <v>89</v>
      </c>
      <c r="AY221" s="13" t="s">
        <v>151</v>
      </c>
      <c r="BE221" s="142">
        <f t="shared" si="44"/>
        <v>0</v>
      </c>
      <c r="BF221" s="142">
        <f t="shared" si="45"/>
        <v>0</v>
      </c>
      <c r="BG221" s="142">
        <f t="shared" si="46"/>
        <v>0</v>
      </c>
      <c r="BH221" s="142">
        <f t="shared" si="47"/>
        <v>0</v>
      </c>
      <c r="BI221" s="142">
        <f t="shared" si="48"/>
        <v>0</v>
      </c>
      <c r="BJ221" s="13" t="s">
        <v>89</v>
      </c>
      <c r="BK221" s="142">
        <f t="shared" si="49"/>
        <v>0</v>
      </c>
      <c r="BL221" s="13" t="s">
        <v>215</v>
      </c>
      <c r="BM221" s="141" t="s">
        <v>1078</v>
      </c>
    </row>
    <row r="222" spans="2:65" s="1" customFormat="1" ht="14.5" customHeight="1">
      <c r="B222" s="129"/>
      <c r="C222" s="130" t="s">
        <v>495</v>
      </c>
      <c r="D222" s="130" t="s">
        <v>153</v>
      </c>
      <c r="E222" s="131" t="s">
        <v>1079</v>
      </c>
      <c r="F222" s="132" t="s">
        <v>1080</v>
      </c>
      <c r="G222" s="133" t="s">
        <v>169</v>
      </c>
      <c r="H222" s="134">
        <v>20</v>
      </c>
      <c r="I222" s="135"/>
      <c r="J222" s="135">
        <f t="shared" si="40"/>
        <v>0</v>
      </c>
      <c r="K222" s="136"/>
      <c r="L222" s="25"/>
      <c r="M222" s="137" t="s">
        <v>1</v>
      </c>
      <c r="N222" s="138" t="s">
        <v>43</v>
      </c>
      <c r="O222" s="139">
        <v>0</v>
      </c>
      <c r="P222" s="139">
        <f t="shared" si="41"/>
        <v>0</v>
      </c>
      <c r="Q222" s="139">
        <v>0</v>
      </c>
      <c r="R222" s="139">
        <f t="shared" si="42"/>
        <v>0</v>
      </c>
      <c r="S222" s="139">
        <v>0</v>
      </c>
      <c r="T222" s="140">
        <f t="shared" si="43"/>
        <v>0</v>
      </c>
      <c r="AR222" s="141" t="s">
        <v>215</v>
      </c>
      <c r="AT222" s="141" t="s">
        <v>153</v>
      </c>
      <c r="AU222" s="141" t="s">
        <v>89</v>
      </c>
      <c r="AY222" s="13" t="s">
        <v>151</v>
      </c>
      <c r="BE222" s="142">
        <f t="shared" si="44"/>
        <v>0</v>
      </c>
      <c r="BF222" s="142">
        <f t="shared" si="45"/>
        <v>0</v>
      </c>
      <c r="BG222" s="142">
        <f t="shared" si="46"/>
        <v>0</v>
      </c>
      <c r="BH222" s="142">
        <f t="shared" si="47"/>
        <v>0</v>
      </c>
      <c r="BI222" s="142">
        <f t="shared" si="48"/>
        <v>0</v>
      </c>
      <c r="BJ222" s="13" t="s">
        <v>89</v>
      </c>
      <c r="BK222" s="142">
        <f t="shared" si="49"/>
        <v>0</v>
      </c>
      <c r="BL222" s="13" t="s">
        <v>215</v>
      </c>
      <c r="BM222" s="141" t="s">
        <v>1081</v>
      </c>
    </row>
    <row r="223" spans="2:65" s="1" customFormat="1" ht="14.5" customHeight="1">
      <c r="B223" s="129"/>
      <c r="C223" s="130" t="s">
        <v>499</v>
      </c>
      <c r="D223" s="130" t="s">
        <v>153</v>
      </c>
      <c r="E223" s="131" t="s">
        <v>1082</v>
      </c>
      <c r="F223" s="132" t="s">
        <v>1083</v>
      </c>
      <c r="G223" s="133" t="s">
        <v>169</v>
      </c>
      <c r="H223" s="134">
        <v>4</v>
      </c>
      <c r="I223" s="135"/>
      <c r="J223" s="135">
        <f t="shared" si="40"/>
        <v>0</v>
      </c>
      <c r="K223" s="136"/>
      <c r="L223" s="25"/>
      <c r="M223" s="137" t="s">
        <v>1</v>
      </c>
      <c r="N223" s="138" t="s">
        <v>43</v>
      </c>
      <c r="O223" s="139">
        <v>0.37111</v>
      </c>
      <c r="P223" s="139">
        <f t="shared" si="41"/>
        <v>1.48444</v>
      </c>
      <c r="Q223" s="139">
        <v>1.9120000000000001E-3</v>
      </c>
      <c r="R223" s="139">
        <f t="shared" si="42"/>
        <v>7.6480000000000003E-3</v>
      </c>
      <c r="S223" s="139">
        <v>0</v>
      </c>
      <c r="T223" s="140">
        <f t="shared" si="43"/>
        <v>0</v>
      </c>
      <c r="AR223" s="141" t="s">
        <v>215</v>
      </c>
      <c r="AT223" s="141" t="s">
        <v>153</v>
      </c>
      <c r="AU223" s="141" t="s">
        <v>89</v>
      </c>
      <c r="AY223" s="13" t="s">
        <v>151</v>
      </c>
      <c r="BE223" s="142">
        <f t="shared" si="44"/>
        <v>0</v>
      </c>
      <c r="BF223" s="142">
        <f t="shared" si="45"/>
        <v>0</v>
      </c>
      <c r="BG223" s="142">
        <f t="shared" si="46"/>
        <v>0</v>
      </c>
      <c r="BH223" s="142">
        <f t="shared" si="47"/>
        <v>0</v>
      </c>
      <c r="BI223" s="142">
        <f t="shared" si="48"/>
        <v>0</v>
      </c>
      <c r="BJ223" s="13" t="s">
        <v>89</v>
      </c>
      <c r="BK223" s="142">
        <f t="shared" si="49"/>
        <v>0</v>
      </c>
      <c r="BL223" s="13" t="s">
        <v>215</v>
      </c>
      <c r="BM223" s="141" t="s">
        <v>1084</v>
      </c>
    </row>
    <row r="224" spans="2:65" s="1" customFormat="1" ht="14.5" customHeight="1">
      <c r="B224" s="129"/>
      <c r="C224" s="130" t="s">
        <v>503</v>
      </c>
      <c r="D224" s="130" t="s">
        <v>153</v>
      </c>
      <c r="E224" s="131" t="s">
        <v>1085</v>
      </c>
      <c r="F224" s="132" t="s">
        <v>1086</v>
      </c>
      <c r="G224" s="133" t="s">
        <v>160</v>
      </c>
      <c r="H224" s="134">
        <v>326</v>
      </c>
      <c r="I224" s="135"/>
      <c r="J224" s="135">
        <f t="shared" si="40"/>
        <v>0</v>
      </c>
      <c r="K224" s="136"/>
      <c r="L224" s="25"/>
      <c r="M224" s="137" t="s">
        <v>1</v>
      </c>
      <c r="N224" s="138" t="s">
        <v>43</v>
      </c>
      <c r="O224" s="139">
        <v>3.5999999999999997E-2</v>
      </c>
      <c r="P224" s="139">
        <f t="shared" si="41"/>
        <v>11.735999999999999</v>
      </c>
      <c r="Q224" s="139">
        <v>0</v>
      </c>
      <c r="R224" s="139">
        <f t="shared" si="42"/>
        <v>0</v>
      </c>
      <c r="S224" s="139">
        <v>0</v>
      </c>
      <c r="T224" s="140">
        <f t="shared" si="43"/>
        <v>0</v>
      </c>
      <c r="AR224" s="141" t="s">
        <v>215</v>
      </c>
      <c r="AT224" s="141" t="s">
        <v>153</v>
      </c>
      <c r="AU224" s="141" t="s">
        <v>89</v>
      </c>
      <c r="AY224" s="13" t="s">
        <v>151</v>
      </c>
      <c r="BE224" s="142">
        <f t="shared" si="44"/>
        <v>0</v>
      </c>
      <c r="BF224" s="142">
        <f t="shared" si="45"/>
        <v>0</v>
      </c>
      <c r="BG224" s="142">
        <f t="shared" si="46"/>
        <v>0</v>
      </c>
      <c r="BH224" s="142">
        <f t="shared" si="47"/>
        <v>0</v>
      </c>
      <c r="BI224" s="142">
        <f t="shared" si="48"/>
        <v>0</v>
      </c>
      <c r="BJ224" s="13" t="s">
        <v>89</v>
      </c>
      <c r="BK224" s="142">
        <f t="shared" si="49"/>
        <v>0</v>
      </c>
      <c r="BL224" s="13" t="s">
        <v>215</v>
      </c>
      <c r="BM224" s="141" t="s">
        <v>1087</v>
      </c>
    </row>
    <row r="225" spans="2:65" s="1" customFormat="1" ht="14.5" customHeight="1">
      <c r="B225" s="129"/>
      <c r="C225" s="130" t="s">
        <v>506</v>
      </c>
      <c r="D225" s="130" t="s">
        <v>153</v>
      </c>
      <c r="E225" s="131" t="s">
        <v>1088</v>
      </c>
      <c r="F225" s="132" t="s">
        <v>1089</v>
      </c>
      <c r="G225" s="133" t="s">
        <v>160</v>
      </c>
      <c r="H225" s="134">
        <v>18</v>
      </c>
      <c r="I225" s="135"/>
      <c r="J225" s="135">
        <f t="shared" si="40"/>
        <v>0</v>
      </c>
      <c r="K225" s="136"/>
      <c r="L225" s="25"/>
      <c r="M225" s="137" t="s">
        <v>1</v>
      </c>
      <c r="N225" s="138" t="s">
        <v>43</v>
      </c>
      <c r="O225" s="139">
        <v>4.3999999999999997E-2</v>
      </c>
      <c r="P225" s="139">
        <f t="shared" si="41"/>
        <v>0.79199999999999993</v>
      </c>
      <c r="Q225" s="139">
        <v>0</v>
      </c>
      <c r="R225" s="139">
        <f t="shared" si="42"/>
        <v>0</v>
      </c>
      <c r="S225" s="139">
        <v>0</v>
      </c>
      <c r="T225" s="140">
        <f t="shared" si="43"/>
        <v>0</v>
      </c>
      <c r="AR225" s="141" t="s">
        <v>215</v>
      </c>
      <c r="AT225" s="141" t="s">
        <v>153</v>
      </c>
      <c r="AU225" s="141" t="s">
        <v>89</v>
      </c>
      <c r="AY225" s="13" t="s">
        <v>151</v>
      </c>
      <c r="BE225" s="142">
        <f t="shared" si="44"/>
        <v>0</v>
      </c>
      <c r="BF225" s="142">
        <f t="shared" si="45"/>
        <v>0</v>
      </c>
      <c r="BG225" s="142">
        <f t="shared" si="46"/>
        <v>0</v>
      </c>
      <c r="BH225" s="142">
        <f t="shared" si="47"/>
        <v>0</v>
      </c>
      <c r="BI225" s="142">
        <f t="shared" si="48"/>
        <v>0</v>
      </c>
      <c r="BJ225" s="13" t="s">
        <v>89</v>
      </c>
      <c r="BK225" s="142">
        <f t="shared" si="49"/>
        <v>0</v>
      </c>
      <c r="BL225" s="13" t="s">
        <v>215</v>
      </c>
      <c r="BM225" s="141" t="s">
        <v>1090</v>
      </c>
    </row>
    <row r="226" spans="2:65" s="1" customFormat="1" ht="24.25" customHeight="1">
      <c r="B226" s="129"/>
      <c r="C226" s="130" t="s">
        <v>510</v>
      </c>
      <c r="D226" s="130" t="s">
        <v>153</v>
      </c>
      <c r="E226" s="131" t="s">
        <v>1091</v>
      </c>
      <c r="F226" s="132" t="s">
        <v>1092</v>
      </c>
      <c r="G226" s="133" t="s">
        <v>169</v>
      </c>
      <c r="H226" s="134">
        <v>62</v>
      </c>
      <c r="I226" s="135"/>
      <c r="J226" s="135">
        <f t="shared" si="40"/>
        <v>0</v>
      </c>
      <c r="K226" s="136"/>
      <c r="L226" s="25"/>
      <c r="M226" s="137" t="s">
        <v>1</v>
      </c>
      <c r="N226" s="138" t="s">
        <v>43</v>
      </c>
      <c r="O226" s="139">
        <v>2.0060000000000001E-2</v>
      </c>
      <c r="P226" s="139">
        <f t="shared" si="41"/>
        <v>1.2437200000000002</v>
      </c>
      <c r="Q226" s="139">
        <v>2.9300000000000001E-5</v>
      </c>
      <c r="R226" s="139">
        <f t="shared" si="42"/>
        <v>1.8166E-3</v>
      </c>
      <c r="S226" s="139">
        <v>7.4700000000000001E-3</v>
      </c>
      <c r="T226" s="140">
        <f t="shared" si="43"/>
        <v>0.46314</v>
      </c>
      <c r="AR226" s="141" t="s">
        <v>215</v>
      </c>
      <c r="AT226" s="141" t="s">
        <v>153</v>
      </c>
      <c r="AU226" s="141" t="s">
        <v>89</v>
      </c>
      <c r="AY226" s="13" t="s">
        <v>151</v>
      </c>
      <c r="BE226" s="142">
        <f t="shared" si="44"/>
        <v>0</v>
      </c>
      <c r="BF226" s="142">
        <f t="shared" si="45"/>
        <v>0</v>
      </c>
      <c r="BG226" s="142">
        <f t="shared" si="46"/>
        <v>0</v>
      </c>
      <c r="BH226" s="142">
        <f t="shared" si="47"/>
        <v>0</v>
      </c>
      <c r="BI226" s="142">
        <f t="shared" si="48"/>
        <v>0</v>
      </c>
      <c r="BJ226" s="13" t="s">
        <v>89</v>
      </c>
      <c r="BK226" s="142">
        <f t="shared" si="49"/>
        <v>0</v>
      </c>
      <c r="BL226" s="13" t="s">
        <v>215</v>
      </c>
      <c r="BM226" s="141" t="s">
        <v>1093</v>
      </c>
    </row>
    <row r="227" spans="2:65" s="1" customFormat="1" ht="24.25" customHeight="1">
      <c r="B227" s="129"/>
      <c r="C227" s="130" t="s">
        <v>514</v>
      </c>
      <c r="D227" s="130" t="s">
        <v>153</v>
      </c>
      <c r="E227" s="131" t="s">
        <v>1094</v>
      </c>
      <c r="F227" s="132" t="s">
        <v>1095</v>
      </c>
      <c r="G227" s="133" t="s">
        <v>204</v>
      </c>
      <c r="H227" s="134">
        <v>1.62</v>
      </c>
      <c r="I227" s="135"/>
      <c r="J227" s="135">
        <f t="shared" si="40"/>
        <v>0</v>
      </c>
      <c r="K227" s="136"/>
      <c r="L227" s="25"/>
      <c r="M227" s="137" t="s">
        <v>1</v>
      </c>
      <c r="N227" s="138" t="s">
        <v>43</v>
      </c>
      <c r="O227" s="139">
        <v>3.3690000000000002</v>
      </c>
      <c r="P227" s="139">
        <f t="shared" si="41"/>
        <v>5.4577800000000005</v>
      </c>
      <c r="Q227" s="139">
        <v>0</v>
      </c>
      <c r="R227" s="139">
        <f t="shared" si="42"/>
        <v>0</v>
      </c>
      <c r="S227" s="139">
        <v>0</v>
      </c>
      <c r="T227" s="140">
        <f t="shared" si="43"/>
        <v>0</v>
      </c>
      <c r="AR227" s="141" t="s">
        <v>215</v>
      </c>
      <c r="AT227" s="141" t="s">
        <v>153</v>
      </c>
      <c r="AU227" s="141" t="s">
        <v>89</v>
      </c>
      <c r="AY227" s="13" t="s">
        <v>151</v>
      </c>
      <c r="BE227" s="142">
        <f t="shared" si="44"/>
        <v>0</v>
      </c>
      <c r="BF227" s="142">
        <f t="shared" si="45"/>
        <v>0</v>
      </c>
      <c r="BG227" s="142">
        <f t="shared" si="46"/>
        <v>0</v>
      </c>
      <c r="BH227" s="142">
        <f t="shared" si="47"/>
        <v>0</v>
      </c>
      <c r="BI227" s="142">
        <f t="shared" si="48"/>
        <v>0</v>
      </c>
      <c r="BJ227" s="13" t="s">
        <v>89</v>
      </c>
      <c r="BK227" s="142">
        <f t="shared" si="49"/>
        <v>0</v>
      </c>
      <c r="BL227" s="13" t="s">
        <v>215</v>
      </c>
      <c r="BM227" s="141" t="s">
        <v>1096</v>
      </c>
    </row>
    <row r="228" spans="2:65" s="1" customFormat="1" ht="24.25" customHeight="1">
      <c r="B228" s="129"/>
      <c r="C228" s="130" t="s">
        <v>518</v>
      </c>
      <c r="D228" s="130" t="s">
        <v>153</v>
      </c>
      <c r="E228" s="131" t="s">
        <v>1097</v>
      </c>
      <c r="F228" s="132" t="s">
        <v>1098</v>
      </c>
      <c r="G228" s="133" t="s">
        <v>545</v>
      </c>
      <c r="H228" s="134">
        <v>211.63</v>
      </c>
      <c r="I228" s="135"/>
      <c r="J228" s="135">
        <f t="shared" si="40"/>
        <v>0</v>
      </c>
      <c r="K228" s="136"/>
      <c r="L228" s="25"/>
      <c r="M228" s="137" t="s">
        <v>1</v>
      </c>
      <c r="N228" s="138" t="s">
        <v>43</v>
      </c>
      <c r="O228" s="139">
        <v>0</v>
      </c>
      <c r="P228" s="139">
        <f t="shared" si="41"/>
        <v>0</v>
      </c>
      <c r="Q228" s="139">
        <v>0</v>
      </c>
      <c r="R228" s="139">
        <f t="shared" si="42"/>
        <v>0</v>
      </c>
      <c r="S228" s="139">
        <v>0</v>
      </c>
      <c r="T228" s="140">
        <f t="shared" si="43"/>
        <v>0</v>
      </c>
      <c r="AR228" s="141" t="s">
        <v>215</v>
      </c>
      <c r="AT228" s="141" t="s">
        <v>153</v>
      </c>
      <c r="AU228" s="141" t="s">
        <v>89</v>
      </c>
      <c r="AY228" s="13" t="s">
        <v>151</v>
      </c>
      <c r="BE228" s="142">
        <f t="shared" si="44"/>
        <v>0</v>
      </c>
      <c r="BF228" s="142">
        <f t="shared" si="45"/>
        <v>0</v>
      </c>
      <c r="BG228" s="142">
        <f t="shared" si="46"/>
        <v>0</v>
      </c>
      <c r="BH228" s="142">
        <f t="shared" si="47"/>
        <v>0</v>
      </c>
      <c r="BI228" s="142">
        <f t="shared" si="48"/>
        <v>0</v>
      </c>
      <c r="BJ228" s="13" t="s">
        <v>89</v>
      </c>
      <c r="BK228" s="142">
        <f t="shared" si="49"/>
        <v>0</v>
      </c>
      <c r="BL228" s="13" t="s">
        <v>215</v>
      </c>
      <c r="BM228" s="141" t="s">
        <v>1099</v>
      </c>
    </row>
    <row r="229" spans="2:65" s="1" customFormat="1" ht="24.25" customHeight="1">
      <c r="B229" s="129"/>
      <c r="C229" s="130" t="s">
        <v>522</v>
      </c>
      <c r="D229" s="130" t="s">
        <v>153</v>
      </c>
      <c r="E229" s="131" t="s">
        <v>1100</v>
      </c>
      <c r="F229" s="132" t="s">
        <v>1101</v>
      </c>
      <c r="G229" s="133" t="s">
        <v>545</v>
      </c>
      <c r="H229" s="134">
        <v>211.63</v>
      </c>
      <c r="I229" s="135"/>
      <c r="J229" s="135">
        <f t="shared" si="40"/>
        <v>0</v>
      </c>
      <c r="K229" s="136"/>
      <c r="L229" s="25"/>
      <c r="M229" s="137" t="s">
        <v>1</v>
      </c>
      <c r="N229" s="138" t="s">
        <v>43</v>
      </c>
      <c r="O229" s="139">
        <v>0</v>
      </c>
      <c r="P229" s="139">
        <f t="shared" si="41"/>
        <v>0</v>
      </c>
      <c r="Q229" s="139">
        <v>0</v>
      </c>
      <c r="R229" s="139">
        <f t="shared" si="42"/>
        <v>0</v>
      </c>
      <c r="S229" s="139">
        <v>0</v>
      </c>
      <c r="T229" s="140">
        <f t="shared" si="43"/>
        <v>0</v>
      </c>
      <c r="AR229" s="141" t="s">
        <v>215</v>
      </c>
      <c r="AT229" s="141" t="s">
        <v>153</v>
      </c>
      <c r="AU229" s="141" t="s">
        <v>89</v>
      </c>
      <c r="AY229" s="13" t="s">
        <v>151</v>
      </c>
      <c r="BE229" s="142">
        <f t="shared" si="44"/>
        <v>0</v>
      </c>
      <c r="BF229" s="142">
        <f t="shared" si="45"/>
        <v>0</v>
      </c>
      <c r="BG229" s="142">
        <f t="shared" si="46"/>
        <v>0</v>
      </c>
      <c r="BH229" s="142">
        <f t="shared" si="47"/>
        <v>0</v>
      </c>
      <c r="BI229" s="142">
        <f t="shared" si="48"/>
        <v>0</v>
      </c>
      <c r="BJ229" s="13" t="s">
        <v>89</v>
      </c>
      <c r="BK229" s="142">
        <f t="shared" si="49"/>
        <v>0</v>
      </c>
      <c r="BL229" s="13" t="s">
        <v>215</v>
      </c>
      <c r="BM229" s="141" t="s">
        <v>1102</v>
      </c>
    </row>
    <row r="230" spans="2:65" s="11" customFormat="1" ht="23" customHeight="1">
      <c r="B230" s="118"/>
      <c r="D230" s="119" t="s">
        <v>76</v>
      </c>
      <c r="E230" s="127" t="s">
        <v>1103</v>
      </c>
      <c r="F230" s="127" t="s">
        <v>1104</v>
      </c>
      <c r="J230" s="128">
        <f>BK230</f>
        <v>0</v>
      </c>
      <c r="L230" s="118"/>
      <c r="M230" s="122"/>
      <c r="P230" s="123">
        <f>SUM(P231:P308)</f>
        <v>57.994859999999989</v>
      </c>
      <c r="R230" s="123">
        <f>SUM(R231:R308)</f>
        <v>0.19137930999999991</v>
      </c>
      <c r="T230" s="124">
        <f>SUM(T231:T308)</f>
        <v>0.15776000000000001</v>
      </c>
      <c r="AR230" s="119" t="s">
        <v>89</v>
      </c>
      <c r="AT230" s="125" t="s">
        <v>76</v>
      </c>
      <c r="AU230" s="125" t="s">
        <v>84</v>
      </c>
      <c r="AY230" s="119" t="s">
        <v>151</v>
      </c>
      <c r="BK230" s="126">
        <f>SUM(BK231:BK308)</f>
        <v>0</v>
      </c>
    </row>
    <row r="231" spans="2:65" s="1" customFormat="1" ht="24.25" customHeight="1">
      <c r="B231" s="129"/>
      <c r="C231" s="130" t="s">
        <v>526</v>
      </c>
      <c r="D231" s="130" t="s">
        <v>153</v>
      </c>
      <c r="E231" s="131" t="s">
        <v>1105</v>
      </c>
      <c r="F231" s="132" t="s">
        <v>1106</v>
      </c>
      <c r="G231" s="133" t="s">
        <v>169</v>
      </c>
      <c r="H231" s="134">
        <v>84</v>
      </c>
      <c r="I231" s="135"/>
      <c r="J231" s="135">
        <f t="shared" ref="J231:J262" si="50">ROUND(I231*H231,2)</f>
        <v>0</v>
      </c>
      <c r="K231" s="136"/>
      <c r="L231" s="25"/>
      <c r="M231" s="137" t="s">
        <v>1</v>
      </c>
      <c r="N231" s="138" t="s">
        <v>43</v>
      </c>
      <c r="O231" s="139">
        <v>0.21626000000000001</v>
      </c>
      <c r="P231" s="139">
        <f t="shared" ref="P231:P262" si="51">O231*H231</f>
        <v>18.165839999999999</v>
      </c>
      <c r="Q231" s="139">
        <v>1.2772E-4</v>
      </c>
      <c r="R231" s="139">
        <f t="shared" ref="R231:R262" si="52">Q231*H231</f>
        <v>1.072848E-2</v>
      </c>
      <c r="S231" s="139">
        <v>1.1000000000000001E-3</v>
      </c>
      <c r="T231" s="140">
        <f t="shared" ref="T231:T262" si="53">S231*H231</f>
        <v>9.240000000000001E-2</v>
      </c>
      <c r="AR231" s="141" t="s">
        <v>215</v>
      </c>
      <c r="AT231" s="141" t="s">
        <v>153</v>
      </c>
      <c r="AU231" s="141" t="s">
        <v>89</v>
      </c>
      <c r="AY231" s="13" t="s">
        <v>151</v>
      </c>
      <c r="BE231" s="142">
        <f t="shared" ref="BE231:BE262" si="54">IF(N231="základná",J231,0)</f>
        <v>0</v>
      </c>
      <c r="BF231" s="142">
        <f t="shared" ref="BF231:BF262" si="55">IF(N231="znížená",J231,0)</f>
        <v>0</v>
      </c>
      <c r="BG231" s="142">
        <f t="shared" ref="BG231:BG262" si="56">IF(N231="zákl. prenesená",J231,0)</f>
        <v>0</v>
      </c>
      <c r="BH231" s="142">
        <f t="shared" ref="BH231:BH262" si="57">IF(N231="zníž. prenesená",J231,0)</f>
        <v>0</v>
      </c>
      <c r="BI231" s="142">
        <f t="shared" ref="BI231:BI262" si="58">IF(N231="nulová",J231,0)</f>
        <v>0</v>
      </c>
      <c r="BJ231" s="13" t="s">
        <v>89</v>
      </c>
      <c r="BK231" s="142">
        <f t="shared" ref="BK231:BK262" si="59">ROUND(I231*H231,2)</f>
        <v>0</v>
      </c>
      <c r="BL231" s="13" t="s">
        <v>215</v>
      </c>
      <c r="BM231" s="141" t="s">
        <v>1107</v>
      </c>
    </row>
    <row r="232" spans="2:65" s="1" customFormat="1" ht="24.25" customHeight="1">
      <c r="B232" s="129"/>
      <c r="C232" s="130" t="s">
        <v>530</v>
      </c>
      <c r="D232" s="130" t="s">
        <v>153</v>
      </c>
      <c r="E232" s="131" t="s">
        <v>1108</v>
      </c>
      <c r="F232" s="132" t="s">
        <v>1109</v>
      </c>
      <c r="G232" s="133" t="s">
        <v>169</v>
      </c>
      <c r="H232" s="134">
        <v>24</v>
      </c>
      <c r="I232" s="135"/>
      <c r="J232" s="135">
        <f t="shared" si="50"/>
        <v>0</v>
      </c>
      <c r="K232" s="136"/>
      <c r="L232" s="25"/>
      <c r="M232" s="137" t="s">
        <v>1</v>
      </c>
      <c r="N232" s="138" t="s">
        <v>43</v>
      </c>
      <c r="O232" s="139">
        <v>0.29535</v>
      </c>
      <c r="P232" s="139">
        <f t="shared" si="51"/>
        <v>7.0884</v>
      </c>
      <c r="Q232" s="139">
        <v>1.728E-4</v>
      </c>
      <c r="R232" s="139">
        <f t="shared" si="52"/>
        <v>4.1472000000000002E-3</v>
      </c>
      <c r="S232" s="139">
        <v>2E-3</v>
      </c>
      <c r="T232" s="140">
        <f t="shared" si="53"/>
        <v>4.8000000000000001E-2</v>
      </c>
      <c r="AR232" s="141" t="s">
        <v>215</v>
      </c>
      <c r="AT232" s="141" t="s">
        <v>153</v>
      </c>
      <c r="AU232" s="141" t="s">
        <v>89</v>
      </c>
      <c r="AY232" s="13" t="s">
        <v>151</v>
      </c>
      <c r="BE232" s="142">
        <f t="shared" si="54"/>
        <v>0</v>
      </c>
      <c r="BF232" s="142">
        <f t="shared" si="55"/>
        <v>0</v>
      </c>
      <c r="BG232" s="142">
        <f t="shared" si="56"/>
        <v>0</v>
      </c>
      <c r="BH232" s="142">
        <f t="shared" si="57"/>
        <v>0</v>
      </c>
      <c r="BI232" s="142">
        <f t="shared" si="58"/>
        <v>0</v>
      </c>
      <c r="BJ232" s="13" t="s">
        <v>89</v>
      </c>
      <c r="BK232" s="142">
        <f t="shared" si="59"/>
        <v>0</v>
      </c>
      <c r="BL232" s="13" t="s">
        <v>215</v>
      </c>
      <c r="BM232" s="141" t="s">
        <v>1110</v>
      </c>
    </row>
    <row r="233" spans="2:65" s="1" customFormat="1" ht="24.25" customHeight="1">
      <c r="B233" s="129"/>
      <c r="C233" s="130" t="s">
        <v>534</v>
      </c>
      <c r="D233" s="130" t="s">
        <v>153</v>
      </c>
      <c r="E233" s="131" t="s">
        <v>1111</v>
      </c>
      <c r="F233" s="132" t="s">
        <v>1112</v>
      </c>
      <c r="G233" s="133" t="s">
        <v>169</v>
      </c>
      <c r="H233" s="134">
        <v>10</v>
      </c>
      <c r="I233" s="135"/>
      <c r="J233" s="135">
        <f t="shared" si="50"/>
        <v>0</v>
      </c>
      <c r="K233" s="136"/>
      <c r="L233" s="25"/>
      <c r="M233" s="137" t="s">
        <v>1</v>
      </c>
      <c r="N233" s="138" t="s">
        <v>43</v>
      </c>
      <c r="O233" s="139">
        <v>0</v>
      </c>
      <c r="P233" s="139">
        <f t="shared" si="51"/>
        <v>0</v>
      </c>
      <c r="Q233" s="139">
        <v>0</v>
      </c>
      <c r="R233" s="139">
        <f t="shared" si="52"/>
        <v>0</v>
      </c>
      <c r="S233" s="139">
        <v>0</v>
      </c>
      <c r="T233" s="140">
        <f t="shared" si="53"/>
        <v>0</v>
      </c>
      <c r="AR233" s="141" t="s">
        <v>215</v>
      </c>
      <c r="AT233" s="141" t="s">
        <v>153</v>
      </c>
      <c r="AU233" s="141" t="s">
        <v>89</v>
      </c>
      <c r="AY233" s="13" t="s">
        <v>151</v>
      </c>
      <c r="BE233" s="142">
        <f t="shared" si="54"/>
        <v>0</v>
      </c>
      <c r="BF233" s="142">
        <f t="shared" si="55"/>
        <v>0</v>
      </c>
      <c r="BG233" s="142">
        <f t="shared" si="56"/>
        <v>0</v>
      </c>
      <c r="BH233" s="142">
        <f t="shared" si="57"/>
        <v>0</v>
      </c>
      <c r="BI233" s="142">
        <f t="shared" si="58"/>
        <v>0</v>
      </c>
      <c r="BJ233" s="13" t="s">
        <v>89</v>
      </c>
      <c r="BK233" s="142">
        <f t="shared" si="59"/>
        <v>0</v>
      </c>
      <c r="BL233" s="13" t="s">
        <v>215</v>
      </c>
      <c r="BM233" s="141" t="s">
        <v>1113</v>
      </c>
    </row>
    <row r="234" spans="2:65" s="1" customFormat="1" ht="24.25" customHeight="1">
      <c r="B234" s="129"/>
      <c r="C234" s="143" t="s">
        <v>538</v>
      </c>
      <c r="D234" s="143" t="s">
        <v>220</v>
      </c>
      <c r="E234" s="144" t="s">
        <v>1114</v>
      </c>
      <c r="F234" s="145" t="s">
        <v>1115</v>
      </c>
      <c r="G234" s="146" t="s">
        <v>169</v>
      </c>
      <c r="H234" s="147">
        <v>10</v>
      </c>
      <c r="I234" s="148"/>
      <c r="J234" s="148">
        <f t="shared" si="50"/>
        <v>0</v>
      </c>
      <c r="K234" s="149"/>
      <c r="L234" s="150"/>
      <c r="M234" s="151" t="s">
        <v>1</v>
      </c>
      <c r="N234" s="152" t="s">
        <v>43</v>
      </c>
      <c r="O234" s="139">
        <v>0</v>
      </c>
      <c r="P234" s="139">
        <f t="shared" si="51"/>
        <v>0</v>
      </c>
      <c r="Q234" s="139">
        <v>0</v>
      </c>
      <c r="R234" s="139">
        <f t="shared" si="52"/>
        <v>0</v>
      </c>
      <c r="S234" s="139">
        <v>0</v>
      </c>
      <c r="T234" s="140">
        <f t="shared" si="53"/>
        <v>0</v>
      </c>
      <c r="AR234" s="141" t="s">
        <v>281</v>
      </c>
      <c r="AT234" s="141" t="s">
        <v>220</v>
      </c>
      <c r="AU234" s="141" t="s">
        <v>89</v>
      </c>
      <c r="AY234" s="13" t="s">
        <v>151</v>
      </c>
      <c r="BE234" s="142">
        <f t="shared" si="54"/>
        <v>0</v>
      </c>
      <c r="BF234" s="142">
        <f t="shared" si="55"/>
        <v>0</v>
      </c>
      <c r="BG234" s="142">
        <f t="shared" si="56"/>
        <v>0</v>
      </c>
      <c r="BH234" s="142">
        <f t="shared" si="57"/>
        <v>0</v>
      </c>
      <c r="BI234" s="142">
        <f t="shared" si="58"/>
        <v>0</v>
      </c>
      <c r="BJ234" s="13" t="s">
        <v>89</v>
      </c>
      <c r="BK234" s="142">
        <f t="shared" si="59"/>
        <v>0</v>
      </c>
      <c r="BL234" s="13" t="s">
        <v>215</v>
      </c>
      <c r="BM234" s="141" t="s">
        <v>1116</v>
      </c>
    </row>
    <row r="235" spans="2:65" s="1" customFormat="1" ht="24.25" customHeight="1">
      <c r="B235" s="129"/>
      <c r="C235" s="130" t="s">
        <v>542</v>
      </c>
      <c r="D235" s="130" t="s">
        <v>153</v>
      </c>
      <c r="E235" s="131" t="s">
        <v>1117</v>
      </c>
      <c r="F235" s="132" t="s">
        <v>1118</v>
      </c>
      <c r="G235" s="133" t="s">
        <v>169</v>
      </c>
      <c r="H235" s="134">
        <v>2</v>
      </c>
      <c r="I235" s="135"/>
      <c r="J235" s="135">
        <f t="shared" si="50"/>
        <v>0</v>
      </c>
      <c r="K235" s="136"/>
      <c r="L235" s="25"/>
      <c r="M235" s="137" t="s">
        <v>1</v>
      </c>
      <c r="N235" s="138" t="s">
        <v>43</v>
      </c>
      <c r="O235" s="139">
        <v>0.20604</v>
      </c>
      <c r="P235" s="139">
        <f t="shared" si="51"/>
        <v>0.41208</v>
      </c>
      <c r="Q235" s="139">
        <v>4.5479999999999998E-5</v>
      </c>
      <c r="R235" s="139">
        <f t="shared" si="52"/>
        <v>9.0959999999999996E-5</v>
      </c>
      <c r="S235" s="139">
        <v>0</v>
      </c>
      <c r="T235" s="140">
        <f t="shared" si="53"/>
        <v>0</v>
      </c>
      <c r="AR235" s="141" t="s">
        <v>215</v>
      </c>
      <c r="AT235" s="141" t="s">
        <v>153</v>
      </c>
      <c r="AU235" s="141" t="s">
        <v>89</v>
      </c>
      <c r="AY235" s="13" t="s">
        <v>151</v>
      </c>
      <c r="BE235" s="142">
        <f t="shared" si="54"/>
        <v>0</v>
      </c>
      <c r="BF235" s="142">
        <f t="shared" si="55"/>
        <v>0</v>
      </c>
      <c r="BG235" s="142">
        <f t="shared" si="56"/>
        <v>0</v>
      </c>
      <c r="BH235" s="142">
        <f t="shared" si="57"/>
        <v>0</v>
      </c>
      <c r="BI235" s="142">
        <f t="shared" si="58"/>
        <v>0</v>
      </c>
      <c r="BJ235" s="13" t="s">
        <v>89</v>
      </c>
      <c r="BK235" s="142">
        <f t="shared" si="59"/>
        <v>0</v>
      </c>
      <c r="BL235" s="13" t="s">
        <v>215</v>
      </c>
      <c r="BM235" s="141" t="s">
        <v>1119</v>
      </c>
    </row>
    <row r="236" spans="2:65" s="1" customFormat="1" ht="14.5" customHeight="1">
      <c r="B236" s="129"/>
      <c r="C236" s="143" t="s">
        <v>547</v>
      </c>
      <c r="D236" s="143" t="s">
        <v>220</v>
      </c>
      <c r="E236" s="144" t="s">
        <v>1120</v>
      </c>
      <c r="F236" s="145" t="s">
        <v>1121</v>
      </c>
      <c r="G236" s="146" t="s">
        <v>169</v>
      </c>
      <c r="H236" s="147">
        <v>2</v>
      </c>
      <c r="I236" s="148"/>
      <c r="J236" s="148">
        <f t="shared" si="50"/>
        <v>0</v>
      </c>
      <c r="K236" s="149"/>
      <c r="L236" s="150"/>
      <c r="M236" s="151" t="s">
        <v>1</v>
      </c>
      <c r="N236" s="152" t="s">
        <v>43</v>
      </c>
      <c r="O236" s="139">
        <v>0</v>
      </c>
      <c r="P236" s="139">
        <f t="shared" si="51"/>
        <v>0</v>
      </c>
      <c r="Q236" s="139">
        <v>2.9999999999999997E-4</v>
      </c>
      <c r="R236" s="139">
        <f t="shared" si="52"/>
        <v>5.9999999999999995E-4</v>
      </c>
      <c r="S236" s="139">
        <v>0</v>
      </c>
      <c r="T236" s="140">
        <f t="shared" si="53"/>
        <v>0</v>
      </c>
      <c r="AR236" s="141" t="s">
        <v>281</v>
      </c>
      <c r="AT236" s="141" t="s">
        <v>220</v>
      </c>
      <c r="AU236" s="141" t="s">
        <v>89</v>
      </c>
      <c r="AY236" s="13" t="s">
        <v>151</v>
      </c>
      <c r="BE236" s="142">
        <f t="shared" si="54"/>
        <v>0</v>
      </c>
      <c r="BF236" s="142">
        <f t="shared" si="55"/>
        <v>0</v>
      </c>
      <c r="BG236" s="142">
        <f t="shared" si="56"/>
        <v>0</v>
      </c>
      <c r="BH236" s="142">
        <f t="shared" si="57"/>
        <v>0</v>
      </c>
      <c r="BI236" s="142">
        <f t="shared" si="58"/>
        <v>0</v>
      </c>
      <c r="BJ236" s="13" t="s">
        <v>89</v>
      </c>
      <c r="BK236" s="142">
        <f t="shared" si="59"/>
        <v>0</v>
      </c>
      <c r="BL236" s="13" t="s">
        <v>215</v>
      </c>
      <c r="BM236" s="141" t="s">
        <v>1122</v>
      </c>
    </row>
    <row r="237" spans="2:65" s="1" customFormat="1" ht="24.25" customHeight="1">
      <c r="B237" s="129"/>
      <c r="C237" s="130" t="s">
        <v>553</v>
      </c>
      <c r="D237" s="130" t="s">
        <v>153</v>
      </c>
      <c r="E237" s="131" t="s">
        <v>1123</v>
      </c>
      <c r="F237" s="132" t="s">
        <v>1124</v>
      </c>
      <c r="G237" s="133" t="s">
        <v>169</v>
      </c>
      <c r="H237" s="134">
        <v>1</v>
      </c>
      <c r="I237" s="135"/>
      <c r="J237" s="135">
        <f t="shared" si="50"/>
        <v>0</v>
      </c>
      <c r="K237" s="136"/>
      <c r="L237" s="25"/>
      <c r="M237" s="137" t="s">
        <v>1</v>
      </c>
      <c r="N237" s="138" t="s">
        <v>43</v>
      </c>
      <c r="O237" s="139">
        <v>0.22308</v>
      </c>
      <c r="P237" s="139">
        <f t="shared" si="51"/>
        <v>0.22308</v>
      </c>
      <c r="Q237" s="139">
        <v>7.9000000000000006E-6</v>
      </c>
      <c r="R237" s="139">
        <f t="shared" si="52"/>
        <v>7.9000000000000006E-6</v>
      </c>
      <c r="S237" s="139">
        <v>0</v>
      </c>
      <c r="T237" s="140">
        <f t="shared" si="53"/>
        <v>0</v>
      </c>
      <c r="AR237" s="141" t="s">
        <v>215</v>
      </c>
      <c r="AT237" s="141" t="s">
        <v>153</v>
      </c>
      <c r="AU237" s="141" t="s">
        <v>89</v>
      </c>
      <c r="AY237" s="13" t="s">
        <v>151</v>
      </c>
      <c r="BE237" s="142">
        <f t="shared" si="54"/>
        <v>0</v>
      </c>
      <c r="BF237" s="142">
        <f t="shared" si="55"/>
        <v>0</v>
      </c>
      <c r="BG237" s="142">
        <f t="shared" si="56"/>
        <v>0</v>
      </c>
      <c r="BH237" s="142">
        <f t="shared" si="57"/>
        <v>0</v>
      </c>
      <c r="BI237" s="142">
        <f t="shared" si="58"/>
        <v>0</v>
      </c>
      <c r="BJ237" s="13" t="s">
        <v>89</v>
      </c>
      <c r="BK237" s="142">
        <f t="shared" si="59"/>
        <v>0</v>
      </c>
      <c r="BL237" s="13" t="s">
        <v>215</v>
      </c>
      <c r="BM237" s="141" t="s">
        <v>1125</v>
      </c>
    </row>
    <row r="238" spans="2:65" s="1" customFormat="1" ht="24.25" customHeight="1">
      <c r="B238" s="129"/>
      <c r="C238" s="143" t="s">
        <v>557</v>
      </c>
      <c r="D238" s="143" t="s">
        <v>220</v>
      </c>
      <c r="E238" s="144" t="s">
        <v>1126</v>
      </c>
      <c r="F238" s="145" t="s">
        <v>1127</v>
      </c>
      <c r="G238" s="146" t="s">
        <v>169</v>
      </c>
      <c r="H238" s="147">
        <v>1</v>
      </c>
      <c r="I238" s="148"/>
      <c r="J238" s="148">
        <f t="shared" si="50"/>
        <v>0</v>
      </c>
      <c r="K238" s="149"/>
      <c r="L238" s="150"/>
      <c r="M238" s="151" t="s">
        <v>1</v>
      </c>
      <c r="N238" s="152" t="s">
        <v>43</v>
      </c>
      <c r="O238" s="139">
        <v>0</v>
      </c>
      <c r="P238" s="139">
        <f t="shared" si="51"/>
        <v>0</v>
      </c>
      <c r="Q238" s="139">
        <v>1.2600000000000001E-3</v>
      </c>
      <c r="R238" s="139">
        <f t="shared" si="52"/>
        <v>1.2600000000000001E-3</v>
      </c>
      <c r="S238" s="139">
        <v>0</v>
      </c>
      <c r="T238" s="140">
        <f t="shared" si="53"/>
        <v>0</v>
      </c>
      <c r="AR238" s="141" t="s">
        <v>281</v>
      </c>
      <c r="AT238" s="141" t="s">
        <v>220</v>
      </c>
      <c r="AU238" s="141" t="s">
        <v>89</v>
      </c>
      <c r="AY238" s="13" t="s">
        <v>151</v>
      </c>
      <c r="BE238" s="142">
        <f t="shared" si="54"/>
        <v>0</v>
      </c>
      <c r="BF238" s="142">
        <f t="shared" si="55"/>
        <v>0</v>
      </c>
      <c r="BG238" s="142">
        <f t="shared" si="56"/>
        <v>0</v>
      </c>
      <c r="BH238" s="142">
        <f t="shared" si="57"/>
        <v>0</v>
      </c>
      <c r="BI238" s="142">
        <f t="shared" si="58"/>
        <v>0</v>
      </c>
      <c r="BJ238" s="13" t="s">
        <v>89</v>
      </c>
      <c r="BK238" s="142">
        <f t="shared" si="59"/>
        <v>0</v>
      </c>
      <c r="BL238" s="13" t="s">
        <v>215</v>
      </c>
      <c r="BM238" s="141" t="s">
        <v>1128</v>
      </c>
    </row>
    <row r="239" spans="2:65" s="1" customFormat="1" ht="24.25" customHeight="1">
      <c r="B239" s="129"/>
      <c r="C239" s="130" t="s">
        <v>473</v>
      </c>
      <c r="D239" s="130" t="s">
        <v>153</v>
      </c>
      <c r="E239" s="131" t="s">
        <v>1129</v>
      </c>
      <c r="F239" s="132" t="s">
        <v>1130</v>
      </c>
      <c r="G239" s="133" t="s">
        <v>169</v>
      </c>
      <c r="H239" s="134">
        <v>1</v>
      </c>
      <c r="I239" s="135"/>
      <c r="J239" s="135">
        <f t="shared" si="50"/>
        <v>0</v>
      </c>
      <c r="K239" s="136"/>
      <c r="L239" s="25"/>
      <c r="M239" s="137" t="s">
        <v>1</v>
      </c>
      <c r="N239" s="138" t="s">
        <v>43</v>
      </c>
      <c r="O239" s="139">
        <v>0.25912000000000002</v>
      </c>
      <c r="P239" s="139">
        <f t="shared" si="51"/>
        <v>0.25912000000000002</v>
      </c>
      <c r="Q239" s="139">
        <v>1.1E-5</v>
      </c>
      <c r="R239" s="139">
        <f t="shared" si="52"/>
        <v>1.1E-5</v>
      </c>
      <c r="S239" s="139">
        <v>0</v>
      </c>
      <c r="T239" s="140">
        <f t="shared" si="53"/>
        <v>0</v>
      </c>
      <c r="AR239" s="141" t="s">
        <v>215</v>
      </c>
      <c r="AT239" s="141" t="s">
        <v>153</v>
      </c>
      <c r="AU239" s="141" t="s">
        <v>89</v>
      </c>
      <c r="AY239" s="13" t="s">
        <v>151</v>
      </c>
      <c r="BE239" s="142">
        <f t="shared" si="54"/>
        <v>0</v>
      </c>
      <c r="BF239" s="142">
        <f t="shared" si="55"/>
        <v>0</v>
      </c>
      <c r="BG239" s="142">
        <f t="shared" si="56"/>
        <v>0</v>
      </c>
      <c r="BH239" s="142">
        <f t="shared" si="57"/>
        <v>0</v>
      </c>
      <c r="BI239" s="142">
        <f t="shared" si="58"/>
        <v>0</v>
      </c>
      <c r="BJ239" s="13" t="s">
        <v>89</v>
      </c>
      <c r="BK239" s="142">
        <f t="shared" si="59"/>
        <v>0</v>
      </c>
      <c r="BL239" s="13" t="s">
        <v>215</v>
      </c>
      <c r="BM239" s="141" t="s">
        <v>1131</v>
      </c>
    </row>
    <row r="240" spans="2:65" s="1" customFormat="1" ht="24.25" customHeight="1">
      <c r="B240" s="129"/>
      <c r="C240" s="143" t="s">
        <v>564</v>
      </c>
      <c r="D240" s="143" t="s">
        <v>220</v>
      </c>
      <c r="E240" s="144" t="s">
        <v>1132</v>
      </c>
      <c r="F240" s="145" t="s">
        <v>1133</v>
      </c>
      <c r="G240" s="146" t="s">
        <v>169</v>
      </c>
      <c r="H240" s="147">
        <v>1</v>
      </c>
      <c r="I240" s="148"/>
      <c r="J240" s="148">
        <f t="shared" si="50"/>
        <v>0</v>
      </c>
      <c r="K240" s="149"/>
      <c r="L240" s="150"/>
      <c r="M240" s="151" t="s">
        <v>1</v>
      </c>
      <c r="N240" s="152" t="s">
        <v>43</v>
      </c>
      <c r="O240" s="139">
        <v>0</v>
      </c>
      <c r="P240" s="139">
        <f t="shared" si="51"/>
        <v>0</v>
      </c>
      <c r="Q240" s="139">
        <v>1.9499999999999999E-3</v>
      </c>
      <c r="R240" s="139">
        <f t="shared" si="52"/>
        <v>1.9499999999999999E-3</v>
      </c>
      <c r="S240" s="139">
        <v>0</v>
      </c>
      <c r="T240" s="140">
        <f t="shared" si="53"/>
        <v>0</v>
      </c>
      <c r="AR240" s="141" t="s">
        <v>281</v>
      </c>
      <c r="AT240" s="141" t="s">
        <v>220</v>
      </c>
      <c r="AU240" s="141" t="s">
        <v>89</v>
      </c>
      <c r="AY240" s="13" t="s">
        <v>151</v>
      </c>
      <c r="BE240" s="142">
        <f t="shared" si="54"/>
        <v>0</v>
      </c>
      <c r="BF240" s="142">
        <f t="shared" si="55"/>
        <v>0</v>
      </c>
      <c r="BG240" s="142">
        <f t="shared" si="56"/>
        <v>0</v>
      </c>
      <c r="BH240" s="142">
        <f t="shared" si="57"/>
        <v>0</v>
      </c>
      <c r="BI240" s="142">
        <f t="shared" si="58"/>
        <v>0</v>
      </c>
      <c r="BJ240" s="13" t="s">
        <v>89</v>
      </c>
      <c r="BK240" s="142">
        <f t="shared" si="59"/>
        <v>0</v>
      </c>
      <c r="BL240" s="13" t="s">
        <v>215</v>
      </c>
      <c r="BM240" s="141" t="s">
        <v>1134</v>
      </c>
    </row>
    <row r="241" spans="2:65" s="1" customFormat="1" ht="14.5" customHeight="1">
      <c r="B241" s="129"/>
      <c r="C241" s="130" t="s">
        <v>570</v>
      </c>
      <c r="D241" s="130" t="s">
        <v>153</v>
      </c>
      <c r="E241" s="131" t="s">
        <v>1135</v>
      </c>
      <c r="F241" s="132" t="s">
        <v>1136</v>
      </c>
      <c r="G241" s="133" t="s">
        <v>169</v>
      </c>
      <c r="H241" s="134">
        <v>42</v>
      </c>
      <c r="I241" s="135"/>
      <c r="J241" s="135">
        <f t="shared" si="50"/>
        <v>0</v>
      </c>
      <c r="K241" s="136"/>
      <c r="L241" s="25"/>
      <c r="M241" s="137" t="s">
        <v>1</v>
      </c>
      <c r="N241" s="138" t="s">
        <v>43</v>
      </c>
      <c r="O241" s="139">
        <v>9.0079999999999993E-2</v>
      </c>
      <c r="P241" s="139">
        <f t="shared" si="51"/>
        <v>3.7833599999999996</v>
      </c>
      <c r="Q241" s="139">
        <v>0</v>
      </c>
      <c r="R241" s="139">
        <f t="shared" si="52"/>
        <v>0</v>
      </c>
      <c r="S241" s="139">
        <v>0</v>
      </c>
      <c r="T241" s="140">
        <f t="shared" si="53"/>
        <v>0</v>
      </c>
      <c r="AR241" s="141" t="s">
        <v>215</v>
      </c>
      <c r="AT241" s="141" t="s">
        <v>153</v>
      </c>
      <c r="AU241" s="141" t="s">
        <v>89</v>
      </c>
      <c r="AY241" s="13" t="s">
        <v>151</v>
      </c>
      <c r="BE241" s="142">
        <f t="shared" si="54"/>
        <v>0</v>
      </c>
      <c r="BF241" s="142">
        <f t="shared" si="55"/>
        <v>0</v>
      </c>
      <c r="BG241" s="142">
        <f t="shared" si="56"/>
        <v>0</v>
      </c>
      <c r="BH241" s="142">
        <f t="shared" si="57"/>
        <v>0</v>
      </c>
      <c r="BI241" s="142">
        <f t="shared" si="58"/>
        <v>0</v>
      </c>
      <c r="BJ241" s="13" t="s">
        <v>89</v>
      </c>
      <c r="BK241" s="142">
        <f t="shared" si="59"/>
        <v>0</v>
      </c>
      <c r="BL241" s="13" t="s">
        <v>215</v>
      </c>
      <c r="BM241" s="141" t="s">
        <v>1137</v>
      </c>
    </row>
    <row r="242" spans="2:65" s="1" customFormat="1" ht="24.25" customHeight="1">
      <c r="B242" s="129"/>
      <c r="C242" s="143" t="s">
        <v>574</v>
      </c>
      <c r="D242" s="143" t="s">
        <v>220</v>
      </c>
      <c r="E242" s="144" t="s">
        <v>1138</v>
      </c>
      <c r="F242" s="145" t="s">
        <v>1139</v>
      </c>
      <c r="G242" s="146" t="s">
        <v>169</v>
      </c>
      <c r="H242" s="147">
        <v>42</v>
      </c>
      <c r="I242" s="148"/>
      <c r="J242" s="148">
        <f t="shared" si="50"/>
        <v>0</v>
      </c>
      <c r="K242" s="149"/>
      <c r="L242" s="150"/>
      <c r="M242" s="151" t="s">
        <v>1</v>
      </c>
      <c r="N242" s="152" t="s">
        <v>43</v>
      </c>
      <c r="O242" s="139">
        <v>0</v>
      </c>
      <c r="P242" s="139">
        <f t="shared" si="51"/>
        <v>0</v>
      </c>
      <c r="Q242" s="139">
        <v>1.4E-3</v>
      </c>
      <c r="R242" s="139">
        <f t="shared" si="52"/>
        <v>5.8799999999999998E-2</v>
      </c>
      <c r="S242" s="139">
        <v>0</v>
      </c>
      <c r="T242" s="140">
        <f t="shared" si="53"/>
        <v>0</v>
      </c>
      <c r="AR242" s="141" t="s">
        <v>281</v>
      </c>
      <c r="AT242" s="141" t="s">
        <v>220</v>
      </c>
      <c r="AU242" s="141" t="s">
        <v>89</v>
      </c>
      <c r="AY242" s="13" t="s">
        <v>151</v>
      </c>
      <c r="BE242" s="142">
        <f t="shared" si="54"/>
        <v>0</v>
      </c>
      <c r="BF242" s="142">
        <f t="shared" si="55"/>
        <v>0</v>
      </c>
      <c r="BG242" s="142">
        <f t="shared" si="56"/>
        <v>0</v>
      </c>
      <c r="BH242" s="142">
        <f t="shared" si="57"/>
        <v>0</v>
      </c>
      <c r="BI242" s="142">
        <f t="shared" si="58"/>
        <v>0</v>
      </c>
      <c r="BJ242" s="13" t="s">
        <v>89</v>
      </c>
      <c r="BK242" s="142">
        <f t="shared" si="59"/>
        <v>0</v>
      </c>
      <c r="BL242" s="13" t="s">
        <v>215</v>
      </c>
      <c r="BM242" s="141" t="s">
        <v>1140</v>
      </c>
    </row>
    <row r="243" spans="2:65" s="1" customFormat="1" ht="24.25" customHeight="1">
      <c r="B243" s="129"/>
      <c r="C243" s="130" t="s">
        <v>578</v>
      </c>
      <c r="D243" s="130" t="s">
        <v>153</v>
      </c>
      <c r="E243" s="131" t="s">
        <v>1141</v>
      </c>
      <c r="F243" s="132" t="s">
        <v>1142</v>
      </c>
      <c r="G243" s="133" t="s">
        <v>169</v>
      </c>
      <c r="H243" s="134">
        <v>37</v>
      </c>
      <c r="I243" s="135"/>
      <c r="J243" s="135">
        <f t="shared" si="50"/>
        <v>0</v>
      </c>
      <c r="K243" s="136"/>
      <c r="L243" s="25"/>
      <c r="M243" s="137" t="s">
        <v>1</v>
      </c>
      <c r="N243" s="138" t="s">
        <v>43</v>
      </c>
      <c r="O243" s="139">
        <v>0.18006</v>
      </c>
      <c r="P243" s="139">
        <f t="shared" si="51"/>
        <v>6.6622199999999996</v>
      </c>
      <c r="Q243" s="139">
        <v>4.1999999999999996E-6</v>
      </c>
      <c r="R243" s="139">
        <f t="shared" si="52"/>
        <v>1.5539999999999998E-4</v>
      </c>
      <c r="S243" s="139">
        <v>0</v>
      </c>
      <c r="T243" s="140">
        <f t="shared" si="53"/>
        <v>0</v>
      </c>
      <c r="AR243" s="141" t="s">
        <v>215</v>
      </c>
      <c r="AT243" s="141" t="s">
        <v>153</v>
      </c>
      <c r="AU243" s="141" t="s">
        <v>89</v>
      </c>
      <c r="AY243" s="13" t="s">
        <v>151</v>
      </c>
      <c r="BE243" s="142">
        <f t="shared" si="54"/>
        <v>0</v>
      </c>
      <c r="BF243" s="142">
        <f t="shared" si="55"/>
        <v>0</v>
      </c>
      <c r="BG243" s="142">
        <f t="shared" si="56"/>
        <v>0</v>
      </c>
      <c r="BH243" s="142">
        <f t="shared" si="57"/>
        <v>0</v>
      </c>
      <c r="BI243" s="142">
        <f t="shared" si="58"/>
        <v>0</v>
      </c>
      <c r="BJ243" s="13" t="s">
        <v>89</v>
      </c>
      <c r="BK243" s="142">
        <f t="shared" si="59"/>
        <v>0</v>
      </c>
      <c r="BL243" s="13" t="s">
        <v>215</v>
      </c>
      <c r="BM243" s="141" t="s">
        <v>1143</v>
      </c>
    </row>
    <row r="244" spans="2:65" s="1" customFormat="1" ht="24.25" customHeight="1">
      <c r="B244" s="129"/>
      <c r="C244" s="143" t="s">
        <v>582</v>
      </c>
      <c r="D244" s="143" t="s">
        <v>220</v>
      </c>
      <c r="E244" s="144" t="s">
        <v>1144</v>
      </c>
      <c r="F244" s="145" t="s">
        <v>1145</v>
      </c>
      <c r="G244" s="146" t="s">
        <v>169</v>
      </c>
      <c r="H244" s="147">
        <v>37</v>
      </c>
      <c r="I244" s="148"/>
      <c r="J244" s="148">
        <f t="shared" si="50"/>
        <v>0</v>
      </c>
      <c r="K244" s="149"/>
      <c r="L244" s="150"/>
      <c r="M244" s="151" t="s">
        <v>1</v>
      </c>
      <c r="N244" s="152" t="s">
        <v>43</v>
      </c>
      <c r="O244" s="139">
        <v>0</v>
      </c>
      <c r="P244" s="139">
        <f t="shared" si="51"/>
        <v>0</v>
      </c>
      <c r="Q244" s="139">
        <v>2.5000000000000001E-4</v>
      </c>
      <c r="R244" s="139">
        <f t="shared" si="52"/>
        <v>9.2499999999999995E-3</v>
      </c>
      <c r="S244" s="139">
        <v>0</v>
      </c>
      <c r="T244" s="140">
        <f t="shared" si="53"/>
        <v>0</v>
      </c>
      <c r="AR244" s="141" t="s">
        <v>281</v>
      </c>
      <c r="AT244" s="141" t="s">
        <v>220</v>
      </c>
      <c r="AU244" s="141" t="s">
        <v>89</v>
      </c>
      <c r="AY244" s="13" t="s">
        <v>151</v>
      </c>
      <c r="BE244" s="142">
        <f t="shared" si="54"/>
        <v>0</v>
      </c>
      <c r="BF244" s="142">
        <f t="shared" si="55"/>
        <v>0</v>
      </c>
      <c r="BG244" s="142">
        <f t="shared" si="56"/>
        <v>0</v>
      </c>
      <c r="BH244" s="142">
        <f t="shared" si="57"/>
        <v>0</v>
      </c>
      <c r="BI244" s="142">
        <f t="shared" si="58"/>
        <v>0</v>
      </c>
      <c r="BJ244" s="13" t="s">
        <v>89</v>
      </c>
      <c r="BK244" s="142">
        <f t="shared" si="59"/>
        <v>0</v>
      </c>
      <c r="BL244" s="13" t="s">
        <v>215</v>
      </c>
      <c r="BM244" s="141" t="s">
        <v>1146</v>
      </c>
    </row>
    <row r="245" spans="2:65" s="1" customFormat="1" ht="38" customHeight="1">
      <c r="B245" s="129"/>
      <c r="C245" s="143" t="s">
        <v>586</v>
      </c>
      <c r="D245" s="143" t="s">
        <v>220</v>
      </c>
      <c r="E245" s="144" t="s">
        <v>1147</v>
      </c>
      <c r="F245" s="145" t="s">
        <v>1148</v>
      </c>
      <c r="G245" s="146" t="s">
        <v>169</v>
      </c>
      <c r="H245" s="147">
        <v>37</v>
      </c>
      <c r="I245" s="148"/>
      <c r="J245" s="148">
        <f t="shared" si="50"/>
        <v>0</v>
      </c>
      <c r="K245" s="149"/>
      <c r="L245" s="150"/>
      <c r="M245" s="151" t="s">
        <v>1</v>
      </c>
      <c r="N245" s="152" t="s">
        <v>43</v>
      </c>
      <c r="O245" s="139">
        <v>0</v>
      </c>
      <c r="P245" s="139">
        <f t="shared" si="51"/>
        <v>0</v>
      </c>
      <c r="Q245" s="139">
        <v>1E-3</v>
      </c>
      <c r="R245" s="139">
        <f t="shared" si="52"/>
        <v>3.6999999999999998E-2</v>
      </c>
      <c r="S245" s="139">
        <v>0</v>
      </c>
      <c r="T245" s="140">
        <f t="shared" si="53"/>
        <v>0</v>
      </c>
      <c r="AR245" s="141" t="s">
        <v>281</v>
      </c>
      <c r="AT245" s="141" t="s">
        <v>220</v>
      </c>
      <c r="AU245" s="141" t="s">
        <v>89</v>
      </c>
      <c r="AY245" s="13" t="s">
        <v>151</v>
      </c>
      <c r="BE245" s="142">
        <f t="shared" si="54"/>
        <v>0</v>
      </c>
      <c r="BF245" s="142">
        <f t="shared" si="55"/>
        <v>0</v>
      </c>
      <c r="BG245" s="142">
        <f t="shared" si="56"/>
        <v>0</v>
      </c>
      <c r="BH245" s="142">
        <f t="shared" si="57"/>
        <v>0</v>
      </c>
      <c r="BI245" s="142">
        <f t="shared" si="58"/>
        <v>0</v>
      </c>
      <c r="BJ245" s="13" t="s">
        <v>89</v>
      </c>
      <c r="BK245" s="142">
        <f t="shared" si="59"/>
        <v>0</v>
      </c>
      <c r="BL245" s="13" t="s">
        <v>215</v>
      </c>
      <c r="BM245" s="141" t="s">
        <v>1149</v>
      </c>
    </row>
    <row r="246" spans="2:65" s="1" customFormat="1" ht="14.5" customHeight="1">
      <c r="B246" s="129"/>
      <c r="C246" s="130" t="s">
        <v>590</v>
      </c>
      <c r="D246" s="130" t="s">
        <v>153</v>
      </c>
      <c r="E246" s="131" t="s">
        <v>1150</v>
      </c>
      <c r="F246" s="132" t="s">
        <v>1151</v>
      </c>
      <c r="G246" s="133" t="s">
        <v>169</v>
      </c>
      <c r="H246" s="134">
        <v>4</v>
      </c>
      <c r="I246" s="135"/>
      <c r="J246" s="135">
        <f t="shared" si="50"/>
        <v>0</v>
      </c>
      <c r="K246" s="136"/>
      <c r="L246" s="25"/>
      <c r="M246" s="137" t="s">
        <v>1</v>
      </c>
      <c r="N246" s="138" t="s">
        <v>43</v>
      </c>
      <c r="O246" s="139">
        <v>0.10001</v>
      </c>
      <c r="P246" s="139">
        <f t="shared" si="51"/>
        <v>0.40004000000000001</v>
      </c>
      <c r="Q246" s="139">
        <v>4.1999999999999996E-6</v>
      </c>
      <c r="R246" s="139">
        <f t="shared" si="52"/>
        <v>1.6799999999999998E-5</v>
      </c>
      <c r="S246" s="139">
        <v>0</v>
      </c>
      <c r="T246" s="140">
        <f t="shared" si="53"/>
        <v>0</v>
      </c>
      <c r="AR246" s="141" t="s">
        <v>215</v>
      </c>
      <c r="AT246" s="141" t="s">
        <v>153</v>
      </c>
      <c r="AU246" s="141" t="s">
        <v>89</v>
      </c>
      <c r="AY246" s="13" t="s">
        <v>151</v>
      </c>
      <c r="BE246" s="142">
        <f t="shared" si="54"/>
        <v>0</v>
      </c>
      <c r="BF246" s="142">
        <f t="shared" si="55"/>
        <v>0</v>
      </c>
      <c r="BG246" s="142">
        <f t="shared" si="56"/>
        <v>0</v>
      </c>
      <c r="BH246" s="142">
        <f t="shared" si="57"/>
        <v>0</v>
      </c>
      <c r="BI246" s="142">
        <f t="shared" si="58"/>
        <v>0</v>
      </c>
      <c r="BJ246" s="13" t="s">
        <v>89</v>
      </c>
      <c r="BK246" s="142">
        <f t="shared" si="59"/>
        <v>0</v>
      </c>
      <c r="BL246" s="13" t="s">
        <v>215</v>
      </c>
      <c r="BM246" s="141" t="s">
        <v>1152</v>
      </c>
    </row>
    <row r="247" spans="2:65" s="1" customFormat="1" ht="14.5" customHeight="1">
      <c r="B247" s="129"/>
      <c r="C247" s="143" t="s">
        <v>596</v>
      </c>
      <c r="D247" s="143" t="s">
        <v>220</v>
      </c>
      <c r="E247" s="144" t="s">
        <v>1153</v>
      </c>
      <c r="F247" s="145" t="s">
        <v>1154</v>
      </c>
      <c r="G247" s="146" t="s">
        <v>169</v>
      </c>
      <c r="H247" s="147">
        <v>4</v>
      </c>
      <c r="I247" s="148"/>
      <c r="J247" s="148">
        <f t="shared" si="50"/>
        <v>0</v>
      </c>
      <c r="K247" s="149"/>
      <c r="L247" s="150"/>
      <c r="M247" s="151" t="s">
        <v>1</v>
      </c>
      <c r="N247" s="152" t="s">
        <v>43</v>
      </c>
      <c r="O247" s="139">
        <v>0</v>
      </c>
      <c r="P247" s="139">
        <f t="shared" si="51"/>
        <v>0</v>
      </c>
      <c r="Q247" s="139">
        <v>1.8000000000000001E-4</v>
      </c>
      <c r="R247" s="139">
        <f t="shared" si="52"/>
        <v>7.2000000000000005E-4</v>
      </c>
      <c r="S247" s="139">
        <v>0</v>
      </c>
      <c r="T247" s="140">
        <f t="shared" si="53"/>
        <v>0</v>
      </c>
      <c r="AR247" s="141" t="s">
        <v>281</v>
      </c>
      <c r="AT247" s="141" t="s">
        <v>220</v>
      </c>
      <c r="AU247" s="141" t="s">
        <v>89</v>
      </c>
      <c r="AY247" s="13" t="s">
        <v>151</v>
      </c>
      <c r="BE247" s="142">
        <f t="shared" si="54"/>
        <v>0</v>
      </c>
      <c r="BF247" s="142">
        <f t="shared" si="55"/>
        <v>0</v>
      </c>
      <c r="BG247" s="142">
        <f t="shared" si="56"/>
        <v>0</v>
      </c>
      <c r="BH247" s="142">
        <f t="shared" si="57"/>
        <v>0</v>
      </c>
      <c r="BI247" s="142">
        <f t="shared" si="58"/>
        <v>0</v>
      </c>
      <c r="BJ247" s="13" t="s">
        <v>89</v>
      </c>
      <c r="BK247" s="142">
        <f t="shared" si="59"/>
        <v>0</v>
      </c>
      <c r="BL247" s="13" t="s">
        <v>215</v>
      </c>
      <c r="BM247" s="141" t="s">
        <v>1155</v>
      </c>
    </row>
    <row r="248" spans="2:65" s="1" customFormat="1" ht="14.5" customHeight="1">
      <c r="B248" s="129"/>
      <c r="C248" s="130" t="s">
        <v>600</v>
      </c>
      <c r="D248" s="130" t="s">
        <v>153</v>
      </c>
      <c r="E248" s="131" t="s">
        <v>1156</v>
      </c>
      <c r="F248" s="132" t="s">
        <v>1157</v>
      </c>
      <c r="G248" s="133" t="s">
        <v>169</v>
      </c>
      <c r="H248" s="134">
        <v>10</v>
      </c>
      <c r="I248" s="135"/>
      <c r="J248" s="135">
        <f t="shared" si="50"/>
        <v>0</v>
      </c>
      <c r="K248" s="136"/>
      <c r="L248" s="25"/>
      <c r="M248" s="137" t="s">
        <v>1</v>
      </c>
      <c r="N248" s="138" t="s">
        <v>43</v>
      </c>
      <c r="O248" s="139">
        <v>0.13002</v>
      </c>
      <c r="P248" s="139">
        <f t="shared" si="51"/>
        <v>1.3002</v>
      </c>
      <c r="Q248" s="139">
        <v>5.4E-6</v>
      </c>
      <c r="R248" s="139">
        <f t="shared" si="52"/>
        <v>5.3999999999999998E-5</v>
      </c>
      <c r="S248" s="139">
        <v>0</v>
      </c>
      <c r="T248" s="140">
        <f t="shared" si="53"/>
        <v>0</v>
      </c>
      <c r="AR248" s="141" t="s">
        <v>215</v>
      </c>
      <c r="AT248" s="141" t="s">
        <v>153</v>
      </c>
      <c r="AU248" s="141" t="s">
        <v>89</v>
      </c>
      <c r="AY248" s="13" t="s">
        <v>151</v>
      </c>
      <c r="BE248" s="142">
        <f t="shared" si="54"/>
        <v>0</v>
      </c>
      <c r="BF248" s="142">
        <f t="shared" si="55"/>
        <v>0</v>
      </c>
      <c r="BG248" s="142">
        <f t="shared" si="56"/>
        <v>0</v>
      </c>
      <c r="BH248" s="142">
        <f t="shared" si="57"/>
        <v>0</v>
      </c>
      <c r="BI248" s="142">
        <f t="shared" si="58"/>
        <v>0</v>
      </c>
      <c r="BJ248" s="13" t="s">
        <v>89</v>
      </c>
      <c r="BK248" s="142">
        <f t="shared" si="59"/>
        <v>0</v>
      </c>
      <c r="BL248" s="13" t="s">
        <v>215</v>
      </c>
      <c r="BM248" s="141" t="s">
        <v>1158</v>
      </c>
    </row>
    <row r="249" spans="2:65" s="1" customFormat="1" ht="14.5" customHeight="1">
      <c r="B249" s="129"/>
      <c r="C249" s="143" t="s">
        <v>604</v>
      </c>
      <c r="D249" s="143" t="s">
        <v>220</v>
      </c>
      <c r="E249" s="144" t="s">
        <v>1159</v>
      </c>
      <c r="F249" s="145" t="s">
        <v>1160</v>
      </c>
      <c r="G249" s="146" t="s">
        <v>169</v>
      </c>
      <c r="H249" s="147">
        <v>10</v>
      </c>
      <c r="I249" s="148"/>
      <c r="J249" s="148">
        <f t="shared" si="50"/>
        <v>0</v>
      </c>
      <c r="K249" s="149"/>
      <c r="L249" s="150"/>
      <c r="M249" s="151" t="s">
        <v>1</v>
      </c>
      <c r="N249" s="152" t="s">
        <v>43</v>
      </c>
      <c r="O249" s="139">
        <v>0</v>
      </c>
      <c r="P249" s="139">
        <f t="shared" si="51"/>
        <v>0</v>
      </c>
      <c r="Q249" s="139">
        <v>2.9E-4</v>
      </c>
      <c r="R249" s="139">
        <f t="shared" si="52"/>
        <v>2.8999999999999998E-3</v>
      </c>
      <c r="S249" s="139">
        <v>0</v>
      </c>
      <c r="T249" s="140">
        <f t="shared" si="53"/>
        <v>0</v>
      </c>
      <c r="AR249" s="141" t="s">
        <v>281</v>
      </c>
      <c r="AT249" s="141" t="s">
        <v>220</v>
      </c>
      <c r="AU249" s="141" t="s">
        <v>89</v>
      </c>
      <c r="AY249" s="13" t="s">
        <v>151</v>
      </c>
      <c r="BE249" s="142">
        <f t="shared" si="54"/>
        <v>0</v>
      </c>
      <c r="BF249" s="142">
        <f t="shared" si="55"/>
        <v>0</v>
      </c>
      <c r="BG249" s="142">
        <f t="shared" si="56"/>
        <v>0</v>
      </c>
      <c r="BH249" s="142">
        <f t="shared" si="57"/>
        <v>0</v>
      </c>
      <c r="BI249" s="142">
        <f t="shared" si="58"/>
        <v>0</v>
      </c>
      <c r="BJ249" s="13" t="s">
        <v>89</v>
      </c>
      <c r="BK249" s="142">
        <f t="shared" si="59"/>
        <v>0</v>
      </c>
      <c r="BL249" s="13" t="s">
        <v>215</v>
      </c>
      <c r="BM249" s="141" t="s">
        <v>1161</v>
      </c>
    </row>
    <row r="250" spans="2:65" s="1" customFormat="1" ht="14.5" customHeight="1">
      <c r="B250" s="129"/>
      <c r="C250" s="130" t="s">
        <v>608</v>
      </c>
      <c r="D250" s="130" t="s">
        <v>153</v>
      </c>
      <c r="E250" s="131" t="s">
        <v>1162</v>
      </c>
      <c r="F250" s="132" t="s">
        <v>1163</v>
      </c>
      <c r="G250" s="133" t="s">
        <v>169</v>
      </c>
      <c r="H250" s="134">
        <v>4</v>
      </c>
      <c r="I250" s="135"/>
      <c r="J250" s="135">
        <f t="shared" si="50"/>
        <v>0</v>
      </c>
      <c r="K250" s="136"/>
      <c r="L250" s="25"/>
      <c r="M250" s="137" t="s">
        <v>1</v>
      </c>
      <c r="N250" s="138" t="s">
        <v>43</v>
      </c>
      <c r="O250" s="139">
        <v>0</v>
      </c>
      <c r="P250" s="139">
        <f t="shared" si="51"/>
        <v>0</v>
      </c>
      <c r="Q250" s="139">
        <v>0</v>
      </c>
      <c r="R250" s="139">
        <f t="shared" si="52"/>
        <v>0</v>
      </c>
      <c r="S250" s="139">
        <v>0</v>
      </c>
      <c r="T250" s="140">
        <f t="shared" si="53"/>
        <v>0</v>
      </c>
      <c r="AR250" s="141" t="s">
        <v>215</v>
      </c>
      <c r="AT250" s="141" t="s">
        <v>153</v>
      </c>
      <c r="AU250" s="141" t="s">
        <v>89</v>
      </c>
      <c r="AY250" s="13" t="s">
        <v>151</v>
      </c>
      <c r="BE250" s="142">
        <f t="shared" si="54"/>
        <v>0</v>
      </c>
      <c r="BF250" s="142">
        <f t="shared" si="55"/>
        <v>0</v>
      </c>
      <c r="BG250" s="142">
        <f t="shared" si="56"/>
        <v>0</v>
      </c>
      <c r="BH250" s="142">
        <f t="shared" si="57"/>
        <v>0</v>
      </c>
      <c r="BI250" s="142">
        <f t="shared" si="58"/>
        <v>0</v>
      </c>
      <c r="BJ250" s="13" t="s">
        <v>89</v>
      </c>
      <c r="BK250" s="142">
        <f t="shared" si="59"/>
        <v>0</v>
      </c>
      <c r="BL250" s="13" t="s">
        <v>215</v>
      </c>
      <c r="BM250" s="141" t="s">
        <v>1164</v>
      </c>
    </row>
    <row r="251" spans="2:65" s="1" customFormat="1" ht="14.5" customHeight="1">
      <c r="B251" s="129"/>
      <c r="C251" s="143" t="s">
        <v>612</v>
      </c>
      <c r="D251" s="143" t="s">
        <v>220</v>
      </c>
      <c r="E251" s="144" t="s">
        <v>1165</v>
      </c>
      <c r="F251" s="145" t="s">
        <v>1166</v>
      </c>
      <c r="G251" s="146" t="s">
        <v>169</v>
      </c>
      <c r="H251" s="147">
        <v>4</v>
      </c>
      <c r="I251" s="148"/>
      <c r="J251" s="148">
        <f t="shared" si="50"/>
        <v>0</v>
      </c>
      <c r="K251" s="149"/>
      <c r="L251" s="150"/>
      <c r="M251" s="151" t="s">
        <v>1</v>
      </c>
      <c r="N251" s="152" t="s">
        <v>43</v>
      </c>
      <c r="O251" s="139">
        <v>0</v>
      </c>
      <c r="P251" s="139">
        <f t="shared" si="51"/>
        <v>0</v>
      </c>
      <c r="Q251" s="139">
        <v>0</v>
      </c>
      <c r="R251" s="139">
        <f t="shared" si="52"/>
        <v>0</v>
      </c>
      <c r="S251" s="139">
        <v>0</v>
      </c>
      <c r="T251" s="140">
        <f t="shared" si="53"/>
        <v>0</v>
      </c>
      <c r="AR251" s="141" t="s">
        <v>281</v>
      </c>
      <c r="AT251" s="141" t="s">
        <v>220</v>
      </c>
      <c r="AU251" s="141" t="s">
        <v>89</v>
      </c>
      <c r="AY251" s="13" t="s">
        <v>151</v>
      </c>
      <c r="BE251" s="142">
        <f t="shared" si="54"/>
        <v>0</v>
      </c>
      <c r="BF251" s="142">
        <f t="shared" si="55"/>
        <v>0</v>
      </c>
      <c r="BG251" s="142">
        <f t="shared" si="56"/>
        <v>0</v>
      </c>
      <c r="BH251" s="142">
        <f t="shared" si="57"/>
        <v>0</v>
      </c>
      <c r="BI251" s="142">
        <f t="shared" si="58"/>
        <v>0</v>
      </c>
      <c r="BJ251" s="13" t="s">
        <v>89</v>
      </c>
      <c r="BK251" s="142">
        <f t="shared" si="59"/>
        <v>0</v>
      </c>
      <c r="BL251" s="13" t="s">
        <v>215</v>
      </c>
      <c r="BM251" s="141" t="s">
        <v>1167</v>
      </c>
    </row>
    <row r="252" spans="2:65" s="1" customFormat="1" ht="14.5" customHeight="1">
      <c r="B252" s="129"/>
      <c r="C252" s="130" t="s">
        <v>618</v>
      </c>
      <c r="D252" s="130" t="s">
        <v>153</v>
      </c>
      <c r="E252" s="131" t="s">
        <v>1168</v>
      </c>
      <c r="F252" s="132" t="s">
        <v>1169</v>
      </c>
      <c r="G252" s="133" t="s">
        <v>169</v>
      </c>
      <c r="H252" s="134">
        <v>4</v>
      </c>
      <c r="I252" s="135"/>
      <c r="J252" s="135">
        <f t="shared" si="50"/>
        <v>0</v>
      </c>
      <c r="K252" s="136"/>
      <c r="L252" s="25"/>
      <c r="M252" s="137" t="s">
        <v>1</v>
      </c>
      <c r="N252" s="138" t="s">
        <v>43</v>
      </c>
      <c r="O252" s="139">
        <v>0</v>
      </c>
      <c r="P252" s="139">
        <f t="shared" si="51"/>
        <v>0</v>
      </c>
      <c r="Q252" s="139">
        <v>0</v>
      </c>
      <c r="R252" s="139">
        <f t="shared" si="52"/>
        <v>0</v>
      </c>
      <c r="S252" s="139">
        <v>0</v>
      </c>
      <c r="T252" s="140">
        <f t="shared" si="53"/>
        <v>0</v>
      </c>
      <c r="AR252" s="141" t="s">
        <v>215</v>
      </c>
      <c r="AT252" s="141" t="s">
        <v>153</v>
      </c>
      <c r="AU252" s="141" t="s">
        <v>89</v>
      </c>
      <c r="AY252" s="13" t="s">
        <v>151</v>
      </c>
      <c r="BE252" s="142">
        <f t="shared" si="54"/>
        <v>0</v>
      </c>
      <c r="BF252" s="142">
        <f t="shared" si="55"/>
        <v>0</v>
      </c>
      <c r="BG252" s="142">
        <f t="shared" si="56"/>
        <v>0</v>
      </c>
      <c r="BH252" s="142">
        <f t="shared" si="57"/>
        <v>0</v>
      </c>
      <c r="BI252" s="142">
        <f t="shared" si="58"/>
        <v>0</v>
      </c>
      <c r="BJ252" s="13" t="s">
        <v>89</v>
      </c>
      <c r="BK252" s="142">
        <f t="shared" si="59"/>
        <v>0</v>
      </c>
      <c r="BL252" s="13" t="s">
        <v>215</v>
      </c>
      <c r="BM252" s="141" t="s">
        <v>1170</v>
      </c>
    </row>
    <row r="253" spans="2:65" s="1" customFormat="1" ht="14.5" customHeight="1">
      <c r="B253" s="129"/>
      <c r="C253" s="143" t="s">
        <v>622</v>
      </c>
      <c r="D253" s="143" t="s">
        <v>220</v>
      </c>
      <c r="E253" s="144" t="s">
        <v>1171</v>
      </c>
      <c r="F253" s="145" t="s">
        <v>1172</v>
      </c>
      <c r="G253" s="146" t="s">
        <v>169</v>
      </c>
      <c r="H253" s="147">
        <v>4</v>
      </c>
      <c r="I253" s="148"/>
      <c r="J253" s="148">
        <f t="shared" si="50"/>
        <v>0</v>
      </c>
      <c r="K253" s="149"/>
      <c r="L253" s="150"/>
      <c r="M253" s="151" t="s">
        <v>1</v>
      </c>
      <c r="N253" s="152" t="s">
        <v>43</v>
      </c>
      <c r="O253" s="139">
        <v>0</v>
      </c>
      <c r="P253" s="139">
        <f t="shared" si="51"/>
        <v>0</v>
      </c>
      <c r="Q253" s="139">
        <v>0</v>
      </c>
      <c r="R253" s="139">
        <f t="shared" si="52"/>
        <v>0</v>
      </c>
      <c r="S253" s="139">
        <v>0</v>
      </c>
      <c r="T253" s="140">
        <f t="shared" si="53"/>
        <v>0</v>
      </c>
      <c r="AR253" s="141" t="s">
        <v>281</v>
      </c>
      <c r="AT253" s="141" t="s">
        <v>220</v>
      </c>
      <c r="AU253" s="141" t="s">
        <v>89</v>
      </c>
      <c r="AY253" s="13" t="s">
        <v>151</v>
      </c>
      <c r="BE253" s="142">
        <f t="shared" si="54"/>
        <v>0</v>
      </c>
      <c r="BF253" s="142">
        <f t="shared" si="55"/>
        <v>0</v>
      </c>
      <c r="BG253" s="142">
        <f t="shared" si="56"/>
        <v>0</v>
      </c>
      <c r="BH253" s="142">
        <f t="shared" si="57"/>
        <v>0</v>
      </c>
      <c r="BI253" s="142">
        <f t="shared" si="58"/>
        <v>0</v>
      </c>
      <c r="BJ253" s="13" t="s">
        <v>89</v>
      </c>
      <c r="BK253" s="142">
        <f t="shared" si="59"/>
        <v>0</v>
      </c>
      <c r="BL253" s="13" t="s">
        <v>215</v>
      </c>
      <c r="BM253" s="141" t="s">
        <v>1173</v>
      </c>
    </row>
    <row r="254" spans="2:65" s="1" customFormat="1" ht="14.5" customHeight="1">
      <c r="B254" s="129"/>
      <c r="C254" s="130" t="s">
        <v>626</v>
      </c>
      <c r="D254" s="130" t="s">
        <v>153</v>
      </c>
      <c r="E254" s="131" t="s">
        <v>1174</v>
      </c>
      <c r="F254" s="132" t="s">
        <v>1175</v>
      </c>
      <c r="G254" s="133" t="s">
        <v>169</v>
      </c>
      <c r="H254" s="134">
        <v>5</v>
      </c>
      <c r="I254" s="135"/>
      <c r="J254" s="135">
        <f t="shared" si="50"/>
        <v>0</v>
      </c>
      <c r="K254" s="136"/>
      <c r="L254" s="25"/>
      <c r="M254" s="137" t="s">
        <v>1</v>
      </c>
      <c r="N254" s="138" t="s">
        <v>43</v>
      </c>
      <c r="O254" s="139">
        <v>0.20007</v>
      </c>
      <c r="P254" s="139">
        <f t="shared" si="51"/>
        <v>1.0003500000000001</v>
      </c>
      <c r="Q254" s="139">
        <v>1.2999999999999999E-5</v>
      </c>
      <c r="R254" s="139">
        <f t="shared" si="52"/>
        <v>6.4999999999999994E-5</v>
      </c>
      <c r="S254" s="139">
        <v>0</v>
      </c>
      <c r="T254" s="140">
        <f t="shared" si="53"/>
        <v>0</v>
      </c>
      <c r="AR254" s="141" t="s">
        <v>215</v>
      </c>
      <c r="AT254" s="141" t="s">
        <v>153</v>
      </c>
      <c r="AU254" s="141" t="s">
        <v>89</v>
      </c>
      <c r="AY254" s="13" t="s">
        <v>151</v>
      </c>
      <c r="BE254" s="142">
        <f t="shared" si="54"/>
        <v>0</v>
      </c>
      <c r="BF254" s="142">
        <f t="shared" si="55"/>
        <v>0</v>
      </c>
      <c r="BG254" s="142">
        <f t="shared" si="56"/>
        <v>0</v>
      </c>
      <c r="BH254" s="142">
        <f t="shared" si="57"/>
        <v>0</v>
      </c>
      <c r="BI254" s="142">
        <f t="shared" si="58"/>
        <v>0</v>
      </c>
      <c r="BJ254" s="13" t="s">
        <v>89</v>
      </c>
      <c r="BK254" s="142">
        <f t="shared" si="59"/>
        <v>0</v>
      </c>
      <c r="BL254" s="13" t="s">
        <v>215</v>
      </c>
      <c r="BM254" s="141" t="s">
        <v>1176</v>
      </c>
    </row>
    <row r="255" spans="2:65" s="1" customFormat="1" ht="14.5" customHeight="1">
      <c r="B255" s="129"/>
      <c r="C255" s="143" t="s">
        <v>630</v>
      </c>
      <c r="D255" s="143" t="s">
        <v>220</v>
      </c>
      <c r="E255" s="144" t="s">
        <v>1177</v>
      </c>
      <c r="F255" s="145" t="s">
        <v>1178</v>
      </c>
      <c r="G255" s="146" t="s">
        <v>169</v>
      </c>
      <c r="H255" s="147">
        <v>5</v>
      </c>
      <c r="I255" s="148"/>
      <c r="J255" s="148">
        <f t="shared" si="50"/>
        <v>0</v>
      </c>
      <c r="K255" s="149"/>
      <c r="L255" s="150"/>
      <c r="M255" s="151" t="s">
        <v>1</v>
      </c>
      <c r="N255" s="152" t="s">
        <v>43</v>
      </c>
      <c r="O255" s="139">
        <v>0</v>
      </c>
      <c r="P255" s="139">
        <f t="shared" si="51"/>
        <v>0</v>
      </c>
      <c r="Q255" s="139">
        <v>1.01E-3</v>
      </c>
      <c r="R255" s="139">
        <f t="shared" si="52"/>
        <v>5.0500000000000007E-3</v>
      </c>
      <c r="S255" s="139">
        <v>0</v>
      </c>
      <c r="T255" s="140">
        <f t="shared" si="53"/>
        <v>0</v>
      </c>
      <c r="AR255" s="141" t="s">
        <v>281</v>
      </c>
      <c r="AT255" s="141" t="s">
        <v>220</v>
      </c>
      <c r="AU255" s="141" t="s">
        <v>89</v>
      </c>
      <c r="AY255" s="13" t="s">
        <v>151</v>
      </c>
      <c r="BE255" s="142">
        <f t="shared" si="54"/>
        <v>0</v>
      </c>
      <c r="BF255" s="142">
        <f t="shared" si="55"/>
        <v>0</v>
      </c>
      <c r="BG255" s="142">
        <f t="shared" si="56"/>
        <v>0</v>
      </c>
      <c r="BH255" s="142">
        <f t="shared" si="57"/>
        <v>0</v>
      </c>
      <c r="BI255" s="142">
        <f t="shared" si="58"/>
        <v>0</v>
      </c>
      <c r="BJ255" s="13" t="s">
        <v>89</v>
      </c>
      <c r="BK255" s="142">
        <f t="shared" si="59"/>
        <v>0</v>
      </c>
      <c r="BL255" s="13" t="s">
        <v>215</v>
      </c>
      <c r="BM255" s="141" t="s">
        <v>1179</v>
      </c>
    </row>
    <row r="256" spans="2:65" s="1" customFormat="1" ht="24.25" customHeight="1">
      <c r="B256" s="129"/>
      <c r="C256" s="130" t="s">
        <v>634</v>
      </c>
      <c r="D256" s="130" t="s">
        <v>153</v>
      </c>
      <c r="E256" s="131" t="s">
        <v>1180</v>
      </c>
      <c r="F256" s="132" t="s">
        <v>1181</v>
      </c>
      <c r="G256" s="133" t="s">
        <v>169</v>
      </c>
      <c r="H256" s="134">
        <v>5</v>
      </c>
      <c r="I256" s="135"/>
      <c r="J256" s="135">
        <f t="shared" si="50"/>
        <v>0</v>
      </c>
      <c r="K256" s="136"/>
      <c r="L256" s="25"/>
      <c r="M256" s="137" t="s">
        <v>1</v>
      </c>
      <c r="N256" s="138" t="s">
        <v>43</v>
      </c>
      <c r="O256" s="139">
        <v>7.7179999999999999E-2</v>
      </c>
      <c r="P256" s="139">
        <f t="shared" si="51"/>
        <v>0.38590000000000002</v>
      </c>
      <c r="Q256" s="139">
        <v>3.1599999999999998E-4</v>
      </c>
      <c r="R256" s="139">
        <f t="shared" si="52"/>
        <v>1.5799999999999998E-3</v>
      </c>
      <c r="S256" s="139">
        <v>0</v>
      </c>
      <c r="T256" s="140">
        <f t="shared" si="53"/>
        <v>0</v>
      </c>
      <c r="AR256" s="141" t="s">
        <v>215</v>
      </c>
      <c r="AT256" s="141" t="s">
        <v>153</v>
      </c>
      <c r="AU256" s="141" t="s">
        <v>89</v>
      </c>
      <c r="AY256" s="13" t="s">
        <v>151</v>
      </c>
      <c r="BE256" s="142">
        <f t="shared" si="54"/>
        <v>0</v>
      </c>
      <c r="BF256" s="142">
        <f t="shared" si="55"/>
        <v>0</v>
      </c>
      <c r="BG256" s="142">
        <f t="shared" si="56"/>
        <v>0</v>
      </c>
      <c r="BH256" s="142">
        <f t="shared" si="57"/>
        <v>0</v>
      </c>
      <c r="BI256" s="142">
        <f t="shared" si="58"/>
        <v>0</v>
      </c>
      <c r="BJ256" s="13" t="s">
        <v>89</v>
      </c>
      <c r="BK256" s="142">
        <f t="shared" si="59"/>
        <v>0</v>
      </c>
      <c r="BL256" s="13" t="s">
        <v>215</v>
      </c>
      <c r="BM256" s="141" t="s">
        <v>1182</v>
      </c>
    </row>
    <row r="257" spans="2:65" s="1" customFormat="1" ht="38" customHeight="1">
      <c r="B257" s="129"/>
      <c r="C257" s="143" t="s">
        <v>640</v>
      </c>
      <c r="D257" s="143" t="s">
        <v>220</v>
      </c>
      <c r="E257" s="144" t="s">
        <v>1183</v>
      </c>
      <c r="F257" s="145" t="s">
        <v>1184</v>
      </c>
      <c r="G257" s="146" t="s">
        <v>169</v>
      </c>
      <c r="H257" s="147">
        <v>5</v>
      </c>
      <c r="I257" s="148"/>
      <c r="J257" s="148">
        <f t="shared" si="50"/>
        <v>0</v>
      </c>
      <c r="K257" s="149"/>
      <c r="L257" s="150"/>
      <c r="M257" s="151" t="s">
        <v>1</v>
      </c>
      <c r="N257" s="152" t="s">
        <v>43</v>
      </c>
      <c r="O257" s="139">
        <v>0</v>
      </c>
      <c r="P257" s="139">
        <f t="shared" si="51"/>
        <v>0</v>
      </c>
      <c r="Q257" s="139">
        <v>2.5999999999999998E-4</v>
      </c>
      <c r="R257" s="139">
        <f t="shared" si="52"/>
        <v>1.2999999999999999E-3</v>
      </c>
      <c r="S257" s="139">
        <v>0</v>
      </c>
      <c r="T257" s="140">
        <f t="shared" si="53"/>
        <v>0</v>
      </c>
      <c r="AR257" s="141" t="s">
        <v>281</v>
      </c>
      <c r="AT257" s="141" t="s">
        <v>220</v>
      </c>
      <c r="AU257" s="141" t="s">
        <v>89</v>
      </c>
      <c r="AY257" s="13" t="s">
        <v>151</v>
      </c>
      <c r="BE257" s="142">
        <f t="shared" si="54"/>
        <v>0</v>
      </c>
      <c r="BF257" s="142">
        <f t="shared" si="55"/>
        <v>0</v>
      </c>
      <c r="BG257" s="142">
        <f t="shared" si="56"/>
        <v>0</v>
      </c>
      <c r="BH257" s="142">
        <f t="shared" si="57"/>
        <v>0</v>
      </c>
      <c r="BI257" s="142">
        <f t="shared" si="58"/>
        <v>0</v>
      </c>
      <c r="BJ257" s="13" t="s">
        <v>89</v>
      </c>
      <c r="BK257" s="142">
        <f t="shared" si="59"/>
        <v>0</v>
      </c>
      <c r="BL257" s="13" t="s">
        <v>215</v>
      </c>
      <c r="BM257" s="141" t="s">
        <v>1185</v>
      </c>
    </row>
    <row r="258" spans="2:65" s="1" customFormat="1" ht="49.25" customHeight="1">
      <c r="B258" s="129"/>
      <c r="C258" s="143" t="s">
        <v>644</v>
      </c>
      <c r="D258" s="143" t="s">
        <v>220</v>
      </c>
      <c r="E258" s="144" t="s">
        <v>1186</v>
      </c>
      <c r="F258" s="145" t="s">
        <v>1187</v>
      </c>
      <c r="G258" s="146" t="s">
        <v>169</v>
      </c>
      <c r="H258" s="147">
        <v>5</v>
      </c>
      <c r="I258" s="148"/>
      <c r="J258" s="148">
        <f t="shared" si="50"/>
        <v>0</v>
      </c>
      <c r="K258" s="149"/>
      <c r="L258" s="150"/>
      <c r="M258" s="151" t="s">
        <v>1</v>
      </c>
      <c r="N258" s="152" t="s">
        <v>43</v>
      </c>
      <c r="O258" s="139">
        <v>0</v>
      </c>
      <c r="P258" s="139">
        <f t="shared" si="51"/>
        <v>0</v>
      </c>
      <c r="Q258" s="139">
        <v>2.2000000000000001E-4</v>
      </c>
      <c r="R258" s="139">
        <f t="shared" si="52"/>
        <v>1.1000000000000001E-3</v>
      </c>
      <c r="S258" s="139">
        <v>0</v>
      </c>
      <c r="T258" s="140">
        <f t="shared" si="53"/>
        <v>0</v>
      </c>
      <c r="AR258" s="141" t="s">
        <v>281</v>
      </c>
      <c r="AT258" s="141" t="s">
        <v>220</v>
      </c>
      <c r="AU258" s="141" t="s">
        <v>89</v>
      </c>
      <c r="AY258" s="13" t="s">
        <v>151</v>
      </c>
      <c r="BE258" s="142">
        <f t="shared" si="54"/>
        <v>0</v>
      </c>
      <c r="BF258" s="142">
        <f t="shared" si="55"/>
        <v>0</v>
      </c>
      <c r="BG258" s="142">
        <f t="shared" si="56"/>
        <v>0</v>
      </c>
      <c r="BH258" s="142">
        <f t="shared" si="57"/>
        <v>0</v>
      </c>
      <c r="BI258" s="142">
        <f t="shared" si="58"/>
        <v>0</v>
      </c>
      <c r="BJ258" s="13" t="s">
        <v>89</v>
      </c>
      <c r="BK258" s="142">
        <f t="shared" si="59"/>
        <v>0</v>
      </c>
      <c r="BL258" s="13" t="s">
        <v>215</v>
      </c>
      <c r="BM258" s="141" t="s">
        <v>1188</v>
      </c>
    </row>
    <row r="259" spans="2:65" s="1" customFormat="1" ht="14.5" customHeight="1">
      <c r="B259" s="129"/>
      <c r="C259" s="130" t="s">
        <v>648</v>
      </c>
      <c r="D259" s="130" t="s">
        <v>153</v>
      </c>
      <c r="E259" s="131" t="s">
        <v>1189</v>
      </c>
      <c r="F259" s="132" t="s">
        <v>1190</v>
      </c>
      <c r="G259" s="133" t="s">
        <v>169</v>
      </c>
      <c r="H259" s="134">
        <v>1</v>
      </c>
      <c r="I259" s="135"/>
      <c r="J259" s="135">
        <f t="shared" si="50"/>
        <v>0</v>
      </c>
      <c r="K259" s="136"/>
      <c r="L259" s="25"/>
      <c r="M259" s="137" t="s">
        <v>1</v>
      </c>
      <c r="N259" s="138" t="s">
        <v>43</v>
      </c>
      <c r="O259" s="139">
        <v>0.22708999999999999</v>
      </c>
      <c r="P259" s="139">
        <f t="shared" si="51"/>
        <v>0.22708999999999999</v>
      </c>
      <c r="Q259" s="139">
        <v>5.1539999999999998E-5</v>
      </c>
      <c r="R259" s="139">
        <f t="shared" si="52"/>
        <v>5.1539999999999998E-5</v>
      </c>
      <c r="S259" s="139">
        <v>0</v>
      </c>
      <c r="T259" s="140">
        <f t="shared" si="53"/>
        <v>0</v>
      </c>
      <c r="AR259" s="141" t="s">
        <v>215</v>
      </c>
      <c r="AT259" s="141" t="s">
        <v>153</v>
      </c>
      <c r="AU259" s="141" t="s">
        <v>89</v>
      </c>
      <c r="AY259" s="13" t="s">
        <v>151</v>
      </c>
      <c r="BE259" s="142">
        <f t="shared" si="54"/>
        <v>0</v>
      </c>
      <c r="BF259" s="142">
        <f t="shared" si="55"/>
        <v>0</v>
      </c>
      <c r="BG259" s="142">
        <f t="shared" si="56"/>
        <v>0</v>
      </c>
      <c r="BH259" s="142">
        <f t="shared" si="57"/>
        <v>0</v>
      </c>
      <c r="BI259" s="142">
        <f t="shared" si="58"/>
        <v>0</v>
      </c>
      <c r="BJ259" s="13" t="s">
        <v>89</v>
      </c>
      <c r="BK259" s="142">
        <f t="shared" si="59"/>
        <v>0</v>
      </c>
      <c r="BL259" s="13" t="s">
        <v>215</v>
      </c>
      <c r="BM259" s="141" t="s">
        <v>1191</v>
      </c>
    </row>
    <row r="260" spans="2:65" s="1" customFormat="1" ht="24.25" customHeight="1">
      <c r="B260" s="129"/>
      <c r="C260" s="143" t="s">
        <v>652</v>
      </c>
      <c r="D260" s="143" t="s">
        <v>220</v>
      </c>
      <c r="E260" s="144" t="s">
        <v>1192</v>
      </c>
      <c r="F260" s="145" t="s">
        <v>1193</v>
      </c>
      <c r="G260" s="146" t="s">
        <v>169</v>
      </c>
      <c r="H260" s="147">
        <v>1</v>
      </c>
      <c r="I260" s="148"/>
      <c r="J260" s="148">
        <f t="shared" si="50"/>
        <v>0</v>
      </c>
      <c r="K260" s="149"/>
      <c r="L260" s="150"/>
      <c r="M260" s="151" t="s">
        <v>1</v>
      </c>
      <c r="N260" s="152" t="s">
        <v>43</v>
      </c>
      <c r="O260" s="139">
        <v>0</v>
      </c>
      <c r="P260" s="139">
        <f t="shared" si="51"/>
        <v>0</v>
      </c>
      <c r="Q260" s="139">
        <v>1.0300000000000001E-3</v>
      </c>
      <c r="R260" s="139">
        <f t="shared" si="52"/>
        <v>1.0300000000000001E-3</v>
      </c>
      <c r="S260" s="139">
        <v>0</v>
      </c>
      <c r="T260" s="140">
        <f t="shared" si="53"/>
        <v>0</v>
      </c>
      <c r="AR260" s="141" t="s">
        <v>281</v>
      </c>
      <c r="AT260" s="141" t="s">
        <v>220</v>
      </c>
      <c r="AU260" s="141" t="s">
        <v>89</v>
      </c>
      <c r="AY260" s="13" t="s">
        <v>151</v>
      </c>
      <c r="BE260" s="142">
        <f t="shared" si="54"/>
        <v>0</v>
      </c>
      <c r="BF260" s="142">
        <f t="shared" si="55"/>
        <v>0</v>
      </c>
      <c r="BG260" s="142">
        <f t="shared" si="56"/>
        <v>0</v>
      </c>
      <c r="BH260" s="142">
        <f t="shared" si="57"/>
        <v>0</v>
      </c>
      <c r="BI260" s="142">
        <f t="shared" si="58"/>
        <v>0</v>
      </c>
      <c r="BJ260" s="13" t="s">
        <v>89</v>
      </c>
      <c r="BK260" s="142">
        <f t="shared" si="59"/>
        <v>0</v>
      </c>
      <c r="BL260" s="13" t="s">
        <v>215</v>
      </c>
      <c r="BM260" s="141" t="s">
        <v>1194</v>
      </c>
    </row>
    <row r="261" spans="2:65" s="1" customFormat="1" ht="14.5" customHeight="1">
      <c r="B261" s="129"/>
      <c r="C261" s="130" t="s">
        <v>656</v>
      </c>
      <c r="D261" s="130" t="s">
        <v>153</v>
      </c>
      <c r="E261" s="131" t="s">
        <v>1195</v>
      </c>
      <c r="F261" s="132" t="s">
        <v>1196</v>
      </c>
      <c r="G261" s="133" t="s">
        <v>169</v>
      </c>
      <c r="H261" s="134">
        <v>2</v>
      </c>
      <c r="I261" s="135"/>
      <c r="J261" s="135">
        <f t="shared" si="50"/>
        <v>0</v>
      </c>
      <c r="K261" s="136"/>
      <c r="L261" s="25"/>
      <c r="M261" s="137" t="s">
        <v>1</v>
      </c>
      <c r="N261" s="138" t="s">
        <v>43</v>
      </c>
      <c r="O261" s="139">
        <v>0.26812000000000002</v>
      </c>
      <c r="P261" s="139">
        <f t="shared" si="51"/>
        <v>0.53624000000000005</v>
      </c>
      <c r="Q261" s="139">
        <v>5.7609999999999999E-5</v>
      </c>
      <c r="R261" s="139">
        <f t="shared" si="52"/>
        <v>1.1522E-4</v>
      </c>
      <c r="S261" s="139">
        <v>0</v>
      </c>
      <c r="T261" s="140">
        <f t="shared" si="53"/>
        <v>0</v>
      </c>
      <c r="AR261" s="141" t="s">
        <v>215</v>
      </c>
      <c r="AT261" s="141" t="s">
        <v>153</v>
      </c>
      <c r="AU261" s="141" t="s">
        <v>89</v>
      </c>
      <c r="AY261" s="13" t="s">
        <v>151</v>
      </c>
      <c r="BE261" s="142">
        <f t="shared" si="54"/>
        <v>0</v>
      </c>
      <c r="BF261" s="142">
        <f t="shared" si="55"/>
        <v>0</v>
      </c>
      <c r="BG261" s="142">
        <f t="shared" si="56"/>
        <v>0</v>
      </c>
      <c r="BH261" s="142">
        <f t="shared" si="57"/>
        <v>0</v>
      </c>
      <c r="BI261" s="142">
        <f t="shared" si="58"/>
        <v>0</v>
      </c>
      <c r="BJ261" s="13" t="s">
        <v>89</v>
      </c>
      <c r="BK261" s="142">
        <f t="shared" si="59"/>
        <v>0</v>
      </c>
      <c r="BL261" s="13" t="s">
        <v>215</v>
      </c>
      <c r="BM261" s="141" t="s">
        <v>1197</v>
      </c>
    </row>
    <row r="262" spans="2:65" s="1" customFormat="1" ht="24.25" customHeight="1">
      <c r="B262" s="129"/>
      <c r="C262" s="143" t="s">
        <v>660</v>
      </c>
      <c r="D262" s="143" t="s">
        <v>220</v>
      </c>
      <c r="E262" s="144" t="s">
        <v>1198</v>
      </c>
      <c r="F262" s="145" t="s">
        <v>1199</v>
      </c>
      <c r="G262" s="146" t="s">
        <v>169</v>
      </c>
      <c r="H262" s="147">
        <v>2</v>
      </c>
      <c r="I262" s="148"/>
      <c r="J262" s="148">
        <f t="shared" si="50"/>
        <v>0</v>
      </c>
      <c r="K262" s="149"/>
      <c r="L262" s="150"/>
      <c r="M262" s="151" t="s">
        <v>1</v>
      </c>
      <c r="N262" s="152" t="s">
        <v>43</v>
      </c>
      <c r="O262" s="139">
        <v>0</v>
      </c>
      <c r="P262" s="139">
        <f t="shared" si="51"/>
        <v>0</v>
      </c>
      <c r="Q262" s="139">
        <v>1E-3</v>
      </c>
      <c r="R262" s="139">
        <f t="shared" si="52"/>
        <v>2E-3</v>
      </c>
      <c r="S262" s="139">
        <v>0</v>
      </c>
      <c r="T262" s="140">
        <f t="shared" si="53"/>
        <v>0</v>
      </c>
      <c r="AR262" s="141" t="s">
        <v>281</v>
      </c>
      <c r="AT262" s="141" t="s">
        <v>220</v>
      </c>
      <c r="AU262" s="141" t="s">
        <v>89</v>
      </c>
      <c r="AY262" s="13" t="s">
        <v>151</v>
      </c>
      <c r="BE262" s="142">
        <f t="shared" si="54"/>
        <v>0</v>
      </c>
      <c r="BF262" s="142">
        <f t="shared" si="55"/>
        <v>0</v>
      </c>
      <c r="BG262" s="142">
        <f t="shared" si="56"/>
        <v>0</v>
      </c>
      <c r="BH262" s="142">
        <f t="shared" si="57"/>
        <v>0</v>
      </c>
      <c r="BI262" s="142">
        <f t="shared" si="58"/>
        <v>0</v>
      </c>
      <c r="BJ262" s="13" t="s">
        <v>89</v>
      </c>
      <c r="BK262" s="142">
        <f t="shared" si="59"/>
        <v>0</v>
      </c>
      <c r="BL262" s="13" t="s">
        <v>215</v>
      </c>
      <c r="BM262" s="141" t="s">
        <v>1200</v>
      </c>
    </row>
    <row r="263" spans="2:65" s="1" customFormat="1" ht="14.5" customHeight="1">
      <c r="B263" s="129"/>
      <c r="C263" s="130" t="s">
        <v>664</v>
      </c>
      <c r="D263" s="130" t="s">
        <v>153</v>
      </c>
      <c r="E263" s="131" t="s">
        <v>1201</v>
      </c>
      <c r="F263" s="132" t="s">
        <v>1202</v>
      </c>
      <c r="G263" s="133" t="s">
        <v>169</v>
      </c>
      <c r="H263" s="134">
        <v>1</v>
      </c>
      <c r="I263" s="135"/>
      <c r="J263" s="135">
        <f t="shared" ref="J263:J294" si="60">ROUND(I263*H263,2)</f>
        <v>0</v>
      </c>
      <c r="K263" s="136"/>
      <c r="L263" s="25"/>
      <c r="M263" s="137" t="s">
        <v>1</v>
      </c>
      <c r="N263" s="138" t="s">
        <v>43</v>
      </c>
      <c r="O263" s="139">
        <v>0.35016000000000003</v>
      </c>
      <c r="P263" s="139">
        <f t="shared" ref="P263:P294" si="61">O263*H263</f>
        <v>0.35016000000000003</v>
      </c>
      <c r="Q263" s="139">
        <v>6.3670000000000005E-5</v>
      </c>
      <c r="R263" s="139">
        <f t="shared" ref="R263:R294" si="62">Q263*H263</f>
        <v>6.3670000000000005E-5</v>
      </c>
      <c r="S263" s="139">
        <v>0</v>
      </c>
      <c r="T263" s="140">
        <f t="shared" ref="T263:T294" si="63">S263*H263</f>
        <v>0</v>
      </c>
      <c r="AR263" s="141" t="s">
        <v>215</v>
      </c>
      <c r="AT263" s="141" t="s">
        <v>153</v>
      </c>
      <c r="AU263" s="141" t="s">
        <v>89</v>
      </c>
      <c r="AY263" s="13" t="s">
        <v>151</v>
      </c>
      <c r="BE263" s="142">
        <f t="shared" ref="BE263:BE294" si="64">IF(N263="základná",J263,0)</f>
        <v>0</v>
      </c>
      <c r="BF263" s="142">
        <f t="shared" ref="BF263:BF294" si="65">IF(N263="znížená",J263,0)</f>
        <v>0</v>
      </c>
      <c r="BG263" s="142">
        <f t="shared" ref="BG263:BG294" si="66">IF(N263="zákl. prenesená",J263,0)</f>
        <v>0</v>
      </c>
      <c r="BH263" s="142">
        <f t="shared" ref="BH263:BH294" si="67">IF(N263="zníž. prenesená",J263,0)</f>
        <v>0</v>
      </c>
      <c r="BI263" s="142">
        <f t="shared" ref="BI263:BI294" si="68">IF(N263="nulová",J263,0)</f>
        <v>0</v>
      </c>
      <c r="BJ263" s="13" t="s">
        <v>89</v>
      </c>
      <c r="BK263" s="142">
        <f t="shared" ref="BK263:BK294" si="69">ROUND(I263*H263,2)</f>
        <v>0</v>
      </c>
      <c r="BL263" s="13" t="s">
        <v>215</v>
      </c>
      <c r="BM263" s="141" t="s">
        <v>1203</v>
      </c>
    </row>
    <row r="264" spans="2:65" s="1" customFormat="1" ht="24.25" customHeight="1">
      <c r="B264" s="129"/>
      <c r="C264" s="143" t="s">
        <v>668</v>
      </c>
      <c r="D264" s="143" t="s">
        <v>220</v>
      </c>
      <c r="E264" s="144" t="s">
        <v>1204</v>
      </c>
      <c r="F264" s="145" t="s">
        <v>1205</v>
      </c>
      <c r="G264" s="146" t="s">
        <v>169</v>
      </c>
      <c r="H264" s="147">
        <v>1</v>
      </c>
      <c r="I264" s="148"/>
      <c r="J264" s="148">
        <f t="shared" si="60"/>
        <v>0</v>
      </c>
      <c r="K264" s="149"/>
      <c r="L264" s="150"/>
      <c r="M264" s="151" t="s">
        <v>1</v>
      </c>
      <c r="N264" s="152" t="s">
        <v>43</v>
      </c>
      <c r="O264" s="139">
        <v>0</v>
      </c>
      <c r="P264" s="139">
        <f t="shared" si="61"/>
        <v>0</v>
      </c>
      <c r="Q264" s="139">
        <v>2.0400000000000001E-3</v>
      </c>
      <c r="R264" s="139">
        <f t="shared" si="62"/>
        <v>2.0400000000000001E-3</v>
      </c>
      <c r="S264" s="139">
        <v>0</v>
      </c>
      <c r="T264" s="140">
        <f t="shared" si="63"/>
        <v>0</v>
      </c>
      <c r="AR264" s="141" t="s">
        <v>281</v>
      </c>
      <c r="AT264" s="141" t="s">
        <v>220</v>
      </c>
      <c r="AU264" s="141" t="s">
        <v>89</v>
      </c>
      <c r="AY264" s="13" t="s">
        <v>151</v>
      </c>
      <c r="BE264" s="142">
        <f t="shared" si="64"/>
        <v>0</v>
      </c>
      <c r="BF264" s="142">
        <f t="shared" si="65"/>
        <v>0</v>
      </c>
      <c r="BG264" s="142">
        <f t="shared" si="66"/>
        <v>0</v>
      </c>
      <c r="BH264" s="142">
        <f t="shared" si="67"/>
        <v>0</v>
      </c>
      <c r="BI264" s="142">
        <f t="shared" si="68"/>
        <v>0</v>
      </c>
      <c r="BJ264" s="13" t="s">
        <v>89</v>
      </c>
      <c r="BK264" s="142">
        <f t="shared" si="69"/>
        <v>0</v>
      </c>
      <c r="BL264" s="13" t="s">
        <v>215</v>
      </c>
      <c r="BM264" s="141" t="s">
        <v>1206</v>
      </c>
    </row>
    <row r="265" spans="2:65" s="1" customFormat="1" ht="14.5" customHeight="1">
      <c r="B265" s="129"/>
      <c r="C265" s="130" t="s">
        <v>672</v>
      </c>
      <c r="D265" s="130" t="s">
        <v>153</v>
      </c>
      <c r="E265" s="131" t="s">
        <v>1207</v>
      </c>
      <c r="F265" s="132" t="s">
        <v>1208</v>
      </c>
      <c r="G265" s="133" t="s">
        <v>169</v>
      </c>
      <c r="H265" s="134">
        <v>3</v>
      </c>
      <c r="I265" s="135"/>
      <c r="J265" s="135">
        <f t="shared" si="60"/>
        <v>0</v>
      </c>
      <c r="K265" s="136"/>
      <c r="L265" s="25"/>
      <c r="M265" s="137" t="s">
        <v>1</v>
      </c>
      <c r="N265" s="138" t="s">
        <v>43</v>
      </c>
      <c r="O265" s="139">
        <v>0.16502</v>
      </c>
      <c r="P265" s="139">
        <f t="shared" si="61"/>
        <v>0.49506</v>
      </c>
      <c r="Q265" s="139">
        <v>1.364E-5</v>
      </c>
      <c r="R265" s="139">
        <f t="shared" si="62"/>
        <v>4.0920000000000001E-5</v>
      </c>
      <c r="S265" s="139">
        <v>0</v>
      </c>
      <c r="T265" s="140">
        <f t="shared" si="63"/>
        <v>0</v>
      </c>
      <c r="AR265" s="141" t="s">
        <v>215</v>
      </c>
      <c r="AT265" s="141" t="s">
        <v>153</v>
      </c>
      <c r="AU265" s="141" t="s">
        <v>89</v>
      </c>
      <c r="AY265" s="13" t="s">
        <v>151</v>
      </c>
      <c r="BE265" s="142">
        <f t="shared" si="64"/>
        <v>0</v>
      </c>
      <c r="BF265" s="142">
        <f t="shared" si="65"/>
        <v>0</v>
      </c>
      <c r="BG265" s="142">
        <f t="shared" si="66"/>
        <v>0</v>
      </c>
      <c r="BH265" s="142">
        <f t="shared" si="67"/>
        <v>0</v>
      </c>
      <c r="BI265" s="142">
        <f t="shared" si="68"/>
        <v>0</v>
      </c>
      <c r="BJ265" s="13" t="s">
        <v>89</v>
      </c>
      <c r="BK265" s="142">
        <f t="shared" si="69"/>
        <v>0</v>
      </c>
      <c r="BL265" s="13" t="s">
        <v>215</v>
      </c>
      <c r="BM265" s="141" t="s">
        <v>1209</v>
      </c>
    </row>
    <row r="266" spans="2:65" s="1" customFormat="1" ht="14.5" customHeight="1">
      <c r="B266" s="129"/>
      <c r="C266" s="143" t="s">
        <v>676</v>
      </c>
      <c r="D266" s="143" t="s">
        <v>220</v>
      </c>
      <c r="E266" s="144" t="s">
        <v>1210</v>
      </c>
      <c r="F266" s="145" t="s">
        <v>1211</v>
      </c>
      <c r="G266" s="146" t="s">
        <v>169</v>
      </c>
      <c r="H266" s="147">
        <v>3</v>
      </c>
      <c r="I266" s="148"/>
      <c r="J266" s="148">
        <f t="shared" si="60"/>
        <v>0</v>
      </c>
      <c r="K266" s="149"/>
      <c r="L266" s="150"/>
      <c r="M266" s="151" t="s">
        <v>1</v>
      </c>
      <c r="N266" s="152" t="s">
        <v>43</v>
      </c>
      <c r="O266" s="139">
        <v>0</v>
      </c>
      <c r="P266" s="139">
        <f t="shared" si="61"/>
        <v>0</v>
      </c>
      <c r="Q266" s="139">
        <v>0</v>
      </c>
      <c r="R266" s="139">
        <f t="shared" si="62"/>
        <v>0</v>
      </c>
      <c r="S266" s="139">
        <v>0</v>
      </c>
      <c r="T266" s="140">
        <f t="shared" si="63"/>
        <v>0</v>
      </c>
      <c r="AR266" s="141" t="s">
        <v>281</v>
      </c>
      <c r="AT266" s="141" t="s">
        <v>220</v>
      </c>
      <c r="AU266" s="141" t="s">
        <v>89</v>
      </c>
      <c r="AY266" s="13" t="s">
        <v>151</v>
      </c>
      <c r="BE266" s="142">
        <f t="shared" si="64"/>
        <v>0</v>
      </c>
      <c r="BF266" s="142">
        <f t="shared" si="65"/>
        <v>0</v>
      </c>
      <c r="BG266" s="142">
        <f t="shared" si="66"/>
        <v>0</v>
      </c>
      <c r="BH266" s="142">
        <f t="shared" si="67"/>
        <v>0</v>
      </c>
      <c r="BI266" s="142">
        <f t="shared" si="68"/>
        <v>0</v>
      </c>
      <c r="BJ266" s="13" t="s">
        <v>89</v>
      </c>
      <c r="BK266" s="142">
        <f t="shared" si="69"/>
        <v>0</v>
      </c>
      <c r="BL266" s="13" t="s">
        <v>215</v>
      </c>
      <c r="BM266" s="141" t="s">
        <v>1212</v>
      </c>
    </row>
    <row r="267" spans="2:65" s="1" customFormat="1" ht="14.5" customHeight="1">
      <c r="B267" s="129"/>
      <c r="C267" s="130" t="s">
        <v>680</v>
      </c>
      <c r="D267" s="130" t="s">
        <v>153</v>
      </c>
      <c r="E267" s="131" t="s">
        <v>1213</v>
      </c>
      <c r="F267" s="132" t="s">
        <v>1214</v>
      </c>
      <c r="G267" s="133" t="s">
        <v>169</v>
      </c>
      <c r="H267" s="134">
        <v>1</v>
      </c>
      <c r="I267" s="135"/>
      <c r="J267" s="135">
        <f t="shared" si="60"/>
        <v>0</v>
      </c>
      <c r="K267" s="136"/>
      <c r="L267" s="25"/>
      <c r="M267" s="137" t="s">
        <v>1</v>
      </c>
      <c r="N267" s="138" t="s">
        <v>43</v>
      </c>
      <c r="O267" s="139">
        <v>0</v>
      </c>
      <c r="P267" s="139">
        <f t="shared" si="61"/>
        <v>0</v>
      </c>
      <c r="Q267" s="139">
        <v>0</v>
      </c>
      <c r="R267" s="139">
        <f t="shared" si="62"/>
        <v>0</v>
      </c>
      <c r="S267" s="139">
        <v>0</v>
      </c>
      <c r="T267" s="140">
        <f t="shared" si="63"/>
        <v>0</v>
      </c>
      <c r="AR267" s="141" t="s">
        <v>215</v>
      </c>
      <c r="AT267" s="141" t="s">
        <v>153</v>
      </c>
      <c r="AU267" s="141" t="s">
        <v>89</v>
      </c>
      <c r="AY267" s="13" t="s">
        <v>151</v>
      </c>
      <c r="BE267" s="142">
        <f t="shared" si="64"/>
        <v>0</v>
      </c>
      <c r="BF267" s="142">
        <f t="shared" si="65"/>
        <v>0</v>
      </c>
      <c r="BG267" s="142">
        <f t="shared" si="66"/>
        <v>0</v>
      </c>
      <c r="BH267" s="142">
        <f t="shared" si="67"/>
        <v>0</v>
      </c>
      <c r="BI267" s="142">
        <f t="shared" si="68"/>
        <v>0</v>
      </c>
      <c r="BJ267" s="13" t="s">
        <v>89</v>
      </c>
      <c r="BK267" s="142">
        <f t="shared" si="69"/>
        <v>0</v>
      </c>
      <c r="BL267" s="13" t="s">
        <v>215</v>
      </c>
      <c r="BM267" s="141" t="s">
        <v>1215</v>
      </c>
    </row>
    <row r="268" spans="2:65" s="1" customFormat="1" ht="14.5" customHeight="1">
      <c r="B268" s="129"/>
      <c r="C268" s="143" t="s">
        <v>684</v>
      </c>
      <c r="D268" s="143" t="s">
        <v>220</v>
      </c>
      <c r="E268" s="144" t="s">
        <v>1216</v>
      </c>
      <c r="F268" s="145" t="s">
        <v>1217</v>
      </c>
      <c r="G268" s="146" t="s">
        <v>169</v>
      </c>
      <c r="H268" s="147">
        <v>1</v>
      </c>
      <c r="I268" s="148"/>
      <c r="J268" s="148">
        <f t="shared" si="60"/>
        <v>0</v>
      </c>
      <c r="K268" s="149"/>
      <c r="L268" s="150"/>
      <c r="M268" s="151" t="s">
        <v>1</v>
      </c>
      <c r="N268" s="152" t="s">
        <v>43</v>
      </c>
      <c r="O268" s="139">
        <v>0</v>
      </c>
      <c r="P268" s="139">
        <f t="shared" si="61"/>
        <v>0</v>
      </c>
      <c r="Q268" s="139">
        <v>0</v>
      </c>
      <c r="R268" s="139">
        <f t="shared" si="62"/>
        <v>0</v>
      </c>
      <c r="S268" s="139">
        <v>0</v>
      </c>
      <c r="T268" s="140">
        <f t="shared" si="63"/>
        <v>0</v>
      </c>
      <c r="AR268" s="141" t="s">
        <v>281</v>
      </c>
      <c r="AT268" s="141" t="s">
        <v>220</v>
      </c>
      <c r="AU268" s="141" t="s">
        <v>89</v>
      </c>
      <c r="AY268" s="13" t="s">
        <v>151</v>
      </c>
      <c r="BE268" s="142">
        <f t="shared" si="64"/>
        <v>0</v>
      </c>
      <c r="BF268" s="142">
        <f t="shared" si="65"/>
        <v>0</v>
      </c>
      <c r="BG268" s="142">
        <f t="shared" si="66"/>
        <v>0</v>
      </c>
      <c r="BH268" s="142">
        <f t="shared" si="67"/>
        <v>0</v>
      </c>
      <c r="BI268" s="142">
        <f t="shared" si="68"/>
        <v>0</v>
      </c>
      <c r="BJ268" s="13" t="s">
        <v>89</v>
      </c>
      <c r="BK268" s="142">
        <f t="shared" si="69"/>
        <v>0</v>
      </c>
      <c r="BL268" s="13" t="s">
        <v>215</v>
      </c>
      <c r="BM268" s="141" t="s">
        <v>1218</v>
      </c>
    </row>
    <row r="269" spans="2:65" s="1" customFormat="1" ht="14.5" customHeight="1">
      <c r="B269" s="129"/>
      <c r="C269" s="130" t="s">
        <v>688</v>
      </c>
      <c r="D269" s="130" t="s">
        <v>153</v>
      </c>
      <c r="E269" s="131" t="s">
        <v>1219</v>
      </c>
      <c r="F269" s="132" t="s">
        <v>1220</v>
      </c>
      <c r="G269" s="133" t="s">
        <v>169</v>
      </c>
      <c r="H269" s="134">
        <v>7</v>
      </c>
      <c r="I269" s="135"/>
      <c r="J269" s="135">
        <f t="shared" si="60"/>
        <v>0</v>
      </c>
      <c r="K269" s="136"/>
      <c r="L269" s="25"/>
      <c r="M269" s="137" t="s">
        <v>1</v>
      </c>
      <c r="N269" s="138" t="s">
        <v>43</v>
      </c>
      <c r="O269" s="139">
        <v>9.826E-2</v>
      </c>
      <c r="P269" s="139">
        <f t="shared" si="61"/>
        <v>0.68781999999999999</v>
      </c>
      <c r="Q269" s="139">
        <v>4.5435000000000001E-4</v>
      </c>
      <c r="R269" s="139">
        <f t="shared" si="62"/>
        <v>3.18045E-3</v>
      </c>
      <c r="S269" s="139">
        <v>0</v>
      </c>
      <c r="T269" s="140">
        <f t="shared" si="63"/>
        <v>0</v>
      </c>
      <c r="AR269" s="141" t="s">
        <v>215</v>
      </c>
      <c r="AT269" s="141" t="s">
        <v>153</v>
      </c>
      <c r="AU269" s="141" t="s">
        <v>89</v>
      </c>
      <c r="AY269" s="13" t="s">
        <v>151</v>
      </c>
      <c r="BE269" s="142">
        <f t="shared" si="64"/>
        <v>0</v>
      </c>
      <c r="BF269" s="142">
        <f t="shared" si="65"/>
        <v>0</v>
      </c>
      <c r="BG269" s="142">
        <f t="shared" si="66"/>
        <v>0</v>
      </c>
      <c r="BH269" s="142">
        <f t="shared" si="67"/>
        <v>0</v>
      </c>
      <c r="BI269" s="142">
        <f t="shared" si="68"/>
        <v>0</v>
      </c>
      <c r="BJ269" s="13" t="s">
        <v>89</v>
      </c>
      <c r="BK269" s="142">
        <f t="shared" si="69"/>
        <v>0</v>
      </c>
      <c r="BL269" s="13" t="s">
        <v>215</v>
      </c>
      <c r="BM269" s="141" t="s">
        <v>1221</v>
      </c>
    </row>
    <row r="270" spans="2:65" s="1" customFormat="1" ht="14.5" customHeight="1">
      <c r="B270" s="129"/>
      <c r="C270" s="130" t="s">
        <v>692</v>
      </c>
      <c r="D270" s="130" t="s">
        <v>153</v>
      </c>
      <c r="E270" s="131" t="s">
        <v>1222</v>
      </c>
      <c r="F270" s="132" t="s">
        <v>1223</v>
      </c>
      <c r="G270" s="133" t="s">
        <v>169</v>
      </c>
      <c r="H270" s="134">
        <v>8</v>
      </c>
      <c r="I270" s="135"/>
      <c r="J270" s="135">
        <f t="shared" si="60"/>
        <v>0</v>
      </c>
      <c r="K270" s="136"/>
      <c r="L270" s="25"/>
      <c r="M270" s="137" t="s">
        <v>1</v>
      </c>
      <c r="N270" s="138" t="s">
        <v>43</v>
      </c>
      <c r="O270" s="139">
        <v>0</v>
      </c>
      <c r="P270" s="139">
        <f t="shared" si="61"/>
        <v>0</v>
      </c>
      <c r="Q270" s="139">
        <v>0</v>
      </c>
      <c r="R270" s="139">
        <f t="shared" si="62"/>
        <v>0</v>
      </c>
      <c r="S270" s="139">
        <v>0</v>
      </c>
      <c r="T270" s="140">
        <f t="shared" si="63"/>
        <v>0</v>
      </c>
      <c r="AR270" s="141" t="s">
        <v>215</v>
      </c>
      <c r="AT270" s="141" t="s">
        <v>153</v>
      </c>
      <c r="AU270" s="141" t="s">
        <v>89</v>
      </c>
      <c r="AY270" s="13" t="s">
        <v>151</v>
      </c>
      <c r="BE270" s="142">
        <f t="shared" si="64"/>
        <v>0</v>
      </c>
      <c r="BF270" s="142">
        <f t="shared" si="65"/>
        <v>0</v>
      </c>
      <c r="BG270" s="142">
        <f t="shared" si="66"/>
        <v>0</v>
      </c>
      <c r="BH270" s="142">
        <f t="shared" si="67"/>
        <v>0</v>
      </c>
      <c r="BI270" s="142">
        <f t="shared" si="68"/>
        <v>0</v>
      </c>
      <c r="BJ270" s="13" t="s">
        <v>89</v>
      </c>
      <c r="BK270" s="142">
        <f t="shared" si="69"/>
        <v>0</v>
      </c>
      <c r="BL270" s="13" t="s">
        <v>215</v>
      </c>
      <c r="BM270" s="141" t="s">
        <v>1224</v>
      </c>
    </row>
    <row r="271" spans="2:65" s="1" customFormat="1" ht="14.5" customHeight="1">
      <c r="B271" s="129"/>
      <c r="C271" s="130" t="s">
        <v>696</v>
      </c>
      <c r="D271" s="130" t="s">
        <v>153</v>
      </c>
      <c r="E271" s="131" t="s">
        <v>1225</v>
      </c>
      <c r="F271" s="132" t="s">
        <v>1226</v>
      </c>
      <c r="G271" s="133" t="s">
        <v>169</v>
      </c>
      <c r="H271" s="134">
        <v>6</v>
      </c>
      <c r="I271" s="135"/>
      <c r="J271" s="135">
        <f t="shared" si="60"/>
        <v>0</v>
      </c>
      <c r="K271" s="136"/>
      <c r="L271" s="25"/>
      <c r="M271" s="137" t="s">
        <v>1</v>
      </c>
      <c r="N271" s="138" t="s">
        <v>43</v>
      </c>
      <c r="O271" s="139">
        <v>0.1186</v>
      </c>
      <c r="P271" s="139">
        <f t="shared" si="61"/>
        <v>0.71160000000000001</v>
      </c>
      <c r="Q271" s="139">
        <v>1.02435E-3</v>
      </c>
      <c r="R271" s="139">
        <f t="shared" si="62"/>
        <v>6.1460999999999998E-3</v>
      </c>
      <c r="S271" s="139">
        <v>0</v>
      </c>
      <c r="T271" s="140">
        <f t="shared" si="63"/>
        <v>0</v>
      </c>
      <c r="AR271" s="141" t="s">
        <v>215</v>
      </c>
      <c r="AT271" s="141" t="s">
        <v>153</v>
      </c>
      <c r="AU271" s="141" t="s">
        <v>89</v>
      </c>
      <c r="AY271" s="13" t="s">
        <v>151</v>
      </c>
      <c r="BE271" s="142">
        <f t="shared" si="64"/>
        <v>0</v>
      </c>
      <c r="BF271" s="142">
        <f t="shared" si="65"/>
        <v>0</v>
      </c>
      <c r="BG271" s="142">
        <f t="shared" si="66"/>
        <v>0</v>
      </c>
      <c r="BH271" s="142">
        <f t="shared" si="67"/>
        <v>0</v>
      </c>
      <c r="BI271" s="142">
        <f t="shared" si="68"/>
        <v>0</v>
      </c>
      <c r="BJ271" s="13" t="s">
        <v>89</v>
      </c>
      <c r="BK271" s="142">
        <f t="shared" si="69"/>
        <v>0</v>
      </c>
      <c r="BL271" s="13" t="s">
        <v>215</v>
      </c>
      <c r="BM271" s="141" t="s">
        <v>1227</v>
      </c>
    </row>
    <row r="272" spans="2:65" s="1" customFormat="1" ht="24.25" customHeight="1">
      <c r="B272" s="129"/>
      <c r="C272" s="130" t="s">
        <v>700</v>
      </c>
      <c r="D272" s="130" t="s">
        <v>153</v>
      </c>
      <c r="E272" s="131" t="s">
        <v>1228</v>
      </c>
      <c r="F272" s="132" t="s">
        <v>1229</v>
      </c>
      <c r="G272" s="133" t="s">
        <v>169</v>
      </c>
      <c r="H272" s="134">
        <v>16</v>
      </c>
      <c r="I272" s="135"/>
      <c r="J272" s="135">
        <f t="shared" si="60"/>
        <v>0</v>
      </c>
      <c r="K272" s="136"/>
      <c r="L272" s="25"/>
      <c r="M272" s="137" t="s">
        <v>1</v>
      </c>
      <c r="N272" s="138" t="s">
        <v>43</v>
      </c>
      <c r="O272" s="139">
        <v>0</v>
      </c>
      <c r="P272" s="139">
        <f t="shared" si="61"/>
        <v>0</v>
      </c>
      <c r="Q272" s="139">
        <v>0</v>
      </c>
      <c r="R272" s="139">
        <f t="shared" si="62"/>
        <v>0</v>
      </c>
      <c r="S272" s="139">
        <v>0</v>
      </c>
      <c r="T272" s="140">
        <f t="shared" si="63"/>
        <v>0</v>
      </c>
      <c r="AR272" s="141" t="s">
        <v>215</v>
      </c>
      <c r="AT272" s="141" t="s">
        <v>153</v>
      </c>
      <c r="AU272" s="141" t="s">
        <v>89</v>
      </c>
      <c r="AY272" s="13" t="s">
        <v>151</v>
      </c>
      <c r="BE272" s="142">
        <f t="shared" si="64"/>
        <v>0</v>
      </c>
      <c r="BF272" s="142">
        <f t="shared" si="65"/>
        <v>0</v>
      </c>
      <c r="BG272" s="142">
        <f t="shared" si="66"/>
        <v>0</v>
      </c>
      <c r="BH272" s="142">
        <f t="shared" si="67"/>
        <v>0</v>
      </c>
      <c r="BI272" s="142">
        <f t="shared" si="68"/>
        <v>0</v>
      </c>
      <c r="BJ272" s="13" t="s">
        <v>89</v>
      </c>
      <c r="BK272" s="142">
        <f t="shared" si="69"/>
        <v>0</v>
      </c>
      <c r="BL272" s="13" t="s">
        <v>215</v>
      </c>
      <c r="BM272" s="141" t="s">
        <v>1230</v>
      </c>
    </row>
    <row r="273" spans="2:65" s="1" customFormat="1" ht="24.25" customHeight="1">
      <c r="B273" s="129"/>
      <c r="C273" s="130" t="s">
        <v>704</v>
      </c>
      <c r="D273" s="130" t="s">
        <v>153</v>
      </c>
      <c r="E273" s="131" t="s">
        <v>1231</v>
      </c>
      <c r="F273" s="132" t="s">
        <v>1232</v>
      </c>
      <c r="G273" s="133" t="s">
        <v>169</v>
      </c>
      <c r="H273" s="134">
        <v>2</v>
      </c>
      <c r="I273" s="135"/>
      <c r="J273" s="135">
        <f t="shared" si="60"/>
        <v>0</v>
      </c>
      <c r="K273" s="136"/>
      <c r="L273" s="25"/>
      <c r="M273" s="137" t="s">
        <v>1</v>
      </c>
      <c r="N273" s="138" t="s">
        <v>43</v>
      </c>
      <c r="O273" s="139">
        <v>0</v>
      </c>
      <c r="P273" s="139">
        <f t="shared" si="61"/>
        <v>0</v>
      </c>
      <c r="Q273" s="139">
        <v>0</v>
      </c>
      <c r="R273" s="139">
        <f t="shared" si="62"/>
        <v>0</v>
      </c>
      <c r="S273" s="139">
        <v>0</v>
      </c>
      <c r="T273" s="140">
        <f t="shared" si="63"/>
        <v>0</v>
      </c>
      <c r="AR273" s="141" t="s">
        <v>215</v>
      </c>
      <c r="AT273" s="141" t="s">
        <v>153</v>
      </c>
      <c r="AU273" s="141" t="s">
        <v>89</v>
      </c>
      <c r="AY273" s="13" t="s">
        <v>151</v>
      </c>
      <c r="BE273" s="142">
        <f t="shared" si="64"/>
        <v>0</v>
      </c>
      <c r="BF273" s="142">
        <f t="shared" si="65"/>
        <v>0</v>
      </c>
      <c r="BG273" s="142">
        <f t="shared" si="66"/>
        <v>0</v>
      </c>
      <c r="BH273" s="142">
        <f t="shared" si="67"/>
        <v>0</v>
      </c>
      <c r="BI273" s="142">
        <f t="shared" si="68"/>
        <v>0</v>
      </c>
      <c r="BJ273" s="13" t="s">
        <v>89</v>
      </c>
      <c r="BK273" s="142">
        <f t="shared" si="69"/>
        <v>0</v>
      </c>
      <c r="BL273" s="13" t="s">
        <v>215</v>
      </c>
      <c r="BM273" s="141" t="s">
        <v>1233</v>
      </c>
    </row>
    <row r="274" spans="2:65" s="1" customFormat="1" ht="14.5" customHeight="1">
      <c r="B274" s="129"/>
      <c r="C274" s="130" t="s">
        <v>708</v>
      </c>
      <c r="D274" s="130" t="s">
        <v>153</v>
      </c>
      <c r="E274" s="131" t="s">
        <v>1234</v>
      </c>
      <c r="F274" s="132" t="s">
        <v>1235</v>
      </c>
      <c r="G274" s="133" t="s">
        <v>169</v>
      </c>
      <c r="H274" s="134">
        <v>1</v>
      </c>
      <c r="I274" s="135"/>
      <c r="J274" s="135">
        <f t="shared" si="60"/>
        <v>0</v>
      </c>
      <c r="K274" s="136"/>
      <c r="L274" s="25"/>
      <c r="M274" s="137" t="s">
        <v>1</v>
      </c>
      <c r="N274" s="138" t="s">
        <v>43</v>
      </c>
      <c r="O274" s="139">
        <v>0.22763</v>
      </c>
      <c r="P274" s="139">
        <f t="shared" si="61"/>
        <v>0.22763</v>
      </c>
      <c r="Q274" s="139">
        <v>5.1539999999999998E-5</v>
      </c>
      <c r="R274" s="139">
        <f t="shared" si="62"/>
        <v>5.1539999999999998E-5</v>
      </c>
      <c r="S274" s="139">
        <v>0</v>
      </c>
      <c r="T274" s="140">
        <f t="shared" si="63"/>
        <v>0</v>
      </c>
      <c r="AR274" s="141" t="s">
        <v>215</v>
      </c>
      <c r="AT274" s="141" t="s">
        <v>153</v>
      </c>
      <c r="AU274" s="141" t="s">
        <v>89</v>
      </c>
      <c r="AY274" s="13" t="s">
        <v>151</v>
      </c>
      <c r="BE274" s="142">
        <f t="shared" si="64"/>
        <v>0</v>
      </c>
      <c r="BF274" s="142">
        <f t="shared" si="65"/>
        <v>0</v>
      </c>
      <c r="BG274" s="142">
        <f t="shared" si="66"/>
        <v>0</v>
      </c>
      <c r="BH274" s="142">
        <f t="shared" si="67"/>
        <v>0</v>
      </c>
      <c r="BI274" s="142">
        <f t="shared" si="68"/>
        <v>0</v>
      </c>
      <c r="BJ274" s="13" t="s">
        <v>89</v>
      </c>
      <c r="BK274" s="142">
        <f t="shared" si="69"/>
        <v>0</v>
      </c>
      <c r="BL274" s="13" t="s">
        <v>215</v>
      </c>
      <c r="BM274" s="141" t="s">
        <v>1236</v>
      </c>
    </row>
    <row r="275" spans="2:65" s="1" customFormat="1" ht="14.5" customHeight="1">
      <c r="B275" s="129"/>
      <c r="C275" s="143" t="s">
        <v>712</v>
      </c>
      <c r="D275" s="143" t="s">
        <v>220</v>
      </c>
      <c r="E275" s="144" t="s">
        <v>1237</v>
      </c>
      <c r="F275" s="145" t="s">
        <v>1238</v>
      </c>
      <c r="G275" s="146" t="s">
        <v>169</v>
      </c>
      <c r="H275" s="147">
        <v>1</v>
      </c>
      <c r="I275" s="148"/>
      <c r="J275" s="148">
        <f t="shared" si="60"/>
        <v>0</v>
      </c>
      <c r="K275" s="149"/>
      <c r="L275" s="150"/>
      <c r="M275" s="151" t="s">
        <v>1</v>
      </c>
      <c r="N275" s="152" t="s">
        <v>43</v>
      </c>
      <c r="O275" s="139">
        <v>0</v>
      </c>
      <c r="P275" s="139">
        <f t="shared" si="61"/>
        <v>0</v>
      </c>
      <c r="Q275" s="139">
        <v>6.8999999999999997E-4</v>
      </c>
      <c r="R275" s="139">
        <f t="shared" si="62"/>
        <v>6.8999999999999997E-4</v>
      </c>
      <c r="S275" s="139">
        <v>0</v>
      </c>
      <c r="T275" s="140">
        <f t="shared" si="63"/>
        <v>0</v>
      </c>
      <c r="AR275" s="141" t="s">
        <v>281</v>
      </c>
      <c r="AT275" s="141" t="s">
        <v>220</v>
      </c>
      <c r="AU275" s="141" t="s">
        <v>89</v>
      </c>
      <c r="AY275" s="13" t="s">
        <v>151</v>
      </c>
      <c r="BE275" s="142">
        <f t="shared" si="64"/>
        <v>0</v>
      </c>
      <c r="BF275" s="142">
        <f t="shared" si="65"/>
        <v>0</v>
      </c>
      <c r="BG275" s="142">
        <f t="shared" si="66"/>
        <v>0</v>
      </c>
      <c r="BH275" s="142">
        <f t="shared" si="67"/>
        <v>0</v>
      </c>
      <c r="BI275" s="142">
        <f t="shared" si="68"/>
        <v>0</v>
      </c>
      <c r="BJ275" s="13" t="s">
        <v>89</v>
      </c>
      <c r="BK275" s="142">
        <f t="shared" si="69"/>
        <v>0</v>
      </c>
      <c r="BL275" s="13" t="s">
        <v>215</v>
      </c>
      <c r="BM275" s="141" t="s">
        <v>1239</v>
      </c>
    </row>
    <row r="276" spans="2:65" s="1" customFormat="1" ht="14.5" customHeight="1">
      <c r="B276" s="129"/>
      <c r="C276" s="130" t="s">
        <v>716</v>
      </c>
      <c r="D276" s="130" t="s">
        <v>153</v>
      </c>
      <c r="E276" s="131" t="s">
        <v>1240</v>
      </c>
      <c r="F276" s="132" t="s">
        <v>1241</v>
      </c>
      <c r="G276" s="133" t="s">
        <v>169</v>
      </c>
      <c r="H276" s="134">
        <v>1</v>
      </c>
      <c r="I276" s="135"/>
      <c r="J276" s="135">
        <f t="shared" si="60"/>
        <v>0</v>
      </c>
      <c r="K276" s="136"/>
      <c r="L276" s="25"/>
      <c r="M276" s="137" t="s">
        <v>1</v>
      </c>
      <c r="N276" s="138" t="s">
        <v>43</v>
      </c>
      <c r="O276" s="139">
        <v>0.26884999999999998</v>
      </c>
      <c r="P276" s="139">
        <f t="shared" si="61"/>
        <v>0.26884999999999998</v>
      </c>
      <c r="Q276" s="139">
        <v>5.7609999999999999E-5</v>
      </c>
      <c r="R276" s="139">
        <f t="shared" si="62"/>
        <v>5.7609999999999999E-5</v>
      </c>
      <c r="S276" s="139">
        <v>0</v>
      </c>
      <c r="T276" s="140">
        <f t="shared" si="63"/>
        <v>0</v>
      </c>
      <c r="AR276" s="141" t="s">
        <v>215</v>
      </c>
      <c r="AT276" s="141" t="s">
        <v>153</v>
      </c>
      <c r="AU276" s="141" t="s">
        <v>89</v>
      </c>
      <c r="AY276" s="13" t="s">
        <v>151</v>
      </c>
      <c r="BE276" s="142">
        <f t="shared" si="64"/>
        <v>0</v>
      </c>
      <c r="BF276" s="142">
        <f t="shared" si="65"/>
        <v>0</v>
      </c>
      <c r="BG276" s="142">
        <f t="shared" si="66"/>
        <v>0</v>
      </c>
      <c r="BH276" s="142">
        <f t="shared" si="67"/>
        <v>0</v>
      </c>
      <c r="BI276" s="142">
        <f t="shared" si="68"/>
        <v>0</v>
      </c>
      <c r="BJ276" s="13" t="s">
        <v>89</v>
      </c>
      <c r="BK276" s="142">
        <f t="shared" si="69"/>
        <v>0</v>
      </c>
      <c r="BL276" s="13" t="s">
        <v>215</v>
      </c>
      <c r="BM276" s="141" t="s">
        <v>1242</v>
      </c>
    </row>
    <row r="277" spans="2:65" s="1" customFormat="1" ht="14.5" customHeight="1">
      <c r="B277" s="129"/>
      <c r="C277" s="143" t="s">
        <v>720</v>
      </c>
      <c r="D277" s="143" t="s">
        <v>220</v>
      </c>
      <c r="E277" s="144" t="s">
        <v>1243</v>
      </c>
      <c r="F277" s="145" t="s">
        <v>1244</v>
      </c>
      <c r="G277" s="146" t="s">
        <v>169</v>
      </c>
      <c r="H277" s="147">
        <v>1</v>
      </c>
      <c r="I277" s="148"/>
      <c r="J277" s="148">
        <f t="shared" si="60"/>
        <v>0</v>
      </c>
      <c r="K277" s="149"/>
      <c r="L277" s="150"/>
      <c r="M277" s="151" t="s">
        <v>1</v>
      </c>
      <c r="N277" s="152" t="s">
        <v>43</v>
      </c>
      <c r="O277" s="139">
        <v>0</v>
      </c>
      <c r="P277" s="139">
        <f t="shared" si="61"/>
        <v>0</v>
      </c>
      <c r="Q277" s="139">
        <v>1.1100000000000001E-3</v>
      </c>
      <c r="R277" s="139">
        <f t="shared" si="62"/>
        <v>1.1100000000000001E-3</v>
      </c>
      <c r="S277" s="139">
        <v>0</v>
      </c>
      <c r="T277" s="140">
        <f t="shared" si="63"/>
        <v>0</v>
      </c>
      <c r="AR277" s="141" t="s">
        <v>281</v>
      </c>
      <c r="AT277" s="141" t="s">
        <v>220</v>
      </c>
      <c r="AU277" s="141" t="s">
        <v>89</v>
      </c>
      <c r="AY277" s="13" t="s">
        <v>151</v>
      </c>
      <c r="BE277" s="142">
        <f t="shared" si="64"/>
        <v>0</v>
      </c>
      <c r="BF277" s="142">
        <f t="shared" si="65"/>
        <v>0</v>
      </c>
      <c r="BG277" s="142">
        <f t="shared" si="66"/>
        <v>0</v>
      </c>
      <c r="BH277" s="142">
        <f t="shared" si="67"/>
        <v>0</v>
      </c>
      <c r="BI277" s="142">
        <f t="shared" si="68"/>
        <v>0</v>
      </c>
      <c r="BJ277" s="13" t="s">
        <v>89</v>
      </c>
      <c r="BK277" s="142">
        <f t="shared" si="69"/>
        <v>0</v>
      </c>
      <c r="BL277" s="13" t="s">
        <v>215</v>
      </c>
      <c r="BM277" s="141" t="s">
        <v>1245</v>
      </c>
    </row>
    <row r="278" spans="2:65" s="1" customFormat="1" ht="14.5" customHeight="1">
      <c r="B278" s="129"/>
      <c r="C278" s="130" t="s">
        <v>724</v>
      </c>
      <c r="D278" s="130" t="s">
        <v>153</v>
      </c>
      <c r="E278" s="131" t="s">
        <v>1246</v>
      </c>
      <c r="F278" s="132" t="s">
        <v>1247</v>
      </c>
      <c r="G278" s="133" t="s">
        <v>169</v>
      </c>
      <c r="H278" s="134">
        <v>1</v>
      </c>
      <c r="I278" s="135"/>
      <c r="J278" s="135">
        <f t="shared" si="60"/>
        <v>0</v>
      </c>
      <c r="K278" s="136"/>
      <c r="L278" s="25"/>
      <c r="M278" s="137" t="s">
        <v>1</v>
      </c>
      <c r="N278" s="138" t="s">
        <v>43</v>
      </c>
      <c r="O278" s="139">
        <v>0.35110000000000002</v>
      </c>
      <c r="P278" s="139">
        <f t="shared" si="61"/>
        <v>0.35110000000000002</v>
      </c>
      <c r="Q278" s="139">
        <v>6.3670000000000005E-5</v>
      </c>
      <c r="R278" s="139">
        <f t="shared" si="62"/>
        <v>6.3670000000000005E-5</v>
      </c>
      <c r="S278" s="139">
        <v>0</v>
      </c>
      <c r="T278" s="140">
        <f t="shared" si="63"/>
        <v>0</v>
      </c>
      <c r="AR278" s="141" t="s">
        <v>215</v>
      </c>
      <c r="AT278" s="141" t="s">
        <v>153</v>
      </c>
      <c r="AU278" s="141" t="s">
        <v>89</v>
      </c>
      <c r="AY278" s="13" t="s">
        <v>151</v>
      </c>
      <c r="BE278" s="142">
        <f t="shared" si="64"/>
        <v>0</v>
      </c>
      <c r="BF278" s="142">
        <f t="shared" si="65"/>
        <v>0</v>
      </c>
      <c r="BG278" s="142">
        <f t="shared" si="66"/>
        <v>0</v>
      </c>
      <c r="BH278" s="142">
        <f t="shared" si="67"/>
        <v>0</v>
      </c>
      <c r="BI278" s="142">
        <f t="shared" si="68"/>
        <v>0</v>
      </c>
      <c r="BJ278" s="13" t="s">
        <v>89</v>
      </c>
      <c r="BK278" s="142">
        <f t="shared" si="69"/>
        <v>0</v>
      </c>
      <c r="BL278" s="13" t="s">
        <v>215</v>
      </c>
      <c r="BM278" s="141" t="s">
        <v>1248</v>
      </c>
    </row>
    <row r="279" spans="2:65" s="1" customFormat="1" ht="14.5" customHeight="1">
      <c r="B279" s="129"/>
      <c r="C279" s="143" t="s">
        <v>728</v>
      </c>
      <c r="D279" s="143" t="s">
        <v>220</v>
      </c>
      <c r="E279" s="144" t="s">
        <v>1249</v>
      </c>
      <c r="F279" s="145" t="s">
        <v>1250</v>
      </c>
      <c r="G279" s="146" t="s">
        <v>169</v>
      </c>
      <c r="H279" s="147">
        <v>1</v>
      </c>
      <c r="I279" s="148"/>
      <c r="J279" s="148">
        <f t="shared" si="60"/>
        <v>0</v>
      </c>
      <c r="K279" s="149"/>
      <c r="L279" s="150"/>
      <c r="M279" s="151" t="s">
        <v>1</v>
      </c>
      <c r="N279" s="152" t="s">
        <v>43</v>
      </c>
      <c r="O279" s="139">
        <v>0</v>
      </c>
      <c r="P279" s="139">
        <f t="shared" si="61"/>
        <v>0</v>
      </c>
      <c r="Q279" s="139">
        <v>1.3500000000000001E-3</v>
      </c>
      <c r="R279" s="139">
        <f t="shared" si="62"/>
        <v>1.3500000000000001E-3</v>
      </c>
      <c r="S279" s="139">
        <v>0</v>
      </c>
      <c r="T279" s="140">
        <f t="shared" si="63"/>
        <v>0</v>
      </c>
      <c r="AR279" s="141" t="s">
        <v>281</v>
      </c>
      <c r="AT279" s="141" t="s">
        <v>220</v>
      </c>
      <c r="AU279" s="141" t="s">
        <v>89</v>
      </c>
      <c r="AY279" s="13" t="s">
        <v>151</v>
      </c>
      <c r="BE279" s="142">
        <f t="shared" si="64"/>
        <v>0</v>
      </c>
      <c r="BF279" s="142">
        <f t="shared" si="65"/>
        <v>0</v>
      </c>
      <c r="BG279" s="142">
        <f t="shared" si="66"/>
        <v>0</v>
      </c>
      <c r="BH279" s="142">
        <f t="shared" si="67"/>
        <v>0</v>
      </c>
      <c r="BI279" s="142">
        <f t="shared" si="68"/>
        <v>0</v>
      </c>
      <c r="BJ279" s="13" t="s">
        <v>89</v>
      </c>
      <c r="BK279" s="142">
        <f t="shared" si="69"/>
        <v>0</v>
      </c>
      <c r="BL279" s="13" t="s">
        <v>215</v>
      </c>
      <c r="BM279" s="141" t="s">
        <v>1251</v>
      </c>
    </row>
    <row r="280" spans="2:65" s="1" customFormat="1" ht="14.5" customHeight="1">
      <c r="B280" s="129"/>
      <c r="C280" s="130" t="s">
        <v>732</v>
      </c>
      <c r="D280" s="130" t="s">
        <v>153</v>
      </c>
      <c r="E280" s="131" t="s">
        <v>1252</v>
      </c>
      <c r="F280" s="132" t="s">
        <v>1253</v>
      </c>
      <c r="G280" s="133" t="s">
        <v>169</v>
      </c>
      <c r="H280" s="134">
        <v>5</v>
      </c>
      <c r="I280" s="135"/>
      <c r="J280" s="135">
        <f t="shared" si="60"/>
        <v>0</v>
      </c>
      <c r="K280" s="136"/>
      <c r="L280" s="25"/>
      <c r="M280" s="137" t="s">
        <v>1</v>
      </c>
      <c r="N280" s="138" t="s">
        <v>43</v>
      </c>
      <c r="O280" s="139">
        <v>0.22448000000000001</v>
      </c>
      <c r="P280" s="139">
        <f t="shared" si="61"/>
        <v>1.1224000000000001</v>
      </c>
      <c r="Q280" s="139">
        <v>8.2434999999999995E-4</v>
      </c>
      <c r="R280" s="139">
        <f t="shared" si="62"/>
        <v>4.1217499999999995E-3</v>
      </c>
      <c r="S280" s="139">
        <v>0</v>
      </c>
      <c r="T280" s="140">
        <f t="shared" si="63"/>
        <v>0</v>
      </c>
      <c r="AR280" s="141" t="s">
        <v>215</v>
      </c>
      <c r="AT280" s="141" t="s">
        <v>153</v>
      </c>
      <c r="AU280" s="141" t="s">
        <v>89</v>
      </c>
      <c r="AY280" s="13" t="s">
        <v>151</v>
      </c>
      <c r="BE280" s="142">
        <f t="shared" si="64"/>
        <v>0</v>
      </c>
      <c r="BF280" s="142">
        <f t="shared" si="65"/>
        <v>0</v>
      </c>
      <c r="BG280" s="142">
        <f t="shared" si="66"/>
        <v>0</v>
      </c>
      <c r="BH280" s="142">
        <f t="shared" si="67"/>
        <v>0</v>
      </c>
      <c r="BI280" s="142">
        <f t="shared" si="68"/>
        <v>0</v>
      </c>
      <c r="BJ280" s="13" t="s">
        <v>89</v>
      </c>
      <c r="BK280" s="142">
        <f t="shared" si="69"/>
        <v>0</v>
      </c>
      <c r="BL280" s="13" t="s">
        <v>215</v>
      </c>
      <c r="BM280" s="141" t="s">
        <v>1254</v>
      </c>
    </row>
    <row r="281" spans="2:65" s="1" customFormat="1" ht="14.5" customHeight="1">
      <c r="B281" s="129"/>
      <c r="C281" s="143" t="s">
        <v>736</v>
      </c>
      <c r="D281" s="143" t="s">
        <v>220</v>
      </c>
      <c r="E281" s="144" t="s">
        <v>1255</v>
      </c>
      <c r="F281" s="145" t="s">
        <v>1256</v>
      </c>
      <c r="G281" s="146" t="s">
        <v>169</v>
      </c>
      <c r="H281" s="147">
        <v>5</v>
      </c>
      <c r="I281" s="148"/>
      <c r="J281" s="148">
        <f t="shared" si="60"/>
        <v>0</v>
      </c>
      <c r="K281" s="149"/>
      <c r="L281" s="150"/>
      <c r="M281" s="151" t="s">
        <v>1</v>
      </c>
      <c r="N281" s="152" t="s">
        <v>43</v>
      </c>
      <c r="O281" s="139">
        <v>0</v>
      </c>
      <c r="P281" s="139">
        <f t="shared" si="61"/>
        <v>0</v>
      </c>
      <c r="Q281" s="139">
        <v>0</v>
      </c>
      <c r="R281" s="139">
        <f t="shared" si="62"/>
        <v>0</v>
      </c>
      <c r="S281" s="139">
        <v>0</v>
      </c>
      <c r="T281" s="140">
        <f t="shared" si="63"/>
        <v>0</v>
      </c>
      <c r="AR281" s="141" t="s">
        <v>281</v>
      </c>
      <c r="AT281" s="141" t="s">
        <v>220</v>
      </c>
      <c r="AU281" s="141" t="s">
        <v>89</v>
      </c>
      <c r="AY281" s="13" t="s">
        <v>151</v>
      </c>
      <c r="BE281" s="142">
        <f t="shared" si="64"/>
        <v>0</v>
      </c>
      <c r="BF281" s="142">
        <f t="shared" si="65"/>
        <v>0</v>
      </c>
      <c r="BG281" s="142">
        <f t="shared" si="66"/>
        <v>0</v>
      </c>
      <c r="BH281" s="142">
        <f t="shared" si="67"/>
        <v>0</v>
      </c>
      <c r="BI281" s="142">
        <f t="shared" si="68"/>
        <v>0</v>
      </c>
      <c r="BJ281" s="13" t="s">
        <v>89</v>
      </c>
      <c r="BK281" s="142">
        <f t="shared" si="69"/>
        <v>0</v>
      </c>
      <c r="BL281" s="13" t="s">
        <v>215</v>
      </c>
      <c r="BM281" s="141" t="s">
        <v>1257</v>
      </c>
    </row>
    <row r="282" spans="2:65" s="1" customFormat="1" ht="14.5" customHeight="1">
      <c r="B282" s="129"/>
      <c r="C282" s="130" t="s">
        <v>740</v>
      </c>
      <c r="D282" s="130" t="s">
        <v>153</v>
      </c>
      <c r="E282" s="131" t="s">
        <v>1258</v>
      </c>
      <c r="F282" s="132" t="s">
        <v>1259</v>
      </c>
      <c r="G282" s="133" t="s">
        <v>169</v>
      </c>
      <c r="H282" s="134">
        <v>5</v>
      </c>
      <c r="I282" s="135"/>
      <c r="J282" s="135">
        <f t="shared" si="60"/>
        <v>0</v>
      </c>
      <c r="K282" s="136"/>
      <c r="L282" s="25"/>
      <c r="M282" s="137" t="s">
        <v>1</v>
      </c>
      <c r="N282" s="138" t="s">
        <v>43</v>
      </c>
      <c r="O282" s="139">
        <v>0.22448000000000001</v>
      </c>
      <c r="P282" s="139">
        <f t="shared" si="61"/>
        <v>1.1224000000000001</v>
      </c>
      <c r="Q282" s="139">
        <v>8.2434999999999995E-4</v>
      </c>
      <c r="R282" s="139">
        <f t="shared" si="62"/>
        <v>4.1217499999999995E-3</v>
      </c>
      <c r="S282" s="139">
        <v>0</v>
      </c>
      <c r="T282" s="140">
        <f t="shared" si="63"/>
        <v>0</v>
      </c>
      <c r="AR282" s="141" t="s">
        <v>215</v>
      </c>
      <c r="AT282" s="141" t="s">
        <v>153</v>
      </c>
      <c r="AU282" s="141" t="s">
        <v>89</v>
      </c>
      <c r="AY282" s="13" t="s">
        <v>151</v>
      </c>
      <c r="BE282" s="142">
        <f t="shared" si="64"/>
        <v>0</v>
      </c>
      <c r="BF282" s="142">
        <f t="shared" si="65"/>
        <v>0</v>
      </c>
      <c r="BG282" s="142">
        <f t="shared" si="66"/>
        <v>0</v>
      </c>
      <c r="BH282" s="142">
        <f t="shared" si="67"/>
        <v>0</v>
      </c>
      <c r="BI282" s="142">
        <f t="shared" si="68"/>
        <v>0</v>
      </c>
      <c r="BJ282" s="13" t="s">
        <v>89</v>
      </c>
      <c r="BK282" s="142">
        <f t="shared" si="69"/>
        <v>0</v>
      </c>
      <c r="BL282" s="13" t="s">
        <v>215</v>
      </c>
      <c r="BM282" s="141" t="s">
        <v>1260</v>
      </c>
    </row>
    <row r="283" spans="2:65" s="1" customFormat="1" ht="24.25" customHeight="1">
      <c r="B283" s="129"/>
      <c r="C283" s="143" t="s">
        <v>744</v>
      </c>
      <c r="D283" s="143" t="s">
        <v>220</v>
      </c>
      <c r="E283" s="144" t="s">
        <v>1261</v>
      </c>
      <c r="F283" s="145" t="s">
        <v>1262</v>
      </c>
      <c r="G283" s="146" t="s">
        <v>169</v>
      </c>
      <c r="H283" s="147">
        <v>5</v>
      </c>
      <c r="I283" s="148"/>
      <c r="J283" s="148">
        <f t="shared" si="60"/>
        <v>0</v>
      </c>
      <c r="K283" s="149"/>
      <c r="L283" s="150"/>
      <c r="M283" s="151" t="s">
        <v>1</v>
      </c>
      <c r="N283" s="152" t="s">
        <v>43</v>
      </c>
      <c r="O283" s="139">
        <v>0</v>
      </c>
      <c r="P283" s="139">
        <f t="shared" si="61"/>
        <v>0</v>
      </c>
      <c r="Q283" s="139">
        <v>0</v>
      </c>
      <c r="R283" s="139">
        <f t="shared" si="62"/>
        <v>0</v>
      </c>
      <c r="S283" s="139">
        <v>0</v>
      </c>
      <c r="T283" s="140">
        <f t="shared" si="63"/>
        <v>0</v>
      </c>
      <c r="AR283" s="141" t="s">
        <v>281</v>
      </c>
      <c r="AT283" s="141" t="s">
        <v>220</v>
      </c>
      <c r="AU283" s="141" t="s">
        <v>89</v>
      </c>
      <c r="AY283" s="13" t="s">
        <v>151</v>
      </c>
      <c r="BE283" s="142">
        <f t="shared" si="64"/>
        <v>0</v>
      </c>
      <c r="BF283" s="142">
        <f t="shared" si="65"/>
        <v>0</v>
      </c>
      <c r="BG283" s="142">
        <f t="shared" si="66"/>
        <v>0</v>
      </c>
      <c r="BH283" s="142">
        <f t="shared" si="67"/>
        <v>0</v>
      </c>
      <c r="BI283" s="142">
        <f t="shared" si="68"/>
        <v>0</v>
      </c>
      <c r="BJ283" s="13" t="s">
        <v>89</v>
      </c>
      <c r="BK283" s="142">
        <f t="shared" si="69"/>
        <v>0</v>
      </c>
      <c r="BL283" s="13" t="s">
        <v>215</v>
      </c>
      <c r="BM283" s="141" t="s">
        <v>1263</v>
      </c>
    </row>
    <row r="284" spans="2:65" s="1" customFormat="1" ht="24.25" customHeight="1">
      <c r="B284" s="129"/>
      <c r="C284" s="143" t="s">
        <v>748</v>
      </c>
      <c r="D284" s="143" t="s">
        <v>220</v>
      </c>
      <c r="E284" s="144" t="s">
        <v>1264</v>
      </c>
      <c r="F284" s="145" t="s">
        <v>1265</v>
      </c>
      <c r="G284" s="146" t="s">
        <v>169</v>
      </c>
      <c r="H284" s="147">
        <v>10</v>
      </c>
      <c r="I284" s="148"/>
      <c r="J284" s="148">
        <f t="shared" si="60"/>
        <v>0</v>
      </c>
      <c r="K284" s="149"/>
      <c r="L284" s="150"/>
      <c r="M284" s="151" t="s">
        <v>1</v>
      </c>
      <c r="N284" s="152" t="s">
        <v>43</v>
      </c>
      <c r="O284" s="139">
        <v>0</v>
      </c>
      <c r="P284" s="139">
        <f t="shared" si="61"/>
        <v>0</v>
      </c>
      <c r="Q284" s="139">
        <v>0</v>
      </c>
      <c r="R284" s="139">
        <f t="shared" si="62"/>
        <v>0</v>
      </c>
      <c r="S284" s="139">
        <v>0</v>
      </c>
      <c r="T284" s="140">
        <f t="shared" si="63"/>
        <v>0</v>
      </c>
      <c r="AR284" s="141" t="s">
        <v>281</v>
      </c>
      <c r="AT284" s="141" t="s">
        <v>220</v>
      </c>
      <c r="AU284" s="141" t="s">
        <v>89</v>
      </c>
      <c r="AY284" s="13" t="s">
        <v>151</v>
      </c>
      <c r="BE284" s="142">
        <f t="shared" si="64"/>
        <v>0</v>
      </c>
      <c r="BF284" s="142">
        <f t="shared" si="65"/>
        <v>0</v>
      </c>
      <c r="BG284" s="142">
        <f t="shared" si="66"/>
        <v>0</v>
      </c>
      <c r="BH284" s="142">
        <f t="shared" si="67"/>
        <v>0</v>
      </c>
      <c r="BI284" s="142">
        <f t="shared" si="68"/>
        <v>0</v>
      </c>
      <c r="BJ284" s="13" t="s">
        <v>89</v>
      </c>
      <c r="BK284" s="142">
        <f t="shared" si="69"/>
        <v>0</v>
      </c>
      <c r="BL284" s="13" t="s">
        <v>215</v>
      </c>
      <c r="BM284" s="141" t="s">
        <v>1266</v>
      </c>
    </row>
    <row r="285" spans="2:65" s="1" customFormat="1" ht="24.25" customHeight="1">
      <c r="B285" s="129"/>
      <c r="C285" s="130" t="s">
        <v>752</v>
      </c>
      <c r="D285" s="130" t="s">
        <v>153</v>
      </c>
      <c r="E285" s="131" t="s">
        <v>1267</v>
      </c>
      <c r="F285" s="132" t="s">
        <v>1268</v>
      </c>
      <c r="G285" s="133" t="s">
        <v>169</v>
      </c>
      <c r="H285" s="134">
        <v>1</v>
      </c>
      <c r="I285" s="135"/>
      <c r="J285" s="135">
        <f t="shared" si="60"/>
        <v>0</v>
      </c>
      <c r="K285" s="136"/>
      <c r="L285" s="25"/>
      <c r="M285" s="137" t="s">
        <v>1</v>
      </c>
      <c r="N285" s="138" t="s">
        <v>43</v>
      </c>
      <c r="O285" s="139">
        <v>0.74023000000000005</v>
      </c>
      <c r="P285" s="139">
        <f t="shared" si="61"/>
        <v>0.74023000000000005</v>
      </c>
      <c r="Q285" s="139">
        <v>2.4975000000000003E-4</v>
      </c>
      <c r="R285" s="139">
        <f t="shared" si="62"/>
        <v>2.4975000000000003E-4</v>
      </c>
      <c r="S285" s="139">
        <v>0</v>
      </c>
      <c r="T285" s="140">
        <f t="shared" si="63"/>
        <v>0</v>
      </c>
      <c r="AR285" s="141" t="s">
        <v>215</v>
      </c>
      <c r="AT285" s="141" t="s">
        <v>153</v>
      </c>
      <c r="AU285" s="141" t="s">
        <v>89</v>
      </c>
      <c r="AY285" s="13" t="s">
        <v>151</v>
      </c>
      <c r="BE285" s="142">
        <f t="shared" si="64"/>
        <v>0</v>
      </c>
      <c r="BF285" s="142">
        <f t="shared" si="65"/>
        <v>0</v>
      </c>
      <c r="BG285" s="142">
        <f t="shared" si="66"/>
        <v>0</v>
      </c>
      <c r="BH285" s="142">
        <f t="shared" si="67"/>
        <v>0</v>
      </c>
      <c r="BI285" s="142">
        <f t="shared" si="68"/>
        <v>0</v>
      </c>
      <c r="BJ285" s="13" t="s">
        <v>89</v>
      </c>
      <c r="BK285" s="142">
        <f t="shared" si="69"/>
        <v>0</v>
      </c>
      <c r="BL285" s="13" t="s">
        <v>215</v>
      </c>
      <c r="BM285" s="141" t="s">
        <v>1269</v>
      </c>
    </row>
    <row r="286" spans="2:65" s="1" customFormat="1" ht="14.5" customHeight="1">
      <c r="B286" s="129"/>
      <c r="C286" s="143" t="s">
        <v>756</v>
      </c>
      <c r="D286" s="143" t="s">
        <v>220</v>
      </c>
      <c r="E286" s="144" t="s">
        <v>1270</v>
      </c>
      <c r="F286" s="145" t="s">
        <v>1271</v>
      </c>
      <c r="G286" s="146" t="s">
        <v>169</v>
      </c>
      <c r="H286" s="147">
        <v>1</v>
      </c>
      <c r="I286" s="148"/>
      <c r="J286" s="148">
        <f t="shared" si="60"/>
        <v>0</v>
      </c>
      <c r="K286" s="149"/>
      <c r="L286" s="150"/>
      <c r="M286" s="151" t="s">
        <v>1</v>
      </c>
      <c r="N286" s="152" t="s">
        <v>43</v>
      </c>
      <c r="O286" s="139">
        <v>0</v>
      </c>
      <c r="P286" s="139">
        <f t="shared" si="61"/>
        <v>0</v>
      </c>
      <c r="Q286" s="139">
        <v>0</v>
      </c>
      <c r="R286" s="139">
        <f t="shared" si="62"/>
        <v>0</v>
      </c>
      <c r="S286" s="139">
        <v>0</v>
      </c>
      <c r="T286" s="140">
        <f t="shared" si="63"/>
        <v>0</v>
      </c>
      <c r="AR286" s="141" t="s">
        <v>281</v>
      </c>
      <c r="AT286" s="141" t="s">
        <v>220</v>
      </c>
      <c r="AU286" s="141" t="s">
        <v>89</v>
      </c>
      <c r="AY286" s="13" t="s">
        <v>151</v>
      </c>
      <c r="BE286" s="142">
        <f t="shared" si="64"/>
        <v>0</v>
      </c>
      <c r="BF286" s="142">
        <f t="shared" si="65"/>
        <v>0</v>
      </c>
      <c r="BG286" s="142">
        <f t="shared" si="66"/>
        <v>0</v>
      </c>
      <c r="BH286" s="142">
        <f t="shared" si="67"/>
        <v>0</v>
      </c>
      <c r="BI286" s="142">
        <f t="shared" si="68"/>
        <v>0</v>
      </c>
      <c r="BJ286" s="13" t="s">
        <v>89</v>
      </c>
      <c r="BK286" s="142">
        <f t="shared" si="69"/>
        <v>0</v>
      </c>
      <c r="BL286" s="13" t="s">
        <v>215</v>
      </c>
      <c r="BM286" s="141" t="s">
        <v>1272</v>
      </c>
    </row>
    <row r="287" spans="2:65" s="1" customFormat="1" ht="38" customHeight="1">
      <c r="B287" s="129"/>
      <c r="C287" s="130" t="s">
        <v>760</v>
      </c>
      <c r="D287" s="130" t="s">
        <v>153</v>
      </c>
      <c r="E287" s="131" t="s">
        <v>1273</v>
      </c>
      <c r="F287" s="132" t="s">
        <v>1274</v>
      </c>
      <c r="G287" s="133" t="s">
        <v>169</v>
      </c>
      <c r="H287" s="134">
        <v>4</v>
      </c>
      <c r="I287" s="135"/>
      <c r="J287" s="135">
        <f t="shared" si="60"/>
        <v>0</v>
      </c>
      <c r="K287" s="136"/>
      <c r="L287" s="25"/>
      <c r="M287" s="137" t="s">
        <v>1</v>
      </c>
      <c r="N287" s="138" t="s">
        <v>43</v>
      </c>
      <c r="O287" s="139">
        <v>0.16702</v>
      </c>
      <c r="P287" s="139">
        <f t="shared" si="61"/>
        <v>0.66808000000000001</v>
      </c>
      <c r="Q287" s="139">
        <v>1.01E-5</v>
      </c>
      <c r="R287" s="139">
        <f t="shared" si="62"/>
        <v>4.0399999999999999E-5</v>
      </c>
      <c r="S287" s="139">
        <v>4.3400000000000001E-3</v>
      </c>
      <c r="T287" s="140">
        <f t="shared" si="63"/>
        <v>1.736E-2</v>
      </c>
      <c r="AR287" s="141" t="s">
        <v>215</v>
      </c>
      <c r="AT287" s="141" t="s">
        <v>153</v>
      </c>
      <c r="AU287" s="141" t="s">
        <v>89</v>
      </c>
      <c r="AY287" s="13" t="s">
        <v>151</v>
      </c>
      <c r="BE287" s="142">
        <f t="shared" si="64"/>
        <v>0</v>
      </c>
      <c r="BF287" s="142">
        <f t="shared" si="65"/>
        <v>0</v>
      </c>
      <c r="BG287" s="142">
        <f t="shared" si="66"/>
        <v>0</v>
      </c>
      <c r="BH287" s="142">
        <f t="shared" si="67"/>
        <v>0</v>
      </c>
      <c r="BI287" s="142">
        <f t="shared" si="68"/>
        <v>0</v>
      </c>
      <c r="BJ287" s="13" t="s">
        <v>89</v>
      </c>
      <c r="BK287" s="142">
        <f t="shared" si="69"/>
        <v>0</v>
      </c>
      <c r="BL287" s="13" t="s">
        <v>215</v>
      </c>
      <c r="BM287" s="141" t="s">
        <v>1275</v>
      </c>
    </row>
    <row r="288" spans="2:65" s="1" customFormat="1" ht="24.25" customHeight="1">
      <c r="B288" s="129"/>
      <c r="C288" s="130" t="s">
        <v>764</v>
      </c>
      <c r="D288" s="130" t="s">
        <v>153</v>
      </c>
      <c r="E288" s="131" t="s">
        <v>1276</v>
      </c>
      <c r="F288" s="132" t="s">
        <v>1277</v>
      </c>
      <c r="G288" s="133" t="s">
        <v>169</v>
      </c>
      <c r="H288" s="134">
        <v>2</v>
      </c>
      <c r="I288" s="135"/>
      <c r="J288" s="135">
        <f t="shared" si="60"/>
        <v>0</v>
      </c>
      <c r="K288" s="136"/>
      <c r="L288" s="25"/>
      <c r="M288" s="137" t="s">
        <v>1</v>
      </c>
      <c r="N288" s="138" t="s">
        <v>43</v>
      </c>
      <c r="O288" s="139">
        <v>0.36035</v>
      </c>
      <c r="P288" s="139">
        <f t="shared" si="61"/>
        <v>0.72070000000000001</v>
      </c>
      <c r="Q288" s="139">
        <v>5.9935999999999995E-4</v>
      </c>
      <c r="R288" s="139">
        <f t="shared" si="62"/>
        <v>1.1987199999999999E-3</v>
      </c>
      <c r="S288" s="139">
        <v>0</v>
      </c>
      <c r="T288" s="140">
        <f t="shared" si="63"/>
        <v>0</v>
      </c>
      <c r="AR288" s="141" t="s">
        <v>215</v>
      </c>
      <c r="AT288" s="141" t="s">
        <v>153</v>
      </c>
      <c r="AU288" s="141" t="s">
        <v>89</v>
      </c>
      <c r="AY288" s="13" t="s">
        <v>151</v>
      </c>
      <c r="BE288" s="142">
        <f t="shared" si="64"/>
        <v>0</v>
      </c>
      <c r="BF288" s="142">
        <f t="shared" si="65"/>
        <v>0</v>
      </c>
      <c r="BG288" s="142">
        <f t="shared" si="66"/>
        <v>0</v>
      </c>
      <c r="BH288" s="142">
        <f t="shared" si="67"/>
        <v>0</v>
      </c>
      <c r="BI288" s="142">
        <f t="shared" si="68"/>
        <v>0</v>
      </c>
      <c r="BJ288" s="13" t="s">
        <v>89</v>
      </c>
      <c r="BK288" s="142">
        <f t="shared" si="69"/>
        <v>0</v>
      </c>
      <c r="BL288" s="13" t="s">
        <v>215</v>
      </c>
      <c r="BM288" s="141" t="s">
        <v>1278</v>
      </c>
    </row>
    <row r="289" spans="2:65" s="1" customFormat="1" ht="24.25" customHeight="1">
      <c r="B289" s="129"/>
      <c r="C289" s="130" t="s">
        <v>768</v>
      </c>
      <c r="D289" s="130" t="s">
        <v>153</v>
      </c>
      <c r="E289" s="131" t="s">
        <v>1279</v>
      </c>
      <c r="F289" s="132" t="s">
        <v>1280</v>
      </c>
      <c r="G289" s="133" t="s">
        <v>169</v>
      </c>
      <c r="H289" s="134">
        <v>5</v>
      </c>
      <c r="I289" s="135"/>
      <c r="J289" s="135">
        <f t="shared" si="60"/>
        <v>0</v>
      </c>
      <c r="K289" s="136"/>
      <c r="L289" s="25"/>
      <c r="M289" s="137" t="s">
        <v>1</v>
      </c>
      <c r="N289" s="138" t="s">
        <v>43</v>
      </c>
      <c r="O289" s="139">
        <v>0.40005000000000002</v>
      </c>
      <c r="P289" s="139">
        <f t="shared" si="61"/>
        <v>2.0002500000000003</v>
      </c>
      <c r="Q289" s="139">
        <v>0</v>
      </c>
      <c r="R289" s="139">
        <f t="shared" si="62"/>
        <v>0</v>
      </c>
      <c r="S289" s="139">
        <v>0</v>
      </c>
      <c r="T289" s="140">
        <f t="shared" si="63"/>
        <v>0</v>
      </c>
      <c r="AR289" s="141" t="s">
        <v>215</v>
      </c>
      <c r="AT289" s="141" t="s">
        <v>153</v>
      </c>
      <c r="AU289" s="141" t="s">
        <v>89</v>
      </c>
      <c r="AY289" s="13" t="s">
        <v>151</v>
      </c>
      <c r="BE289" s="142">
        <f t="shared" si="64"/>
        <v>0</v>
      </c>
      <c r="BF289" s="142">
        <f t="shared" si="65"/>
        <v>0</v>
      </c>
      <c r="BG289" s="142">
        <f t="shared" si="66"/>
        <v>0</v>
      </c>
      <c r="BH289" s="142">
        <f t="shared" si="67"/>
        <v>0</v>
      </c>
      <c r="BI289" s="142">
        <f t="shared" si="68"/>
        <v>0</v>
      </c>
      <c r="BJ289" s="13" t="s">
        <v>89</v>
      </c>
      <c r="BK289" s="142">
        <f t="shared" si="69"/>
        <v>0</v>
      </c>
      <c r="BL289" s="13" t="s">
        <v>215</v>
      </c>
      <c r="BM289" s="141" t="s">
        <v>1281</v>
      </c>
    </row>
    <row r="290" spans="2:65" s="1" customFormat="1" ht="38" customHeight="1">
      <c r="B290" s="129"/>
      <c r="C290" s="143" t="s">
        <v>772</v>
      </c>
      <c r="D290" s="143" t="s">
        <v>220</v>
      </c>
      <c r="E290" s="144" t="s">
        <v>1282</v>
      </c>
      <c r="F290" s="145" t="s">
        <v>1283</v>
      </c>
      <c r="G290" s="146" t="s">
        <v>169</v>
      </c>
      <c r="H290" s="147">
        <v>5</v>
      </c>
      <c r="I290" s="148"/>
      <c r="J290" s="148">
        <f t="shared" si="60"/>
        <v>0</v>
      </c>
      <c r="K290" s="149"/>
      <c r="L290" s="150"/>
      <c r="M290" s="151" t="s">
        <v>1</v>
      </c>
      <c r="N290" s="152" t="s">
        <v>43</v>
      </c>
      <c r="O290" s="139">
        <v>0</v>
      </c>
      <c r="P290" s="139">
        <f t="shared" si="61"/>
        <v>0</v>
      </c>
      <c r="Q290" s="139">
        <v>1E-3</v>
      </c>
      <c r="R290" s="139">
        <f t="shared" si="62"/>
        <v>5.0000000000000001E-3</v>
      </c>
      <c r="S290" s="139">
        <v>0</v>
      </c>
      <c r="T290" s="140">
        <f t="shared" si="63"/>
        <v>0</v>
      </c>
      <c r="AR290" s="141" t="s">
        <v>281</v>
      </c>
      <c r="AT290" s="141" t="s">
        <v>220</v>
      </c>
      <c r="AU290" s="141" t="s">
        <v>89</v>
      </c>
      <c r="AY290" s="13" t="s">
        <v>151</v>
      </c>
      <c r="BE290" s="142">
        <f t="shared" si="64"/>
        <v>0</v>
      </c>
      <c r="BF290" s="142">
        <f t="shared" si="65"/>
        <v>0</v>
      </c>
      <c r="BG290" s="142">
        <f t="shared" si="66"/>
        <v>0</v>
      </c>
      <c r="BH290" s="142">
        <f t="shared" si="67"/>
        <v>0</v>
      </c>
      <c r="BI290" s="142">
        <f t="shared" si="68"/>
        <v>0</v>
      </c>
      <c r="BJ290" s="13" t="s">
        <v>89</v>
      </c>
      <c r="BK290" s="142">
        <f t="shared" si="69"/>
        <v>0</v>
      </c>
      <c r="BL290" s="13" t="s">
        <v>215</v>
      </c>
      <c r="BM290" s="141" t="s">
        <v>1284</v>
      </c>
    </row>
    <row r="291" spans="2:65" s="1" customFormat="1" ht="24.25" customHeight="1">
      <c r="B291" s="129"/>
      <c r="C291" s="143" t="s">
        <v>776</v>
      </c>
      <c r="D291" s="143" t="s">
        <v>220</v>
      </c>
      <c r="E291" s="144" t="s">
        <v>1285</v>
      </c>
      <c r="F291" s="145" t="s">
        <v>1286</v>
      </c>
      <c r="G291" s="146" t="s">
        <v>169</v>
      </c>
      <c r="H291" s="147">
        <v>5</v>
      </c>
      <c r="I291" s="148"/>
      <c r="J291" s="148">
        <f t="shared" si="60"/>
        <v>0</v>
      </c>
      <c r="K291" s="149"/>
      <c r="L291" s="150"/>
      <c r="M291" s="151" t="s">
        <v>1</v>
      </c>
      <c r="N291" s="152" t="s">
        <v>43</v>
      </c>
      <c r="O291" s="139">
        <v>0</v>
      </c>
      <c r="P291" s="139">
        <f t="shared" si="61"/>
        <v>0</v>
      </c>
      <c r="Q291" s="139">
        <v>1E-3</v>
      </c>
      <c r="R291" s="139">
        <f t="shared" si="62"/>
        <v>5.0000000000000001E-3</v>
      </c>
      <c r="S291" s="139">
        <v>0</v>
      </c>
      <c r="T291" s="140">
        <f t="shared" si="63"/>
        <v>0</v>
      </c>
      <c r="AR291" s="141" t="s">
        <v>281</v>
      </c>
      <c r="AT291" s="141" t="s">
        <v>220</v>
      </c>
      <c r="AU291" s="141" t="s">
        <v>89</v>
      </c>
      <c r="AY291" s="13" t="s">
        <v>151</v>
      </c>
      <c r="BE291" s="142">
        <f t="shared" si="64"/>
        <v>0</v>
      </c>
      <c r="BF291" s="142">
        <f t="shared" si="65"/>
        <v>0</v>
      </c>
      <c r="BG291" s="142">
        <f t="shared" si="66"/>
        <v>0</v>
      </c>
      <c r="BH291" s="142">
        <f t="shared" si="67"/>
        <v>0</v>
      </c>
      <c r="BI291" s="142">
        <f t="shared" si="68"/>
        <v>0</v>
      </c>
      <c r="BJ291" s="13" t="s">
        <v>89</v>
      </c>
      <c r="BK291" s="142">
        <f t="shared" si="69"/>
        <v>0</v>
      </c>
      <c r="BL291" s="13" t="s">
        <v>215</v>
      </c>
      <c r="BM291" s="141" t="s">
        <v>1287</v>
      </c>
    </row>
    <row r="292" spans="2:65" s="1" customFormat="1" ht="14.5" customHeight="1">
      <c r="B292" s="129"/>
      <c r="C292" s="130" t="s">
        <v>780</v>
      </c>
      <c r="D292" s="130" t="s">
        <v>153</v>
      </c>
      <c r="E292" s="131" t="s">
        <v>1288</v>
      </c>
      <c r="F292" s="132" t="s">
        <v>1289</v>
      </c>
      <c r="G292" s="133" t="s">
        <v>169</v>
      </c>
      <c r="H292" s="134">
        <v>7</v>
      </c>
      <c r="I292" s="135"/>
      <c r="J292" s="135">
        <f t="shared" si="60"/>
        <v>0</v>
      </c>
      <c r="K292" s="136"/>
      <c r="L292" s="25"/>
      <c r="M292" s="137" t="s">
        <v>1</v>
      </c>
      <c r="N292" s="138" t="s">
        <v>43</v>
      </c>
      <c r="O292" s="139">
        <v>0.40005000000000002</v>
      </c>
      <c r="P292" s="139">
        <f t="shared" si="61"/>
        <v>2.8003499999999999</v>
      </c>
      <c r="Q292" s="139">
        <v>0</v>
      </c>
      <c r="R292" s="139">
        <f t="shared" si="62"/>
        <v>0</v>
      </c>
      <c r="S292" s="139">
        <v>0</v>
      </c>
      <c r="T292" s="140">
        <f t="shared" si="63"/>
        <v>0</v>
      </c>
      <c r="AR292" s="141" t="s">
        <v>215</v>
      </c>
      <c r="AT292" s="141" t="s">
        <v>153</v>
      </c>
      <c r="AU292" s="141" t="s">
        <v>89</v>
      </c>
      <c r="AY292" s="13" t="s">
        <v>151</v>
      </c>
      <c r="BE292" s="142">
        <f t="shared" si="64"/>
        <v>0</v>
      </c>
      <c r="BF292" s="142">
        <f t="shared" si="65"/>
        <v>0</v>
      </c>
      <c r="BG292" s="142">
        <f t="shared" si="66"/>
        <v>0</v>
      </c>
      <c r="BH292" s="142">
        <f t="shared" si="67"/>
        <v>0</v>
      </c>
      <c r="BI292" s="142">
        <f t="shared" si="68"/>
        <v>0</v>
      </c>
      <c r="BJ292" s="13" t="s">
        <v>89</v>
      </c>
      <c r="BK292" s="142">
        <f t="shared" si="69"/>
        <v>0</v>
      </c>
      <c r="BL292" s="13" t="s">
        <v>215</v>
      </c>
      <c r="BM292" s="141" t="s">
        <v>1290</v>
      </c>
    </row>
    <row r="293" spans="2:65" s="1" customFormat="1" ht="24.25" customHeight="1">
      <c r="B293" s="129"/>
      <c r="C293" s="130" t="s">
        <v>784</v>
      </c>
      <c r="D293" s="130" t="s">
        <v>153</v>
      </c>
      <c r="E293" s="131" t="s">
        <v>1291</v>
      </c>
      <c r="F293" s="132" t="s">
        <v>1292</v>
      </c>
      <c r="G293" s="133" t="s">
        <v>169</v>
      </c>
      <c r="H293" s="134">
        <v>1</v>
      </c>
      <c r="I293" s="135"/>
      <c r="J293" s="135">
        <f t="shared" si="60"/>
        <v>0</v>
      </c>
      <c r="K293" s="136"/>
      <c r="L293" s="25"/>
      <c r="M293" s="137" t="s">
        <v>1</v>
      </c>
      <c r="N293" s="138" t="s">
        <v>43</v>
      </c>
      <c r="O293" s="139">
        <v>0.41005000000000003</v>
      </c>
      <c r="P293" s="139">
        <f t="shared" si="61"/>
        <v>0.41005000000000003</v>
      </c>
      <c r="Q293" s="139">
        <v>0</v>
      </c>
      <c r="R293" s="139">
        <f t="shared" si="62"/>
        <v>0</v>
      </c>
      <c r="S293" s="139">
        <v>0</v>
      </c>
      <c r="T293" s="140">
        <f t="shared" si="63"/>
        <v>0</v>
      </c>
      <c r="AR293" s="141" t="s">
        <v>215</v>
      </c>
      <c r="AT293" s="141" t="s">
        <v>153</v>
      </c>
      <c r="AU293" s="141" t="s">
        <v>89</v>
      </c>
      <c r="AY293" s="13" t="s">
        <v>151</v>
      </c>
      <c r="BE293" s="142">
        <f t="shared" si="64"/>
        <v>0</v>
      </c>
      <c r="BF293" s="142">
        <f t="shared" si="65"/>
        <v>0</v>
      </c>
      <c r="BG293" s="142">
        <f t="shared" si="66"/>
        <v>0</v>
      </c>
      <c r="BH293" s="142">
        <f t="shared" si="67"/>
        <v>0</v>
      </c>
      <c r="BI293" s="142">
        <f t="shared" si="68"/>
        <v>0</v>
      </c>
      <c r="BJ293" s="13" t="s">
        <v>89</v>
      </c>
      <c r="BK293" s="142">
        <f t="shared" si="69"/>
        <v>0</v>
      </c>
      <c r="BL293" s="13" t="s">
        <v>215</v>
      </c>
      <c r="BM293" s="141" t="s">
        <v>1293</v>
      </c>
    </row>
    <row r="294" spans="2:65" s="1" customFormat="1" ht="24.25" customHeight="1">
      <c r="B294" s="129"/>
      <c r="C294" s="143" t="s">
        <v>790</v>
      </c>
      <c r="D294" s="143" t="s">
        <v>220</v>
      </c>
      <c r="E294" s="144" t="s">
        <v>1294</v>
      </c>
      <c r="F294" s="145" t="s">
        <v>1295</v>
      </c>
      <c r="G294" s="146" t="s">
        <v>169</v>
      </c>
      <c r="H294" s="147">
        <v>1</v>
      </c>
      <c r="I294" s="148"/>
      <c r="J294" s="148">
        <f t="shared" si="60"/>
        <v>0</v>
      </c>
      <c r="K294" s="149"/>
      <c r="L294" s="150"/>
      <c r="M294" s="151" t="s">
        <v>1</v>
      </c>
      <c r="N294" s="152" t="s">
        <v>43</v>
      </c>
      <c r="O294" s="139">
        <v>0</v>
      </c>
      <c r="P294" s="139">
        <f t="shared" si="61"/>
        <v>0</v>
      </c>
      <c r="Q294" s="139">
        <v>3.0000000000000001E-3</v>
      </c>
      <c r="R294" s="139">
        <f t="shared" si="62"/>
        <v>3.0000000000000001E-3</v>
      </c>
      <c r="S294" s="139">
        <v>0</v>
      </c>
      <c r="T294" s="140">
        <f t="shared" si="63"/>
        <v>0</v>
      </c>
      <c r="AR294" s="141" t="s">
        <v>281</v>
      </c>
      <c r="AT294" s="141" t="s">
        <v>220</v>
      </c>
      <c r="AU294" s="141" t="s">
        <v>89</v>
      </c>
      <c r="AY294" s="13" t="s">
        <v>151</v>
      </c>
      <c r="BE294" s="142">
        <f t="shared" si="64"/>
        <v>0</v>
      </c>
      <c r="BF294" s="142">
        <f t="shared" si="65"/>
        <v>0</v>
      </c>
      <c r="BG294" s="142">
        <f t="shared" si="66"/>
        <v>0</v>
      </c>
      <c r="BH294" s="142">
        <f t="shared" si="67"/>
        <v>0</v>
      </c>
      <c r="BI294" s="142">
        <f t="shared" si="68"/>
        <v>0</v>
      </c>
      <c r="BJ294" s="13" t="s">
        <v>89</v>
      </c>
      <c r="BK294" s="142">
        <f t="shared" si="69"/>
        <v>0</v>
      </c>
      <c r="BL294" s="13" t="s">
        <v>215</v>
      </c>
      <c r="BM294" s="141" t="s">
        <v>1296</v>
      </c>
    </row>
    <row r="295" spans="2:65" s="1" customFormat="1" ht="24.25" customHeight="1">
      <c r="B295" s="129"/>
      <c r="C295" s="143" t="s">
        <v>795</v>
      </c>
      <c r="D295" s="143" t="s">
        <v>220</v>
      </c>
      <c r="E295" s="144" t="s">
        <v>1297</v>
      </c>
      <c r="F295" s="145" t="s">
        <v>1298</v>
      </c>
      <c r="G295" s="146" t="s">
        <v>169</v>
      </c>
      <c r="H295" s="147">
        <v>1</v>
      </c>
      <c r="I295" s="148"/>
      <c r="J295" s="148">
        <f t="shared" ref="J295:J308" si="70">ROUND(I295*H295,2)</f>
        <v>0</v>
      </c>
      <c r="K295" s="149"/>
      <c r="L295" s="150"/>
      <c r="M295" s="151" t="s">
        <v>1</v>
      </c>
      <c r="N295" s="152" t="s">
        <v>43</v>
      </c>
      <c r="O295" s="139">
        <v>0</v>
      </c>
      <c r="P295" s="139">
        <f t="shared" ref="P295:P308" si="71">O295*H295</f>
        <v>0</v>
      </c>
      <c r="Q295" s="139">
        <v>5.0000000000000001E-4</v>
      </c>
      <c r="R295" s="139">
        <f t="shared" ref="R295:R308" si="72">Q295*H295</f>
        <v>5.0000000000000001E-4</v>
      </c>
      <c r="S295" s="139">
        <v>0</v>
      </c>
      <c r="T295" s="140">
        <f t="shared" ref="T295:T308" si="73">S295*H295</f>
        <v>0</v>
      </c>
      <c r="AR295" s="141" t="s">
        <v>281</v>
      </c>
      <c r="AT295" s="141" t="s">
        <v>220</v>
      </c>
      <c r="AU295" s="141" t="s">
        <v>89</v>
      </c>
      <c r="AY295" s="13" t="s">
        <v>151</v>
      </c>
      <c r="BE295" s="142">
        <f t="shared" ref="BE295:BE308" si="74">IF(N295="základná",J295,0)</f>
        <v>0</v>
      </c>
      <c r="BF295" s="142">
        <f t="shared" ref="BF295:BF308" si="75">IF(N295="znížená",J295,0)</f>
        <v>0</v>
      </c>
      <c r="BG295" s="142">
        <f t="shared" ref="BG295:BG308" si="76">IF(N295="zákl. prenesená",J295,0)</f>
        <v>0</v>
      </c>
      <c r="BH295" s="142">
        <f t="shared" ref="BH295:BH308" si="77">IF(N295="zníž. prenesená",J295,0)</f>
        <v>0</v>
      </c>
      <c r="BI295" s="142">
        <f t="shared" ref="BI295:BI308" si="78">IF(N295="nulová",J295,0)</f>
        <v>0</v>
      </c>
      <c r="BJ295" s="13" t="s">
        <v>89</v>
      </c>
      <c r="BK295" s="142">
        <f t="shared" ref="BK295:BK308" si="79">ROUND(I295*H295,2)</f>
        <v>0</v>
      </c>
      <c r="BL295" s="13" t="s">
        <v>215</v>
      </c>
      <c r="BM295" s="141" t="s">
        <v>1299</v>
      </c>
    </row>
    <row r="296" spans="2:65" s="1" customFormat="1" ht="14.5" customHeight="1">
      <c r="B296" s="129"/>
      <c r="C296" s="130" t="s">
        <v>799</v>
      </c>
      <c r="D296" s="130" t="s">
        <v>153</v>
      </c>
      <c r="E296" s="131" t="s">
        <v>1300</v>
      </c>
      <c r="F296" s="132" t="s">
        <v>1301</v>
      </c>
      <c r="G296" s="133" t="s">
        <v>169</v>
      </c>
      <c r="H296" s="134">
        <v>1</v>
      </c>
      <c r="I296" s="135"/>
      <c r="J296" s="135">
        <f t="shared" si="70"/>
        <v>0</v>
      </c>
      <c r="K296" s="136"/>
      <c r="L296" s="25"/>
      <c r="M296" s="137" t="s">
        <v>1</v>
      </c>
      <c r="N296" s="138" t="s">
        <v>43</v>
      </c>
      <c r="O296" s="139">
        <v>0.42005999999999999</v>
      </c>
      <c r="P296" s="139">
        <f t="shared" si="71"/>
        <v>0.42005999999999999</v>
      </c>
      <c r="Q296" s="139">
        <v>0</v>
      </c>
      <c r="R296" s="139">
        <f t="shared" si="72"/>
        <v>0</v>
      </c>
      <c r="S296" s="139">
        <v>0</v>
      </c>
      <c r="T296" s="140">
        <f t="shared" si="73"/>
        <v>0</v>
      </c>
      <c r="AR296" s="141" t="s">
        <v>215</v>
      </c>
      <c r="AT296" s="141" t="s">
        <v>153</v>
      </c>
      <c r="AU296" s="141" t="s">
        <v>89</v>
      </c>
      <c r="AY296" s="13" t="s">
        <v>151</v>
      </c>
      <c r="BE296" s="142">
        <f t="shared" si="74"/>
        <v>0</v>
      </c>
      <c r="BF296" s="142">
        <f t="shared" si="75"/>
        <v>0</v>
      </c>
      <c r="BG296" s="142">
        <f t="shared" si="76"/>
        <v>0</v>
      </c>
      <c r="BH296" s="142">
        <f t="shared" si="77"/>
        <v>0</v>
      </c>
      <c r="BI296" s="142">
        <f t="shared" si="78"/>
        <v>0</v>
      </c>
      <c r="BJ296" s="13" t="s">
        <v>89</v>
      </c>
      <c r="BK296" s="142">
        <f t="shared" si="79"/>
        <v>0</v>
      </c>
      <c r="BL296" s="13" t="s">
        <v>215</v>
      </c>
      <c r="BM296" s="141" t="s">
        <v>1302</v>
      </c>
    </row>
    <row r="297" spans="2:65" s="1" customFormat="1" ht="24.25" customHeight="1">
      <c r="B297" s="129"/>
      <c r="C297" s="143" t="s">
        <v>803</v>
      </c>
      <c r="D297" s="143" t="s">
        <v>220</v>
      </c>
      <c r="E297" s="144" t="s">
        <v>1303</v>
      </c>
      <c r="F297" s="145" t="s">
        <v>1304</v>
      </c>
      <c r="G297" s="146" t="s">
        <v>169</v>
      </c>
      <c r="H297" s="147">
        <v>1</v>
      </c>
      <c r="I297" s="148"/>
      <c r="J297" s="148">
        <f t="shared" si="70"/>
        <v>0</v>
      </c>
      <c r="K297" s="149"/>
      <c r="L297" s="150"/>
      <c r="M297" s="151" t="s">
        <v>1</v>
      </c>
      <c r="N297" s="152" t="s">
        <v>43</v>
      </c>
      <c r="O297" s="139">
        <v>0</v>
      </c>
      <c r="P297" s="139">
        <f t="shared" si="71"/>
        <v>0</v>
      </c>
      <c r="Q297" s="139">
        <v>5.0000000000000001E-3</v>
      </c>
      <c r="R297" s="139">
        <f t="shared" si="72"/>
        <v>5.0000000000000001E-3</v>
      </c>
      <c r="S297" s="139">
        <v>0</v>
      </c>
      <c r="T297" s="140">
        <f t="shared" si="73"/>
        <v>0</v>
      </c>
      <c r="AR297" s="141" t="s">
        <v>281</v>
      </c>
      <c r="AT297" s="141" t="s">
        <v>220</v>
      </c>
      <c r="AU297" s="141" t="s">
        <v>89</v>
      </c>
      <c r="AY297" s="13" t="s">
        <v>151</v>
      </c>
      <c r="BE297" s="142">
        <f t="shared" si="74"/>
        <v>0</v>
      </c>
      <c r="BF297" s="142">
        <f t="shared" si="75"/>
        <v>0</v>
      </c>
      <c r="BG297" s="142">
        <f t="shared" si="76"/>
        <v>0</v>
      </c>
      <c r="BH297" s="142">
        <f t="shared" si="77"/>
        <v>0</v>
      </c>
      <c r="BI297" s="142">
        <f t="shared" si="78"/>
        <v>0</v>
      </c>
      <c r="BJ297" s="13" t="s">
        <v>89</v>
      </c>
      <c r="BK297" s="142">
        <f t="shared" si="79"/>
        <v>0</v>
      </c>
      <c r="BL297" s="13" t="s">
        <v>215</v>
      </c>
      <c r="BM297" s="141" t="s">
        <v>1305</v>
      </c>
    </row>
    <row r="298" spans="2:65" s="1" customFormat="1" ht="24.25" customHeight="1">
      <c r="B298" s="129"/>
      <c r="C298" s="143" t="s">
        <v>807</v>
      </c>
      <c r="D298" s="143" t="s">
        <v>220</v>
      </c>
      <c r="E298" s="144" t="s">
        <v>1306</v>
      </c>
      <c r="F298" s="145" t="s">
        <v>1307</v>
      </c>
      <c r="G298" s="146" t="s">
        <v>169</v>
      </c>
      <c r="H298" s="147">
        <v>1</v>
      </c>
      <c r="I298" s="148"/>
      <c r="J298" s="148">
        <f t="shared" si="70"/>
        <v>0</v>
      </c>
      <c r="K298" s="149"/>
      <c r="L298" s="150"/>
      <c r="M298" s="151" t="s">
        <v>1</v>
      </c>
      <c r="N298" s="152" t="s">
        <v>43</v>
      </c>
      <c r="O298" s="139">
        <v>0</v>
      </c>
      <c r="P298" s="139">
        <f t="shared" si="71"/>
        <v>0</v>
      </c>
      <c r="Q298" s="139">
        <v>1E-3</v>
      </c>
      <c r="R298" s="139">
        <f t="shared" si="72"/>
        <v>1E-3</v>
      </c>
      <c r="S298" s="139">
        <v>0</v>
      </c>
      <c r="T298" s="140">
        <f t="shared" si="73"/>
        <v>0</v>
      </c>
      <c r="AR298" s="141" t="s">
        <v>281</v>
      </c>
      <c r="AT298" s="141" t="s">
        <v>220</v>
      </c>
      <c r="AU298" s="141" t="s">
        <v>89</v>
      </c>
      <c r="AY298" s="13" t="s">
        <v>151</v>
      </c>
      <c r="BE298" s="142">
        <f t="shared" si="74"/>
        <v>0</v>
      </c>
      <c r="BF298" s="142">
        <f t="shared" si="75"/>
        <v>0</v>
      </c>
      <c r="BG298" s="142">
        <f t="shared" si="76"/>
        <v>0</v>
      </c>
      <c r="BH298" s="142">
        <f t="shared" si="77"/>
        <v>0</v>
      </c>
      <c r="BI298" s="142">
        <f t="shared" si="78"/>
        <v>0</v>
      </c>
      <c r="BJ298" s="13" t="s">
        <v>89</v>
      </c>
      <c r="BK298" s="142">
        <f t="shared" si="79"/>
        <v>0</v>
      </c>
      <c r="BL298" s="13" t="s">
        <v>215</v>
      </c>
      <c r="BM298" s="141" t="s">
        <v>1308</v>
      </c>
    </row>
    <row r="299" spans="2:65" s="1" customFormat="1" ht="14.5" customHeight="1">
      <c r="B299" s="129"/>
      <c r="C299" s="130" t="s">
        <v>811</v>
      </c>
      <c r="D299" s="130" t="s">
        <v>153</v>
      </c>
      <c r="E299" s="131" t="s">
        <v>1309</v>
      </c>
      <c r="F299" s="132" t="s">
        <v>1310</v>
      </c>
      <c r="G299" s="133" t="s">
        <v>169</v>
      </c>
      <c r="H299" s="134">
        <v>4</v>
      </c>
      <c r="I299" s="135"/>
      <c r="J299" s="135">
        <f t="shared" si="70"/>
        <v>0</v>
      </c>
      <c r="K299" s="136"/>
      <c r="L299" s="25"/>
      <c r="M299" s="137" t="s">
        <v>1</v>
      </c>
      <c r="N299" s="138" t="s">
        <v>43</v>
      </c>
      <c r="O299" s="139">
        <v>0.32002000000000003</v>
      </c>
      <c r="P299" s="139">
        <f t="shared" si="71"/>
        <v>1.2800800000000001</v>
      </c>
      <c r="Q299" s="139">
        <v>4.1999999999999996E-6</v>
      </c>
      <c r="R299" s="139">
        <f t="shared" si="72"/>
        <v>1.6799999999999998E-5</v>
      </c>
      <c r="S299" s="139">
        <v>0</v>
      </c>
      <c r="T299" s="140">
        <f t="shared" si="73"/>
        <v>0</v>
      </c>
      <c r="AR299" s="141" t="s">
        <v>215</v>
      </c>
      <c r="AT299" s="141" t="s">
        <v>153</v>
      </c>
      <c r="AU299" s="141" t="s">
        <v>89</v>
      </c>
      <c r="AY299" s="13" t="s">
        <v>151</v>
      </c>
      <c r="BE299" s="142">
        <f t="shared" si="74"/>
        <v>0</v>
      </c>
      <c r="BF299" s="142">
        <f t="shared" si="75"/>
        <v>0</v>
      </c>
      <c r="BG299" s="142">
        <f t="shared" si="76"/>
        <v>0</v>
      </c>
      <c r="BH299" s="142">
        <f t="shared" si="77"/>
        <v>0</v>
      </c>
      <c r="BI299" s="142">
        <f t="shared" si="78"/>
        <v>0</v>
      </c>
      <c r="BJ299" s="13" t="s">
        <v>89</v>
      </c>
      <c r="BK299" s="142">
        <f t="shared" si="79"/>
        <v>0</v>
      </c>
      <c r="BL299" s="13" t="s">
        <v>215</v>
      </c>
      <c r="BM299" s="141" t="s">
        <v>1311</v>
      </c>
    </row>
    <row r="300" spans="2:65" s="1" customFormat="1" ht="24.25" customHeight="1">
      <c r="B300" s="129"/>
      <c r="C300" s="143" t="s">
        <v>815</v>
      </c>
      <c r="D300" s="143" t="s">
        <v>220</v>
      </c>
      <c r="E300" s="144" t="s">
        <v>1312</v>
      </c>
      <c r="F300" s="145" t="s">
        <v>1313</v>
      </c>
      <c r="G300" s="146" t="s">
        <v>169</v>
      </c>
      <c r="H300" s="147">
        <v>4</v>
      </c>
      <c r="I300" s="148"/>
      <c r="J300" s="148">
        <f t="shared" si="70"/>
        <v>0</v>
      </c>
      <c r="K300" s="149"/>
      <c r="L300" s="150"/>
      <c r="M300" s="151" t="s">
        <v>1</v>
      </c>
      <c r="N300" s="152" t="s">
        <v>43</v>
      </c>
      <c r="O300" s="139">
        <v>0</v>
      </c>
      <c r="P300" s="139">
        <f t="shared" si="71"/>
        <v>0</v>
      </c>
      <c r="Q300" s="139">
        <v>3.5E-4</v>
      </c>
      <c r="R300" s="139">
        <f t="shared" si="72"/>
        <v>1.4E-3</v>
      </c>
      <c r="S300" s="139">
        <v>0</v>
      </c>
      <c r="T300" s="140">
        <f t="shared" si="73"/>
        <v>0</v>
      </c>
      <c r="AR300" s="141" t="s">
        <v>281</v>
      </c>
      <c r="AT300" s="141" t="s">
        <v>220</v>
      </c>
      <c r="AU300" s="141" t="s">
        <v>89</v>
      </c>
      <c r="AY300" s="13" t="s">
        <v>151</v>
      </c>
      <c r="BE300" s="142">
        <f t="shared" si="74"/>
        <v>0</v>
      </c>
      <c r="BF300" s="142">
        <f t="shared" si="75"/>
        <v>0</v>
      </c>
      <c r="BG300" s="142">
        <f t="shared" si="76"/>
        <v>0</v>
      </c>
      <c r="BH300" s="142">
        <f t="shared" si="77"/>
        <v>0</v>
      </c>
      <c r="BI300" s="142">
        <f t="shared" si="78"/>
        <v>0</v>
      </c>
      <c r="BJ300" s="13" t="s">
        <v>89</v>
      </c>
      <c r="BK300" s="142">
        <f t="shared" si="79"/>
        <v>0</v>
      </c>
      <c r="BL300" s="13" t="s">
        <v>215</v>
      </c>
      <c r="BM300" s="141" t="s">
        <v>1314</v>
      </c>
    </row>
    <row r="301" spans="2:65" s="1" customFormat="1" ht="38" customHeight="1">
      <c r="B301" s="129"/>
      <c r="C301" s="130" t="s">
        <v>819</v>
      </c>
      <c r="D301" s="130" t="s">
        <v>153</v>
      </c>
      <c r="E301" s="131" t="s">
        <v>1315</v>
      </c>
      <c r="F301" s="132" t="s">
        <v>1316</v>
      </c>
      <c r="G301" s="133" t="s">
        <v>169</v>
      </c>
      <c r="H301" s="134">
        <v>2</v>
      </c>
      <c r="I301" s="135"/>
      <c r="J301" s="135">
        <f t="shared" si="70"/>
        <v>0</v>
      </c>
      <c r="K301" s="136"/>
      <c r="L301" s="25"/>
      <c r="M301" s="137" t="s">
        <v>1</v>
      </c>
      <c r="N301" s="138" t="s">
        <v>43</v>
      </c>
      <c r="O301" s="139">
        <v>0.41672999999999999</v>
      </c>
      <c r="P301" s="139">
        <f t="shared" si="71"/>
        <v>0.83345999999999998</v>
      </c>
      <c r="Q301" s="139">
        <v>1.22934E-3</v>
      </c>
      <c r="R301" s="139">
        <f t="shared" si="72"/>
        <v>2.45868E-3</v>
      </c>
      <c r="S301" s="139">
        <v>0</v>
      </c>
      <c r="T301" s="140">
        <f t="shared" si="73"/>
        <v>0</v>
      </c>
      <c r="AR301" s="141" t="s">
        <v>215</v>
      </c>
      <c r="AT301" s="141" t="s">
        <v>153</v>
      </c>
      <c r="AU301" s="141" t="s">
        <v>89</v>
      </c>
      <c r="AY301" s="13" t="s">
        <v>151</v>
      </c>
      <c r="BE301" s="142">
        <f t="shared" si="74"/>
        <v>0</v>
      </c>
      <c r="BF301" s="142">
        <f t="shared" si="75"/>
        <v>0</v>
      </c>
      <c r="BG301" s="142">
        <f t="shared" si="76"/>
        <v>0</v>
      </c>
      <c r="BH301" s="142">
        <f t="shared" si="77"/>
        <v>0</v>
      </c>
      <c r="BI301" s="142">
        <f t="shared" si="78"/>
        <v>0</v>
      </c>
      <c r="BJ301" s="13" t="s">
        <v>89</v>
      </c>
      <c r="BK301" s="142">
        <f t="shared" si="79"/>
        <v>0</v>
      </c>
      <c r="BL301" s="13" t="s">
        <v>215</v>
      </c>
      <c r="BM301" s="141" t="s">
        <v>1317</v>
      </c>
    </row>
    <row r="302" spans="2:65" s="1" customFormat="1" ht="14.5" customHeight="1">
      <c r="B302" s="129"/>
      <c r="C302" s="143" t="s">
        <v>823</v>
      </c>
      <c r="D302" s="143" t="s">
        <v>220</v>
      </c>
      <c r="E302" s="144" t="s">
        <v>1318</v>
      </c>
      <c r="F302" s="145" t="s">
        <v>1319</v>
      </c>
      <c r="G302" s="146" t="s">
        <v>169</v>
      </c>
      <c r="H302" s="147">
        <v>2</v>
      </c>
      <c r="I302" s="148"/>
      <c r="J302" s="148">
        <f t="shared" si="70"/>
        <v>0</v>
      </c>
      <c r="K302" s="149"/>
      <c r="L302" s="150"/>
      <c r="M302" s="151" t="s">
        <v>1</v>
      </c>
      <c r="N302" s="152" t="s">
        <v>43</v>
      </c>
      <c r="O302" s="139">
        <v>0</v>
      </c>
      <c r="P302" s="139">
        <f t="shared" si="71"/>
        <v>0</v>
      </c>
      <c r="Q302" s="139">
        <v>4.0000000000000002E-4</v>
      </c>
      <c r="R302" s="139">
        <f t="shared" si="72"/>
        <v>8.0000000000000004E-4</v>
      </c>
      <c r="S302" s="139">
        <v>0</v>
      </c>
      <c r="T302" s="140">
        <f t="shared" si="73"/>
        <v>0</v>
      </c>
      <c r="AR302" s="141" t="s">
        <v>281</v>
      </c>
      <c r="AT302" s="141" t="s">
        <v>220</v>
      </c>
      <c r="AU302" s="141" t="s">
        <v>89</v>
      </c>
      <c r="AY302" s="13" t="s">
        <v>151</v>
      </c>
      <c r="BE302" s="142">
        <f t="shared" si="74"/>
        <v>0</v>
      </c>
      <c r="BF302" s="142">
        <f t="shared" si="75"/>
        <v>0</v>
      </c>
      <c r="BG302" s="142">
        <f t="shared" si="76"/>
        <v>0</v>
      </c>
      <c r="BH302" s="142">
        <f t="shared" si="77"/>
        <v>0</v>
      </c>
      <c r="BI302" s="142">
        <f t="shared" si="78"/>
        <v>0</v>
      </c>
      <c r="BJ302" s="13" t="s">
        <v>89</v>
      </c>
      <c r="BK302" s="142">
        <f t="shared" si="79"/>
        <v>0</v>
      </c>
      <c r="BL302" s="13" t="s">
        <v>215</v>
      </c>
      <c r="BM302" s="141" t="s">
        <v>1320</v>
      </c>
    </row>
    <row r="303" spans="2:65" s="1" customFormat="1" ht="14.5" customHeight="1">
      <c r="B303" s="129"/>
      <c r="C303" s="143" t="s">
        <v>827</v>
      </c>
      <c r="D303" s="143" t="s">
        <v>220</v>
      </c>
      <c r="E303" s="144" t="s">
        <v>1321</v>
      </c>
      <c r="F303" s="145" t="s">
        <v>1322</v>
      </c>
      <c r="G303" s="146" t="s">
        <v>169</v>
      </c>
      <c r="H303" s="147">
        <v>2</v>
      </c>
      <c r="I303" s="148"/>
      <c r="J303" s="148">
        <f t="shared" si="70"/>
        <v>0</v>
      </c>
      <c r="K303" s="149"/>
      <c r="L303" s="150"/>
      <c r="M303" s="151" t="s">
        <v>1</v>
      </c>
      <c r="N303" s="152" t="s">
        <v>43</v>
      </c>
      <c r="O303" s="139">
        <v>0</v>
      </c>
      <c r="P303" s="139">
        <f t="shared" si="71"/>
        <v>0</v>
      </c>
      <c r="Q303" s="139">
        <v>1E-4</v>
      </c>
      <c r="R303" s="139">
        <f t="shared" si="72"/>
        <v>2.0000000000000001E-4</v>
      </c>
      <c r="S303" s="139">
        <v>0</v>
      </c>
      <c r="T303" s="140">
        <f t="shared" si="73"/>
        <v>0</v>
      </c>
      <c r="AR303" s="141" t="s">
        <v>281</v>
      </c>
      <c r="AT303" s="141" t="s">
        <v>220</v>
      </c>
      <c r="AU303" s="141" t="s">
        <v>89</v>
      </c>
      <c r="AY303" s="13" t="s">
        <v>151</v>
      </c>
      <c r="BE303" s="142">
        <f t="shared" si="74"/>
        <v>0</v>
      </c>
      <c r="BF303" s="142">
        <f t="shared" si="75"/>
        <v>0</v>
      </c>
      <c r="BG303" s="142">
        <f t="shared" si="76"/>
        <v>0</v>
      </c>
      <c r="BH303" s="142">
        <f t="shared" si="77"/>
        <v>0</v>
      </c>
      <c r="BI303" s="142">
        <f t="shared" si="78"/>
        <v>0</v>
      </c>
      <c r="BJ303" s="13" t="s">
        <v>89</v>
      </c>
      <c r="BK303" s="142">
        <f t="shared" si="79"/>
        <v>0</v>
      </c>
      <c r="BL303" s="13" t="s">
        <v>215</v>
      </c>
      <c r="BM303" s="141" t="s">
        <v>1323</v>
      </c>
    </row>
    <row r="304" spans="2:65" s="1" customFormat="1" ht="14.5" customHeight="1">
      <c r="B304" s="129"/>
      <c r="C304" s="130" t="s">
        <v>831</v>
      </c>
      <c r="D304" s="130" t="s">
        <v>153</v>
      </c>
      <c r="E304" s="131" t="s">
        <v>1324</v>
      </c>
      <c r="F304" s="132" t="s">
        <v>1325</v>
      </c>
      <c r="G304" s="133" t="s">
        <v>169</v>
      </c>
      <c r="H304" s="134">
        <v>10</v>
      </c>
      <c r="I304" s="135"/>
      <c r="J304" s="135">
        <f t="shared" si="70"/>
        <v>0</v>
      </c>
      <c r="K304" s="136"/>
      <c r="L304" s="25"/>
      <c r="M304" s="137" t="s">
        <v>1</v>
      </c>
      <c r="N304" s="138" t="s">
        <v>43</v>
      </c>
      <c r="O304" s="139">
        <v>0.19509000000000001</v>
      </c>
      <c r="P304" s="139">
        <f t="shared" si="71"/>
        <v>1.9509000000000001</v>
      </c>
      <c r="Q304" s="139">
        <v>1.494E-4</v>
      </c>
      <c r="R304" s="139">
        <f t="shared" si="72"/>
        <v>1.4940000000000001E-3</v>
      </c>
      <c r="S304" s="139">
        <v>0</v>
      </c>
      <c r="T304" s="140">
        <f t="shared" si="73"/>
        <v>0</v>
      </c>
      <c r="AR304" s="141" t="s">
        <v>215</v>
      </c>
      <c r="AT304" s="141" t="s">
        <v>153</v>
      </c>
      <c r="AU304" s="141" t="s">
        <v>89</v>
      </c>
      <c r="AY304" s="13" t="s">
        <v>151</v>
      </c>
      <c r="BE304" s="142">
        <f t="shared" si="74"/>
        <v>0</v>
      </c>
      <c r="BF304" s="142">
        <f t="shared" si="75"/>
        <v>0</v>
      </c>
      <c r="BG304" s="142">
        <f t="shared" si="76"/>
        <v>0</v>
      </c>
      <c r="BH304" s="142">
        <f t="shared" si="77"/>
        <v>0</v>
      </c>
      <c r="BI304" s="142">
        <f t="shared" si="78"/>
        <v>0</v>
      </c>
      <c r="BJ304" s="13" t="s">
        <v>89</v>
      </c>
      <c r="BK304" s="142">
        <f t="shared" si="79"/>
        <v>0</v>
      </c>
      <c r="BL304" s="13" t="s">
        <v>215</v>
      </c>
      <c r="BM304" s="141" t="s">
        <v>1326</v>
      </c>
    </row>
    <row r="305" spans="2:65" s="1" customFormat="1" ht="14.5" customHeight="1">
      <c r="B305" s="129"/>
      <c r="C305" s="143" t="s">
        <v>1327</v>
      </c>
      <c r="D305" s="143" t="s">
        <v>220</v>
      </c>
      <c r="E305" s="144" t="s">
        <v>1328</v>
      </c>
      <c r="F305" s="145" t="s">
        <v>1329</v>
      </c>
      <c r="G305" s="146" t="s">
        <v>169</v>
      </c>
      <c r="H305" s="147">
        <v>10</v>
      </c>
      <c r="I305" s="148"/>
      <c r="J305" s="148">
        <f t="shared" si="70"/>
        <v>0</v>
      </c>
      <c r="K305" s="149"/>
      <c r="L305" s="150"/>
      <c r="M305" s="151" t="s">
        <v>1</v>
      </c>
      <c r="N305" s="152" t="s">
        <v>43</v>
      </c>
      <c r="O305" s="139">
        <v>0</v>
      </c>
      <c r="P305" s="139">
        <f t="shared" si="71"/>
        <v>0</v>
      </c>
      <c r="Q305" s="139">
        <v>1E-4</v>
      </c>
      <c r="R305" s="139">
        <f t="shared" si="72"/>
        <v>1E-3</v>
      </c>
      <c r="S305" s="139">
        <v>0</v>
      </c>
      <c r="T305" s="140">
        <f t="shared" si="73"/>
        <v>0</v>
      </c>
      <c r="AR305" s="141" t="s">
        <v>281</v>
      </c>
      <c r="AT305" s="141" t="s">
        <v>220</v>
      </c>
      <c r="AU305" s="141" t="s">
        <v>89</v>
      </c>
      <c r="AY305" s="13" t="s">
        <v>151</v>
      </c>
      <c r="BE305" s="142">
        <f t="shared" si="74"/>
        <v>0</v>
      </c>
      <c r="BF305" s="142">
        <f t="shared" si="75"/>
        <v>0</v>
      </c>
      <c r="BG305" s="142">
        <f t="shared" si="76"/>
        <v>0</v>
      </c>
      <c r="BH305" s="142">
        <f t="shared" si="77"/>
        <v>0</v>
      </c>
      <c r="BI305" s="142">
        <f t="shared" si="78"/>
        <v>0</v>
      </c>
      <c r="BJ305" s="13" t="s">
        <v>89</v>
      </c>
      <c r="BK305" s="142">
        <f t="shared" si="79"/>
        <v>0</v>
      </c>
      <c r="BL305" s="13" t="s">
        <v>215</v>
      </c>
      <c r="BM305" s="141" t="s">
        <v>1330</v>
      </c>
    </row>
    <row r="306" spans="2:65" s="1" customFormat="1" ht="24.25" customHeight="1">
      <c r="B306" s="129"/>
      <c r="C306" s="130" t="s">
        <v>1331</v>
      </c>
      <c r="D306" s="130" t="s">
        <v>153</v>
      </c>
      <c r="E306" s="131" t="s">
        <v>1332</v>
      </c>
      <c r="F306" s="132" t="s">
        <v>1333</v>
      </c>
      <c r="G306" s="133" t="s">
        <v>204</v>
      </c>
      <c r="H306" s="134">
        <v>0.16</v>
      </c>
      <c r="I306" s="135"/>
      <c r="J306" s="135">
        <f t="shared" si="70"/>
        <v>0</v>
      </c>
      <c r="K306" s="136"/>
      <c r="L306" s="25"/>
      <c r="M306" s="137" t="s">
        <v>1</v>
      </c>
      <c r="N306" s="138" t="s">
        <v>43</v>
      </c>
      <c r="O306" s="139">
        <v>2.4359999999999999</v>
      </c>
      <c r="P306" s="139">
        <f t="shared" si="71"/>
        <v>0.38976</v>
      </c>
      <c r="Q306" s="139">
        <v>0</v>
      </c>
      <c r="R306" s="139">
        <f t="shared" si="72"/>
        <v>0</v>
      </c>
      <c r="S306" s="139">
        <v>0</v>
      </c>
      <c r="T306" s="140">
        <f t="shared" si="73"/>
        <v>0</v>
      </c>
      <c r="AR306" s="141" t="s">
        <v>215</v>
      </c>
      <c r="AT306" s="141" t="s">
        <v>153</v>
      </c>
      <c r="AU306" s="141" t="s">
        <v>89</v>
      </c>
      <c r="AY306" s="13" t="s">
        <v>151</v>
      </c>
      <c r="BE306" s="142">
        <f t="shared" si="74"/>
        <v>0</v>
      </c>
      <c r="BF306" s="142">
        <f t="shared" si="75"/>
        <v>0</v>
      </c>
      <c r="BG306" s="142">
        <f t="shared" si="76"/>
        <v>0</v>
      </c>
      <c r="BH306" s="142">
        <f t="shared" si="77"/>
        <v>0</v>
      </c>
      <c r="BI306" s="142">
        <f t="shared" si="78"/>
        <v>0</v>
      </c>
      <c r="BJ306" s="13" t="s">
        <v>89</v>
      </c>
      <c r="BK306" s="142">
        <f t="shared" si="79"/>
        <v>0</v>
      </c>
      <c r="BL306" s="13" t="s">
        <v>215</v>
      </c>
      <c r="BM306" s="141" t="s">
        <v>1334</v>
      </c>
    </row>
    <row r="307" spans="2:65" s="1" customFormat="1" ht="14.5" customHeight="1">
      <c r="B307" s="129"/>
      <c r="C307" s="130" t="s">
        <v>1335</v>
      </c>
      <c r="D307" s="130" t="s">
        <v>153</v>
      </c>
      <c r="E307" s="131" t="s">
        <v>1336</v>
      </c>
      <c r="F307" s="132" t="s">
        <v>1337</v>
      </c>
      <c r="G307" s="133" t="s">
        <v>545</v>
      </c>
      <c r="H307" s="134">
        <v>124.81</v>
      </c>
      <c r="I307" s="135"/>
      <c r="J307" s="135">
        <f t="shared" si="70"/>
        <v>0</v>
      </c>
      <c r="K307" s="136"/>
      <c r="L307" s="25"/>
      <c r="M307" s="137" t="s">
        <v>1</v>
      </c>
      <c r="N307" s="138" t="s">
        <v>43</v>
      </c>
      <c r="O307" s="139">
        <v>0</v>
      </c>
      <c r="P307" s="139">
        <f t="shared" si="71"/>
        <v>0</v>
      </c>
      <c r="Q307" s="139">
        <v>0</v>
      </c>
      <c r="R307" s="139">
        <f t="shared" si="72"/>
        <v>0</v>
      </c>
      <c r="S307" s="139">
        <v>0</v>
      </c>
      <c r="T307" s="140">
        <f t="shared" si="73"/>
        <v>0</v>
      </c>
      <c r="AR307" s="141" t="s">
        <v>215</v>
      </c>
      <c r="AT307" s="141" t="s">
        <v>153</v>
      </c>
      <c r="AU307" s="141" t="s">
        <v>89</v>
      </c>
      <c r="AY307" s="13" t="s">
        <v>151</v>
      </c>
      <c r="BE307" s="142">
        <f t="shared" si="74"/>
        <v>0</v>
      </c>
      <c r="BF307" s="142">
        <f t="shared" si="75"/>
        <v>0</v>
      </c>
      <c r="BG307" s="142">
        <f t="shared" si="76"/>
        <v>0</v>
      </c>
      <c r="BH307" s="142">
        <f t="shared" si="77"/>
        <v>0</v>
      </c>
      <c r="BI307" s="142">
        <f t="shared" si="78"/>
        <v>0</v>
      </c>
      <c r="BJ307" s="13" t="s">
        <v>89</v>
      </c>
      <c r="BK307" s="142">
        <f t="shared" si="79"/>
        <v>0</v>
      </c>
      <c r="BL307" s="13" t="s">
        <v>215</v>
      </c>
      <c r="BM307" s="141" t="s">
        <v>1338</v>
      </c>
    </row>
    <row r="308" spans="2:65" s="1" customFormat="1" ht="24.25" customHeight="1">
      <c r="B308" s="129"/>
      <c r="C308" s="130" t="s">
        <v>1339</v>
      </c>
      <c r="D308" s="130" t="s">
        <v>153</v>
      </c>
      <c r="E308" s="131" t="s">
        <v>1340</v>
      </c>
      <c r="F308" s="132" t="s">
        <v>1341</v>
      </c>
      <c r="G308" s="133" t="s">
        <v>545</v>
      </c>
      <c r="H308" s="134">
        <v>124.81</v>
      </c>
      <c r="I308" s="135"/>
      <c r="J308" s="135">
        <f t="shared" si="70"/>
        <v>0</v>
      </c>
      <c r="K308" s="136"/>
      <c r="L308" s="25"/>
      <c r="M308" s="137" t="s">
        <v>1</v>
      </c>
      <c r="N308" s="138" t="s">
        <v>43</v>
      </c>
      <c r="O308" s="139">
        <v>0</v>
      </c>
      <c r="P308" s="139">
        <f t="shared" si="71"/>
        <v>0</v>
      </c>
      <c r="Q308" s="139">
        <v>0</v>
      </c>
      <c r="R308" s="139">
        <f t="shared" si="72"/>
        <v>0</v>
      </c>
      <c r="S308" s="139">
        <v>0</v>
      </c>
      <c r="T308" s="140">
        <f t="shared" si="73"/>
        <v>0</v>
      </c>
      <c r="AR308" s="141" t="s">
        <v>215</v>
      </c>
      <c r="AT308" s="141" t="s">
        <v>153</v>
      </c>
      <c r="AU308" s="141" t="s">
        <v>89</v>
      </c>
      <c r="AY308" s="13" t="s">
        <v>151</v>
      </c>
      <c r="BE308" s="142">
        <f t="shared" si="74"/>
        <v>0</v>
      </c>
      <c r="BF308" s="142">
        <f t="shared" si="75"/>
        <v>0</v>
      </c>
      <c r="BG308" s="142">
        <f t="shared" si="76"/>
        <v>0</v>
      </c>
      <c r="BH308" s="142">
        <f t="shared" si="77"/>
        <v>0</v>
      </c>
      <c r="BI308" s="142">
        <f t="shared" si="78"/>
        <v>0</v>
      </c>
      <c r="BJ308" s="13" t="s">
        <v>89</v>
      </c>
      <c r="BK308" s="142">
        <f t="shared" si="79"/>
        <v>0</v>
      </c>
      <c r="BL308" s="13" t="s">
        <v>215</v>
      </c>
      <c r="BM308" s="141" t="s">
        <v>1342</v>
      </c>
    </row>
    <row r="309" spans="2:65" s="11" customFormat="1" ht="23" customHeight="1">
      <c r="B309" s="118"/>
      <c r="D309" s="119" t="s">
        <v>76</v>
      </c>
      <c r="E309" s="127" t="s">
        <v>1343</v>
      </c>
      <c r="F309" s="127" t="s">
        <v>1344</v>
      </c>
      <c r="J309" s="128">
        <f>BK309</f>
        <v>0</v>
      </c>
      <c r="L309" s="118"/>
      <c r="M309" s="122"/>
      <c r="P309" s="123">
        <f>SUM(P310:P339)</f>
        <v>88.269137999999998</v>
      </c>
      <c r="R309" s="123">
        <f>SUM(R310:R339)</f>
        <v>9.3707319999999997E-2</v>
      </c>
      <c r="T309" s="124">
        <f>SUM(T310:T339)</f>
        <v>2.0265</v>
      </c>
      <c r="AR309" s="119" t="s">
        <v>89</v>
      </c>
      <c r="AT309" s="125" t="s">
        <v>76</v>
      </c>
      <c r="AU309" s="125" t="s">
        <v>84</v>
      </c>
      <c r="AY309" s="119" t="s">
        <v>151</v>
      </c>
      <c r="BK309" s="126">
        <f>SUM(BK310:BK339)</f>
        <v>0</v>
      </c>
    </row>
    <row r="310" spans="2:65" s="1" customFormat="1" ht="24.25" customHeight="1">
      <c r="B310" s="129"/>
      <c r="C310" s="130" t="s">
        <v>1345</v>
      </c>
      <c r="D310" s="130" t="s">
        <v>153</v>
      </c>
      <c r="E310" s="131" t="s">
        <v>1346</v>
      </c>
      <c r="F310" s="132" t="s">
        <v>1347</v>
      </c>
      <c r="G310" s="133" t="s">
        <v>169</v>
      </c>
      <c r="H310" s="134">
        <v>42</v>
      </c>
      <c r="I310" s="135"/>
      <c r="J310" s="135">
        <f t="shared" ref="J310:J339" si="80">ROUND(I310*H310,2)</f>
        <v>0</v>
      </c>
      <c r="K310" s="136"/>
      <c r="L310" s="25"/>
      <c r="M310" s="137" t="s">
        <v>1</v>
      </c>
      <c r="N310" s="138" t="s">
        <v>43</v>
      </c>
      <c r="O310" s="139">
        <v>0.254</v>
      </c>
      <c r="P310" s="139">
        <f t="shared" ref="P310:P339" si="81">O310*H310</f>
        <v>10.667999999999999</v>
      </c>
      <c r="Q310" s="139">
        <v>0</v>
      </c>
      <c r="R310" s="139">
        <f t="shared" ref="R310:R339" si="82">Q310*H310</f>
        <v>0</v>
      </c>
      <c r="S310" s="139">
        <v>0</v>
      </c>
      <c r="T310" s="140">
        <f t="shared" ref="T310:T339" si="83">S310*H310</f>
        <v>0</v>
      </c>
      <c r="AR310" s="141" t="s">
        <v>215</v>
      </c>
      <c r="AT310" s="141" t="s">
        <v>153</v>
      </c>
      <c r="AU310" s="141" t="s">
        <v>89</v>
      </c>
      <c r="AY310" s="13" t="s">
        <v>151</v>
      </c>
      <c r="BE310" s="142">
        <f t="shared" ref="BE310:BE339" si="84">IF(N310="základná",J310,0)</f>
        <v>0</v>
      </c>
      <c r="BF310" s="142">
        <f t="shared" ref="BF310:BF339" si="85">IF(N310="znížená",J310,0)</f>
        <v>0</v>
      </c>
      <c r="BG310" s="142">
        <f t="shared" ref="BG310:BG339" si="86">IF(N310="zákl. prenesená",J310,0)</f>
        <v>0</v>
      </c>
      <c r="BH310" s="142">
        <f t="shared" ref="BH310:BH339" si="87">IF(N310="zníž. prenesená",J310,0)</f>
        <v>0</v>
      </c>
      <c r="BI310" s="142">
        <f t="shared" ref="BI310:BI339" si="88">IF(N310="nulová",J310,0)</f>
        <v>0</v>
      </c>
      <c r="BJ310" s="13" t="s">
        <v>89</v>
      </c>
      <c r="BK310" s="142">
        <f t="shared" ref="BK310:BK339" si="89">ROUND(I310*H310,2)</f>
        <v>0</v>
      </c>
      <c r="BL310" s="13" t="s">
        <v>215</v>
      </c>
      <c r="BM310" s="141" t="s">
        <v>1348</v>
      </c>
    </row>
    <row r="311" spans="2:65" s="1" customFormat="1" ht="38" customHeight="1">
      <c r="B311" s="129"/>
      <c r="C311" s="130" t="s">
        <v>1349</v>
      </c>
      <c r="D311" s="130" t="s">
        <v>153</v>
      </c>
      <c r="E311" s="131" t="s">
        <v>1350</v>
      </c>
      <c r="F311" s="132" t="s">
        <v>1351</v>
      </c>
      <c r="G311" s="133" t="s">
        <v>169</v>
      </c>
      <c r="H311" s="134">
        <v>42</v>
      </c>
      <c r="I311" s="135"/>
      <c r="J311" s="135">
        <f t="shared" si="80"/>
        <v>0</v>
      </c>
      <c r="K311" s="136"/>
      <c r="L311" s="25"/>
      <c r="M311" s="137" t="s">
        <v>1</v>
      </c>
      <c r="N311" s="138" t="s">
        <v>43</v>
      </c>
      <c r="O311" s="139">
        <v>0.34116000000000002</v>
      </c>
      <c r="P311" s="139">
        <f t="shared" si="81"/>
        <v>14.328720000000001</v>
      </c>
      <c r="Q311" s="139">
        <v>7.6799999999999997E-5</v>
      </c>
      <c r="R311" s="139">
        <f t="shared" si="82"/>
        <v>3.2255999999999999E-3</v>
      </c>
      <c r="S311" s="139">
        <v>4.675E-2</v>
      </c>
      <c r="T311" s="140">
        <f t="shared" si="83"/>
        <v>1.9635</v>
      </c>
      <c r="AR311" s="141" t="s">
        <v>215</v>
      </c>
      <c r="AT311" s="141" t="s">
        <v>153</v>
      </c>
      <c r="AU311" s="141" t="s">
        <v>89</v>
      </c>
      <c r="AY311" s="13" t="s">
        <v>151</v>
      </c>
      <c r="BE311" s="142">
        <f t="shared" si="84"/>
        <v>0</v>
      </c>
      <c r="BF311" s="142">
        <f t="shared" si="85"/>
        <v>0</v>
      </c>
      <c r="BG311" s="142">
        <f t="shared" si="86"/>
        <v>0</v>
      </c>
      <c r="BH311" s="142">
        <f t="shared" si="87"/>
        <v>0</v>
      </c>
      <c r="BI311" s="142">
        <f t="shared" si="88"/>
        <v>0</v>
      </c>
      <c r="BJ311" s="13" t="s">
        <v>89</v>
      </c>
      <c r="BK311" s="142">
        <f t="shared" si="89"/>
        <v>0</v>
      </c>
      <c r="BL311" s="13" t="s">
        <v>215</v>
      </c>
      <c r="BM311" s="141" t="s">
        <v>1352</v>
      </c>
    </row>
    <row r="312" spans="2:65" s="1" customFormat="1" ht="24.25" customHeight="1">
      <c r="B312" s="129"/>
      <c r="C312" s="130" t="s">
        <v>1353</v>
      </c>
      <c r="D312" s="130" t="s">
        <v>153</v>
      </c>
      <c r="E312" s="131" t="s">
        <v>1354</v>
      </c>
      <c r="F312" s="132" t="s">
        <v>1355</v>
      </c>
      <c r="G312" s="133" t="s">
        <v>169</v>
      </c>
      <c r="H312" s="134">
        <v>42</v>
      </c>
      <c r="I312" s="135"/>
      <c r="J312" s="135">
        <f t="shared" si="80"/>
        <v>0</v>
      </c>
      <c r="K312" s="136"/>
      <c r="L312" s="25"/>
      <c r="M312" s="137" t="s">
        <v>1</v>
      </c>
      <c r="N312" s="138" t="s">
        <v>43</v>
      </c>
      <c r="O312" s="139">
        <v>5.8029999999999998E-2</v>
      </c>
      <c r="P312" s="139">
        <f t="shared" si="81"/>
        <v>2.4372599999999998</v>
      </c>
      <c r="Q312" s="139">
        <v>4.9960000000000003E-5</v>
      </c>
      <c r="R312" s="139">
        <f t="shared" si="82"/>
        <v>2.0983200000000003E-3</v>
      </c>
      <c r="S312" s="139">
        <v>0</v>
      </c>
      <c r="T312" s="140">
        <f t="shared" si="83"/>
        <v>0</v>
      </c>
      <c r="AR312" s="141" t="s">
        <v>215</v>
      </c>
      <c r="AT312" s="141" t="s">
        <v>153</v>
      </c>
      <c r="AU312" s="141" t="s">
        <v>89</v>
      </c>
      <c r="AY312" s="13" t="s">
        <v>151</v>
      </c>
      <c r="BE312" s="142">
        <f t="shared" si="84"/>
        <v>0</v>
      </c>
      <c r="BF312" s="142">
        <f t="shared" si="85"/>
        <v>0</v>
      </c>
      <c r="BG312" s="142">
        <f t="shared" si="86"/>
        <v>0</v>
      </c>
      <c r="BH312" s="142">
        <f t="shared" si="87"/>
        <v>0</v>
      </c>
      <c r="BI312" s="142">
        <f t="shared" si="88"/>
        <v>0</v>
      </c>
      <c r="BJ312" s="13" t="s">
        <v>89</v>
      </c>
      <c r="BK312" s="142">
        <f t="shared" si="89"/>
        <v>0</v>
      </c>
      <c r="BL312" s="13" t="s">
        <v>215</v>
      </c>
      <c r="BM312" s="141" t="s">
        <v>1356</v>
      </c>
    </row>
    <row r="313" spans="2:65" s="1" customFormat="1" ht="24.25" customHeight="1">
      <c r="B313" s="129"/>
      <c r="C313" s="130" t="s">
        <v>1357</v>
      </c>
      <c r="D313" s="130" t="s">
        <v>153</v>
      </c>
      <c r="E313" s="131" t="s">
        <v>1358</v>
      </c>
      <c r="F313" s="132" t="s">
        <v>1359</v>
      </c>
      <c r="G313" s="133" t="s">
        <v>169</v>
      </c>
      <c r="H313" s="134">
        <v>28</v>
      </c>
      <c r="I313" s="135"/>
      <c r="J313" s="135">
        <f t="shared" si="80"/>
        <v>0</v>
      </c>
      <c r="K313" s="136"/>
      <c r="L313" s="25"/>
      <c r="M313" s="137" t="s">
        <v>1</v>
      </c>
      <c r="N313" s="138" t="s">
        <v>43</v>
      </c>
      <c r="O313" s="139">
        <v>0.58267199999999997</v>
      </c>
      <c r="P313" s="139">
        <f t="shared" si="81"/>
        <v>16.314816</v>
      </c>
      <c r="Q313" s="139">
        <v>2.5939999999999999E-5</v>
      </c>
      <c r="R313" s="139">
        <f t="shared" si="82"/>
        <v>7.2631999999999992E-4</v>
      </c>
      <c r="S313" s="139">
        <v>0</v>
      </c>
      <c r="T313" s="140">
        <f t="shared" si="83"/>
        <v>0</v>
      </c>
      <c r="AR313" s="141" t="s">
        <v>215</v>
      </c>
      <c r="AT313" s="141" t="s">
        <v>153</v>
      </c>
      <c r="AU313" s="141" t="s">
        <v>89</v>
      </c>
      <c r="AY313" s="13" t="s">
        <v>151</v>
      </c>
      <c r="BE313" s="142">
        <f t="shared" si="84"/>
        <v>0</v>
      </c>
      <c r="BF313" s="142">
        <f t="shared" si="85"/>
        <v>0</v>
      </c>
      <c r="BG313" s="142">
        <f t="shared" si="86"/>
        <v>0</v>
      </c>
      <c r="BH313" s="142">
        <f t="shared" si="87"/>
        <v>0</v>
      </c>
      <c r="BI313" s="142">
        <f t="shared" si="88"/>
        <v>0</v>
      </c>
      <c r="BJ313" s="13" t="s">
        <v>89</v>
      </c>
      <c r="BK313" s="142">
        <f t="shared" si="89"/>
        <v>0</v>
      </c>
      <c r="BL313" s="13" t="s">
        <v>215</v>
      </c>
      <c r="BM313" s="141" t="s">
        <v>1360</v>
      </c>
    </row>
    <row r="314" spans="2:65" s="1" customFormat="1" ht="24.25" customHeight="1">
      <c r="B314" s="129"/>
      <c r="C314" s="143" t="s">
        <v>1361</v>
      </c>
      <c r="D314" s="143" t="s">
        <v>220</v>
      </c>
      <c r="E314" s="144" t="s">
        <v>1362</v>
      </c>
      <c r="F314" s="145" t="s">
        <v>1363</v>
      </c>
      <c r="G314" s="146" t="s">
        <v>169</v>
      </c>
      <c r="H314" s="147">
        <v>6</v>
      </c>
      <c r="I314" s="148"/>
      <c r="J314" s="148">
        <f t="shared" si="80"/>
        <v>0</v>
      </c>
      <c r="K314" s="149"/>
      <c r="L314" s="150"/>
      <c r="M314" s="151" t="s">
        <v>1</v>
      </c>
      <c r="N314" s="152" t="s">
        <v>43</v>
      </c>
      <c r="O314" s="139">
        <v>0</v>
      </c>
      <c r="P314" s="139">
        <f t="shared" si="81"/>
        <v>0</v>
      </c>
      <c r="Q314" s="139">
        <v>0</v>
      </c>
      <c r="R314" s="139">
        <f t="shared" si="82"/>
        <v>0</v>
      </c>
      <c r="S314" s="139">
        <v>0</v>
      </c>
      <c r="T314" s="140">
        <f t="shared" si="83"/>
        <v>0</v>
      </c>
      <c r="AR314" s="141" t="s">
        <v>281</v>
      </c>
      <c r="AT314" s="141" t="s">
        <v>220</v>
      </c>
      <c r="AU314" s="141" t="s">
        <v>89</v>
      </c>
      <c r="AY314" s="13" t="s">
        <v>151</v>
      </c>
      <c r="BE314" s="142">
        <f t="shared" si="84"/>
        <v>0</v>
      </c>
      <c r="BF314" s="142">
        <f t="shared" si="85"/>
        <v>0</v>
      </c>
      <c r="BG314" s="142">
        <f t="shared" si="86"/>
        <v>0</v>
      </c>
      <c r="BH314" s="142">
        <f t="shared" si="87"/>
        <v>0</v>
      </c>
      <c r="BI314" s="142">
        <f t="shared" si="88"/>
        <v>0</v>
      </c>
      <c r="BJ314" s="13" t="s">
        <v>89</v>
      </c>
      <c r="BK314" s="142">
        <f t="shared" si="89"/>
        <v>0</v>
      </c>
      <c r="BL314" s="13" t="s">
        <v>215</v>
      </c>
      <c r="BM314" s="141" t="s">
        <v>1364</v>
      </c>
    </row>
    <row r="315" spans="2:65" s="1" customFormat="1" ht="24.25" customHeight="1">
      <c r="B315" s="129"/>
      <c r="C315" s="143" t="s">
        <v>1365</v>
      </c>
      <c r="D315" s="143" t="s">
        <v>220</v>
      </c>
      <c r="E315" s="144" t="s">
        <v>1366</v>
      </c>
      <c r="F315" s="145" t="s">
        <v>1367</v>
      </c>
      <c r="G315" s="146" t="s">
        <v>169</v>
      </c>
      <c r="H315" s="147">
        <v>2</v>
      </c>
      <c r="I315" s="148"/>
      <c r="J315" s="148">
        <f t="shared" si="80"/>
        <v>0</v>
      </c>
      <c r="K315" s="149"/>
      <c r="L315" s="150"/>
      <c r="M315" s="151" t="s">
        <v>1</v>
      </c>
      <c r="N315" s="152" t="s">
        <v>43</v>
      </c>
      <c r="O315" s="139">
        <v>0</v>
      </c>
      <c r="P315" s="139">
        <f t="shared" si="81"/>
        <v>0</v>
      </c>
      <c r="Q315" s="139">
        <v>0</v>
      </c>
      <c r="R315" s="139">
        <f t="shared" si="82"/>
        <v>0</v>
      </c>
      <c r="S315" s="139">
        <v>0</v>
      </c>
      <c r="T315" s="140">
        <f t="shared" si="83"/>
        <v>0</v>
      </c>
      <c r="AR315" s="141" t="s">
        <v>281</v>
      </c>
      <c r="AT315" s="141" t="s">
        <v>220</v>
      </c>
      <c r="AU315" s="141" t="s">
        <v>89</v>
      </c>
      <c r="AY315" s="13" t="s">
        <v>151</v>
      </c>
      <c r="BE315" s="142">
        <f t="shared" si="84"/>
        <v>0</v>
      </c>
      <c r="BF315" s="142">
        <f t="shared" si="85"/>
        <v>0</v>
      </c>
      <c r="BG315" s="142">
        <f t="shared" si="86"/>
        <v>0</v>
      </c>
      <c r="BH315" s="142">
        <f t="shared" si="87"/>
        <v>0</v>
      </c>
      <c r="BI315" s="142">
        <f t="shared" si="88"/>
        <v>0</v>
      </c>
      <c r="BJ315" s="13" t="s">
        <v>89</v>
      </c>
      <c r="BK315" s="142">
        <f t="shared" si="89"/>
        <v>0</v>
      </c>
      <c r="BL315" s="13" t="s">
        <v>215</v>
      </c>
      <c r="BM315" s="141" t="s">
        <v>1368</v>
      </c>
    </row>
    <row r="316" spans="2:65" s="1" customFormat="1" ht="24.25" customHeight="1">
      <c r="B316" s="129"/>
      <c r="C316" s="143" t="s">
        <v>1369</v>
      </c>
      <c r="D316" s="143" t="s">
        <v>220</v>
      </c>
      <c r="E316" s="144" t="s">
        <v>1370</v>
      </c>
      <c r="F316" s="145" t="s">
        <v>1371</v>
      </c>
      <c r="G316" s="146" t="s">
        <v>169</v>
      </c>
      <c r="H316" s="147">
        <v>2</v>
      </c>
      <c r="I316" s="148"/>
      <c r="J316" s="148">
        <f t="shared" si="80"/>
        <v>0</v>
      </c>
      <c r="K316" s="149"/>
      <c r="L316" s="150"/>
      <c r="M316" s="151" t="s">
        <v>1</v>
      </c>
      <c r="N316" s="152" t="s">
        <v>43</v>
      </c>
      <c r="O316" s="139">
        <v>0</v>
      </c>
      <c r="P316" s="139">
        <f t="shared" si="81"/>
        <v>0</v>
      </c>
      <c r="Q316" s="139">
        <v>0</v>
      </c>
      <c r="R316" s="139">
        <f t="shared" si="82"/>
        <v>0</v>
      </c>
      <c r="S316" s="139">
        <v>0</v>
      </c>
      <c r="T316" s="140">
        <f t="shared" si="83"/>
        <v>0</v>
      </c>
      <c r="AR316" s="141" t="s">
        <v>281</v>
      </c>
      <c r="AT316" s="141" t="s">
        <v>220</v>
      </c>
      <c r="AU316" s="141" t="s">
        <v>89</v>
      </c>
      <c r="AY316" s="13" t="s">
        <v>151</v>
      </c>
      <c r="BE316" s="142">
        <f t="shared" si="84"/>
        <v>0</v>
      </c>
      <c r="BF316" s="142">
        <f t="shared" si="85"/>
        <v>0</v>
      </c>
      <c r="BG316" s="142">
        <f t="shared" si="86"/>
        <v>0</v>
      </c>
      <c r="BH316" s="142">
        <f t="shared" si="87"/>
        <v>0</v>
      </c>
      <c r="BI316" s="142">
        <f t="shared" si="88"/>
        <v>0</v>
      </c>
      <c r="BJ316" s="13" t="s">
        <v>89</v>
      </c>
      <c r="BK316" s="142">
        <f t="shared" si="89"/>
        <v>0</v>
      </c>
      <c r="BL316" s="13" t="s">
        <v>215</v>
      </c>
      <c r="BM316" s="141" t="s">
        <v>1372</v>
      </c>
    </row>
    <row r="317" spans="2:65" s="1" customFormat="1" ht="24.25" customHeight="1">
      <c r="B317" s="129"/>
      <c r="C317" s="143" t="s">
        <v>1373</v>
      </c>
      <c r="D317" s="143" t="s">
        <v>220</v>
      </c>
      <c r="E317" s="144" t="s">
        <v>1374</v>
      </c>
      <c r="F317" s="145" t="s">
        <v>1375</v>
      </c>
      <c r="G317" s="146" t="s">
        <v>169</v>
      </c>
      <c r="H317" s="147">
        <v>2</v>
      </c>
      <c r="I317" s="148"/>
      <c r="J317" s="148">
        <f t="shared" si="80"/>
        <v>0</v>
      </c>
      <c r="K317" s="149"/>
      <c r="L317" s="150"/>
      <c r="M317" s="151" t="s">
        <v>1</v>
      </c>
      <c r="N317" s="152" t="s">
        <v>43</v>
      </c>
      <c r="O317" s="139">
        <v>0</v>
      </c>
      <c r="P317" s="139">
        <f t="shared" si="81"/>
        <v>0</v>
      </c>
      <c r="Q317" s="139">
        <v>0</v>
      </c>
      <c r="R317" s="139">
        <f t="shared" si="82"/>
        <v>0</v>
      </c>
      <c r="S317" s="139">
        <v>0</v>
      </c>
      <c r="T317" s="140">
        <f t="shared" si="83"/>
        <v>0</v>
      </c>
      <c r="AR317" s="141" t="s">
        <v>281</v>
      </c>
      <c r="AT317" s="141" t="s">
        <v>220</v>
      </c>
      <c r="AU317" s="141" t="s">
        <v>89</v>
      </c>
      <c r="AY317" s="13" t="s">
        <v>151</v>
      </c>
      <c r="BE317" s="142">
        <f t="shared" si="84"/>
        <v>0</v>
      </c>
      <c r="BF317" s="142">
        <f t="shared" si="85"/>
        <v>0</v>
      </c>
      <c r="BG317" s="142">
        <f t="shared" si="86"/>
        <v>0</v>
      </c>
      <c r="BH317" s="142">
        <f t="shared" si="87"/>
        <v>0</v>
      </c>
      <c r="BI317" s="142">
        <f t="shared" si="88"/>
        <v>0</v>
      </c>
      <c r="BJ317" s="13" t="s">
        <v>89</v>
      </c>
      <c r="BK317" s="142">
        <f t="shared" si="89"/>
        <v>0</v>
      </c>
      <c r="BL317" s="13" t="s">
        <v>215</v>
      </c>
      <c r="BM317" s="141" t="s">
        <v>1376</v>
      </c>
    </row>
    <row r="318" spans="2:65" s="1" customFormat="1" ht="24.25" customHeight="1">
      <c r="B318" s="129"/>
      <c r="C318" s="143" t="s">
        <v>1377</v>
      </c>
      <c r="D318" s="143" t="s">
        <v>220</v>
      </c>
      <c r="E318" s="144" t="s">
        <v>1378</v>
      </c>
      <c r="F318" s="145" t="s">
        <v>1379</v>
      </c>
      <c r="G318" s="146" t="s">
        <v>169</v>
      </c>
      <c r="H318" s="147">
        <v>4</v>
      </c>
      <c r="I318" s="148"/>
      <c r="J318" s="148">
        <f t="shared" si="80"/>
        <v>0</v>
      </c>
      <c r="K318" s="149"/>
      <c r="L318" s="150"/>
      <c r="M318" s="151" t="s">
        <v>1</v>
      </c>
      <c r="N318" s="152" t="s">
        <v>43</v>
      </c>
      <c r="O318" s="139">
        <v>0</v>
      </c>
      <c r="P318" s="139">
        <f t="shared" si="81"/>
        <v>0</v>
      </c>
      <c r="Q318" s="139">
        <v>0</v>
      </c>
      <c r="R318" s="139">
        <f t="shared" si="82"/>
        <v>0</v>
      </c>
      <c r="S318" s="139">
        <v>0</v>
      </c>
      <c r="T318" s="140">
        <f t="shared" si="83"/>
        <v>0</v>
      </c>
      <c r="AR318" s="141" t="s">
        <v>281</v>
      </c>
      <c r="AT318" s="141" t="s">
        <v>220</v>
      </c>
      <c r="AU318" s="141" t="s">
        <v>89</v>
      </c>
      <c r="AY318" s="13" t="s">
        <v>151</v>
      </c>
      <c r="BE318" s="142">
        <f t="shared" si="84"/>
        <v>0</v>
      </c>
      <c r="BF318" s="142">
        <f t="shared" si="85"/>
        <v>0</v>
      </c>
      <c r="BG318" s="142">
        <f t="shared" si="86"/>
        <v>0</v>
      </c>
      <c r="BH318" s="142">
        <f t="shared" si="87"/>
        <v>0</v>
      </c>
      <c r="BI318" s="142">
        <f t="shared" si="88"/>
        <v>0</v>
      </c>
      <c r="BJ318" s="13" t="s">
        <v>89</v>
      </c>
      <c r="BK318" s="142">
        <f t="shared" si="89"/>
        <v>0</v>
      </c>
      <c r="BL318" s="13" t="s">
        <v>215</v>
      </c>
      <c r="BM318" s="141" t="s">
        <v>1380</v>
      </c>
    </row>
    <row r="319" spans="2:65" s="1" customFormat="1" ht="24.25" customHeight="1">
      <c r="B319" s="129"/>
      <c r="C319" s="143" t="s">
        <v>1381</v>
      </c>
      <c r="D319" s="143" t="s">
        <v>220</v>
      </c>
      <c r="E319" s="144" t="s">
        <v>1382</v>
      </c>
      <c r="F319" s="145" t="s">
        <v>1383</v>
      </c>
      <c r="G319" s="146" t="s">
        <v>169</v>
      </c>
      <c r="H319" s="147">
        <v>1</v>
      </c>
      <c r="I319" s="148"/>
      <c r="J319" s="148">
        <f t="shared" si="80"/>
        <v>0</v>
      </c>
      <c r="K319" s="149"/>
      <c r="L319" s="150"/>
      <c r="M319" s="151" t="s">
        <v>1</v>
      </c>
      <c r="N319" s="152" t="s">
        <v>43</v>
      </c>
      <c r="O319" s="139">
        <v>0</v>
      </c>
      <c r="P319" s="139">
        <f t="shared" si="81"/>
        <v>0</v>
      </c>
      <c r="Q319" s="139">
        <v>0</v>
      </c>
      <c r="R319" s="139">
        <f t="shared" si="82"/>
        <v>0</v>
      </c>
      <c r="S319" s="139">
        <v>0</v>
      </c>
      <c r="T319" s="140">
        <f t="shared" si="83"/>
        <v>0</v>
      </c>
      <c r="AR319" s="141" t="s">
        <v>281</v>
      </c>
      <c r="AT319" s="141" t="s">
        <v>220</v>
      </c>
      <c r="AU319" s="141" t="s">
        <v>89</v>
      </c>
      <c r="AY319" s="13" t="s">
        <v>151</v>
      </c>
      <c r="BE319" s="142">
        <f t="shared" si="84"/>
        <v>0</v>
      </c>
      <c r="BF319" s="142">
        <f t="shared" si="85"/>
        <v>0</v>
      </c>
      <c r="BG319" s="142">
        <f t="shared" si="86"/>
        <v>0</v>
      </c>
      <c r="BH319" s="142">
        <f t="shared" si="87"/>
        <v>0</v>
      </c>
      <c r="BI319" s="142">
        <f t="shared" si="88"/>
        <v>0</v>
      </c>
      <c r="BJ319" s="13" t="s">
        <v>89</v>
      </c>
      <c r="BK319" s="142">
        <f t="shared" si="89"/>
        <v>0</v>
      </c>
      <c r="BL319" s="13" t="s">
        <v>215</v>
      </c>
      <c r="BM319" s="141" t="s">
        <v>1384</v>
      </c>
    </row>
    <row r="320" spans="2:65" s="1" customFormat="1" ht="24.25" customHeight="1">
      <c r="B320" s="129"/>
      <c r="C320" s="143" t="s">
        <v>1385</v>
      </c>
      <c r="D320" s="143" t="s">
        <v>220</v>
      </c>
      <c r="E320" s="144" t="s">
        <v>1386</v>
      </c>
      <c r="F320" s="145" t="s">
        <v>1387</v>
      </c>
      <c r="G320" s="146" t="s">
        <v>169</v>
      </c>
      <c r="H320" s="147">
        <v>1</v>
      </c>
      <c r="I320" s="148"/>
      <c r="J320" s="148">
        <f t="shared" si="80"/>
        <v>0</v>
      </c>
      <c r="K320" s="149"/>
      <c r="L320" s="150"/>
      <c r="M320" s="151" t="s">
        <v>1</v>
      </c>
      <c r="N320" s="152" t="s">
        <v>43</v>
      </c>
      <c r="O320" s="139">
        <v>0</v>
      </c>
      <c r="P320" s="139">
        <f t="shared" si="81"/>
        <v>0</v>
      </c>
      <c r="Q320" s="139">
        <v>0</v>
      </c>
      <c r="R320" s="139">
        <f t="shared" si="82"/>
        <v>0</v>
      </c>
      <c r="S320" s="139">
        <v>0</v>
      </c>
      <c r="T320" s="140">
        <f t="shared" si="83"/>
        <v>0</v>
      </c>
      <c r="AR320" s="141" t="s">
        <v>281</v>
      </c>
      <c r="AT320" s="141" t="s">
        <v>220</v>
      </c>
      <c r="AU320" s="141" t="s">
        <v>89</v>
      </c>
      <c r="AY320" s="13" t="s">
        <v>151</v>
      </c>
      <c r="BE320" s="142">
        <f t="shared" si="84"/>
        <v>0</v>
      </c>
      <c r="BF320" s="142">
        <f t="shared" si="85"/>
        <v>0</v>
      </c>
      <c r="BG320" s="142">
        <f t="shared" si="86"/>
        <v>0</v>
      </c>
      <c r="BH320" s="142">
        <f t="shared" si="87"/>
        <v>0</v>
      </c>
      <c r="BI320" s="142">
        <f t="shared" si="88"/>
        <v>0</v>
      </c>
      <c r="BJ320" s="13" t="s">
        <v>89</v>
      </c>
      <c r="BK320" s="142">
        <f t="shared" si="89"/>
        <v>0</v>
      </c>
      <c r="BL320" s="13" t="s">
        <v>215</v>
      </c>
      <c r="BM320" s="141" t="s">
        <v>1388</v>
      </c>
    </row>
    <row r="321" spans="2:65" s="1" customFormat="1" ht="24.25" customHeight="1">
      <c r="B321" s="129"/>
      <c r="C321" s="143" t="s">
        <v>1389</v>
      </c>
      <c r="D321" s="143" t="s">
        <v>220</v>
      </c>
      <c r="E321" s="144" t="s">
        <v>1390</v>
      </c>
      <c r="F321" s="145" t="s">
        <v>1391</v>
      </c>
      <c r="G321" s="146" t="s">
        <v>169</v>
      </c>
      <c r="H321" s="147">
        <v>1</v>
      </c>
      <c r="I321" s="148"/>
      <c r="J321" s="148">
        <f t="shared" si="80"/>
        <v>0</v>
      </c>
      <c r="K321" s="149"/>
      <c r="L321" s="150"/>
      <c r="M321" s="151" t="s">
        <v>1</v>
      </c>
      <c r="N321" s="152" t="s">
        <v>43</v>
      </c>
      <c r="O321" s="139">
        <v>0</v>
      </c>
      <c r="P321" s="139">
        <f t="shared" si="81"/>
        <v>0</v>
      </c>
      <c r="Q321" s="139">
        <v>0</v>
      </c>
      <c r="R321" s="139">
        <f t="shared" si="82"/>
        <v>0</v>
      </c>
      <c r="S321" s="139">
        <v>0</v>
      </c>
      <c r="T321" s="140">
        <f t="shared" si="83"/>
        <v>0</v>
      </c>
      <c r="AR321" s="141" t="s">
        <v>281</v>
      </c>
      <c r="AT321" s="141" t="s">
        <v>220</v>
      </c>
      <c r="AU321" s="141" t="s">
        <v>89</v>
      </c>
      <c r="AY321" s="13" t="s">
        <v>151</v>
      </c>
      <c r="BE321" s="142">
        <f t="shared" si="84"/>
        <v>0</v>
      </c>
      <c r="BF321" s="142">
        <f t="shared" si="85"/>
        <v>0</v>
      </c>
      <c r="BG321" s="142">
        <f t="shared" si="86"/>
        <v>0</v>
      </c>
      <c r="BH321" s="142">
        <f t="shared" si="87"/>
        <v>0</v>
      </c>
      <c r="BI321" s="142">
        <f t="shared" si="88"/>
        <v>0</v>
      </c>
      <c r="BJ321" s="13" t="s">
        <v>89</v>
      </c>
      <c r="BK321" s="142">
        <f t="shared" si="89"/>
        <v>0</v>
      </c>
      <c r="BL321" s="13" t="s">
        <v>215</v>
      </c>
      <c r="BM321" s="141" t="s">
        <v>1392</v>
      </c>
    </row>
    <row r="322" spans="2:65" s="1" customFormat="1" ht="24.25" customHeight="1">
      <c r="B322" s="129"/>
      <c r="C322" s="143" t="s">
        <v>1393</v>
      </c>
      <c r="D322" s="143" t="s">
        <v>220</v>
      </c>
      <c r="E322" s="144" t="s">
        <v>1394</v>
      </c>
      <c r="F322" s="145" t="s">
        <v>1395</v>
      </c>
      <c r="G322" s="146" t="s">
        <v>169</v>
      </c>
      <c r="H322" s="147">
        <v>3</v>
      </c>
      <c r="I322" s="148"/>
      <c r="J322" s="148">
        <f t="shared" si="80"/>
        <v>0</v>
      </c>
      <c r="K322" s="149"/>
      <c r="L322" s="150"/>
      <c r="M322" s="151" t="s">
        <v>1</v>
      </c>
      <c r="N322" s="152" t="s">
        <v>43</v>
      </c>
      <c r="O322" s="139">
        <v>0</v>
      </c>
      <c r="P322" s="139">
        <f t="shared" si="81"/>
        <v>0</v>
      </c>
      <c r="Q322" s="139">
        <v>0</v>
      </c>
      <c r="R322" s="139">
        <f t="shared" si="82"/>
        <v>0</v>
      </c>
      <c r="S322" s="139">
        <v>0</v>
      </c>
      <c r="T322" s="140">
        <f t="shared" si="83"/>
        <v>0</v>
      </c>
      <c r="AR322" s="141" t="s">
        <v>281</v>
      </c>
      <c r="AT322" s="141" t="s">
        <v>220</v>
      </c>
      <c r="AU322" s="141" t="s">
        <v>89</v>
      </c>
      <c r="AY322" s="13" t="s">
        <v>151</v>
      </c>
      <c r="BE322" s="142">
        <f t="shared" si="84"/>
        <v>0</v>
      </c>
      <c r="BF322" s="142">
        <f t="shared" si="85"/>
        <v>0</v>
      </c>
      <c r="BG322" s="142">
        <f t="shared" si="86"/>
        <v>0</v>
      </c>
      <c r="BH322" s="142">
        <f t="shared" si="87"/>
        <v>0</v>
      </c>
      <c r="BI322" s="142">
        <f t="shared" si="88"/>
        <v>0</v>
      </c>
      <c r="BJ322" s="13" t="s">
        <v>89</v>
      </c>
      <c r="BK322" s="142">
        <f t="shared" si="89"/>
        <v>0</v>
      </c>
      <c r="BL322" s="13" t="s">
        <v>215</v>
      </c>
      <c r="BM322" s="141" t="s">
        <v>1396</v>
      </c>
    </row>
    <row r="323" spans="2:65" s="1" customFormat="1" ht="24.25" customHeight="1">
      <c r="B323" s="129"/>
      <c r="C323" s="143" t="s">
        <v>1397</v>
      </c>
      <c r="D323" s="143" t="s">
        <v>220</v>
      </c>
      <c r="E323" s="144" t="s">
        <v>1398</v>
      </c>
      <c r="F323" s="145" t="s">
        <v>1399</v>
      </c>
      <c r="G323" s="146" t="s">
        <v>169</v>
      </c>
      <c r="H323" s="147">
        <v>3</v>
      </c>
      <c r="I323" s="148"/>
      <c r="J323" s="148">
        <f t="shared" si="80"/>
        <v>0</v>
      </c>
      <c r="K323" s="149"/>
      <c r="L323" s="150"/>
      <c r="M323" s="151" t="s">
        <v>1</v>
      </c>
      <c r="N323" s="152" t="s">
        <v>43</v>
      </c>
      <c r="O323" s="139">
        <v>0</v>
      </c>
      <c r="P323" s="139">
        <f t="shared" si="81"/>
        <v>0</v>
      </c>
      <c r="Q323" s="139">
        <v>0</v>
      </c>
      <c r="R323" s="139">
        <f t="shared" si="82"/>
        <v>0</v>
      </c>
      <c r="S323" s="139">
        <v>0</v>
      </c>
      <c r="T323" s="140">
        <f t="shared" si="83"/>
        <v>0</v>
      </c>
      <c r="AR323" s="141" t="s">
        <v>281</v>
      </c>
      <c r="AT323" s="141" t="s">
        <v>220</v>
      </c>
      <c r="AU323" s="141" t="s">
        <v>89</v>
      </c>
      <c r="AY323" s="13" t="s">
        <v>151</v>
      </c>
      <c r="BE323" s="142">
        <f t="shared" si="84"/>
        <v>0</v>
      </c>
      <c r="BF323" s="142">
        <f t="shared" si="85"/>
        <v>0</v>
      </c>
      <c r="BG323" s="142">
        <f t="shared" si="86"/>
        <v>0</v>
      </c>
      <c r="BH323" s="142">
        <f t="shared" si="87"/>
        <v>0</v>
      </c>
      <c r="BI323" s="142">
        <f t="shared" si="88"/>
        <v>0</v>
      </c>
      <c r="BJ323" s="13" t="s">
        <v>89</v>
      </c>
      <c r="BK323" s="142">
        <f t="shared" si="89"/>
        <v>0</v>
      </c>
      <c r="BL323" s="13" t="s">
        <v>215</v>
      </c>
      <c r="BM323" s="141" t="s">
        <v>1400</v>
      </c>
    </row>
    <row r="324" spans="2:65" s="1" customFormat="1" ht="24.25" customHeight="1">
      <c r="B324" s="129"/>
      <c r="C324" s="143" t="s">
        <v>1401</v>
      </c>
      <c r="D324" s="143" t="s">
        <v>220</v>
      </c>
      <c r="E324" s="144" t="s">
        <v>1402</v>
      </c>
      <c r="F324" s="145" t="s">
        <v>1403</v>
      </c>
      <c r="G324" s="146" t="s">
        <v>169</v>
      </c>
      <c r="H324" s="147">
        <v>1</v>
      </c>
      <c r="I324" s="148"/>
      <c r="J324" s="148">
        <f t="shared" si="80"/>
        <v>0</v>
      </c>
      <c r="K324" s="149"/>
      <c r="L324" s="150"/>
      <c r="M324" s="151" t="s">
        <v>1</v>
      </c>
      <c r="N324" s="152" t="s">
        <v>43</v>
      </c>
      <c r="O324" s="139">
        <v>0</v>
      </c>
      <c r="P324" s="139">
        <f t="shared" si="81"/>
        <v>0</v>
      </c>
      <c r="Q324" s="139">
        <v>0</v>
      </c>
      <c r="R324" s="139">
        <f t="shared" si="82"/>
        <v>0</v>
      </c>
      <c r="S324" s="139">
        <v>0</v>
      </c>
      <c r="T324" s="140">
        <f t="shared" si="83"/>
        <v>0</v>
      </c>
      <c r="AR324" s="141" t="s">
        <v>281</v>
      </c>
      <c r="AT324" s="141" t="s">
        <v>220</v>
      </c>
      <c r="AU324" s="141" t="s">
        <v>89</v>
      </c>
      <c r="AY324" s="13" t="s">
        <v>151</v>
      </c>
      <c r="BE324" s="142">
        <f t="shared" si="84"/>
        <v>0</v>
      </c>
      <c r="BF324" s="142">
        <f t="shared" si="85"/>
        <v>0</v>
      </c>
      <c r="BG324" s="142">
        <f t="shared" si="86"/>
        <v>0</v>
      </c>
      <c r="BH324" s="142">
        <f t="shared" si="87"/>
        <v>0</v>
      </c>
      <c r="BI324" s="142">
        <f t="shared" si="88"/>
        <v>0</v>
      </c>
      <c r="BJ324" s="13" t="s">
        <v>89</v>
      </c>
      <c r="BK324" s="142">
        <f t="shared" si="89"/>
        <v>0</v>
      </c>
      <c r="BL324" s="13" t="s">
        <v>215</v>
      </c>
      <c r="BM324" s="141" t="s">
        <v>1404</v>
      </c>
    </row>
    <row r="325" spans="2:65" s="1" customFormat="1" ht="24.25" customHeight="1">
      <c r="B325" s="129"/>
      <c r="C325" s="143" t="s">
        <v>1405</v>
      </c>
      <c r="D325" s="143" t="s">
        <v>220</v>
      </c>
      <c r="E325" s="144" t="s">
        <v>1406</v>
      </c>
      <c r="F325" s="145" t="s">
        <v>1407</v>
      </c>
      <c r="G325" s="146" t="s">
        <v>169</v>
      </c>
      <c r="H325" s="147">
        <v>2</v>
      </c>
      <c r="I325" s="148"/>
      <c r="J325" s="148">
        <f t="shared" si="80"/>
        <v>0</v>
      </c>
      <c r="K325" s="149"/>
      <c r="L325" s="150"/>
      <c r="M325" s="151" t="s">
        <v>1</v>
      </c>
      <c r="N325" s="152" t="s">
        <v>43</v>
      </c>
      <c r="O325" s="139">
        <v>0</v>
      </c>
      <c r="P325" s="139">
        <f t="shared" si="81"/>
        <v>0</v>
      </c>
      <c r="Q325" s="139">
        <v>0</v>
      </c>
      <c r="R325" s="139">
        <f t="shared" si="82"/>
        <v>0</v>
      </c>
      <c r="S325" s="139">
        <v>0</v>
      </c>
      <c r="T325" s="140">
        <f t="shared" si="83"/>
        <v>0</v>
      </c>
      <c r="AR325" s="141" t="s">
        <v>281</v>
      </c>
      <c r="AT325" s="141" t="s">
        <v>220</v>
      </c>
      <c r="AU325" s="141" t="s">
        <v>89</v>
      </c>
      <c r="AY325" s="13" t="s">
        <v>151</v>
      </c>
      <c r="BE325" s="142">
        <f t="shared" si="84"/>
        <v>0</v>
      </c>
      <c r="BF325" s="142">
        <f t="shared" si="85"/>
        <v>0</v>
      </c>
      <c r="BG325" s="142">
        <f t="shared" si="86"/>
        <v>0</v>
      </c>
      <c r="BH325" s="142">
        <f t="shared" si="87"/>
        <v>0</v>
      </c>
      <c r="BI325" s="142">
        <f t="shared" si="88"/>
        <v>0</v>
      </c>
      <c r="BJ325" s="13" t="s">
        <v>89</v>
      </c>
      <c r="BK325" s="142">
        <f t="shared" si="89"/>
        <v>0</v>
      </c>
      <c r="BL325" s="13" t="s">
        <v>215</v>
      </c>
      <c r="BM325" s="141" t="s">
        <v>1408</v>
      </c>
    </row>
    <row r="326" spans="2:65" s="1" customFormat="1" ht="24.25" customHeight="1">
      <c r="B326" s="129"/>
      <c r="C326" s="130" t="s">
        <v>1409</v>
      </c>
      <c r="D326" s="130" t="s">
        <v>153</v>
      </c>
      <c r="E326" s="131" t="s">
        <v>1410</v>
      </c>
      <c r="F326" s="132" t="s">
        <v>1411</v>
      </c>
      <c r="G326" s="133" t="s">
        <v>169</v>
      </c>
      <c r="H326" s="134">
        <v>9</v>
      </c>
      <c r="I326" s="135"/>
      <c r="J326" s="135">
        <f t="shared" si="80"/>
        <v>0</v>
      </c>
      <c r="K326" s="136"/>
      <c r="L326" s="25"/>
      <c r="M326" s="137" t="s">
        <v>1</v>
      </c>
      <c r="N326" s="138" t="s">
        <v>43</v>
      </c>
      <c r="O326" s="139">
        <v>1.1325179999999999</v>
      </c>
      <c r="P326" s="139">
        <f t="shared" si="81"/>
        <v>10.192661999999999</v>
      </c>
      <c r="Q326" s="139">
        <v>2.5939999999999999E-5</v>
      </c>
      <c r="R326" s="139">
        <f t="shared" si="82"/>
        <v>2.3346E-4</v>
      </c>
      <c r="S326" s="139">
        <v>0</v>
      </c>
      <c r="T326" s="140">
        <f t="shared" si="83"/>
        <v>0</v>
      </c>
      <c r="AR326" s="141" t="s">
        <v>215</v>
      </c>
      <c r="AT326" s="141" t="s">
        <v>153</v>
      </c>
      <c r="AU326" s="141" t="s">
        <v>89</v>
      </c>
      <c r="AY326" s="13" t="s">
        <v>151</v>
      </c>
      <c r="BE326" s="142">
        <f t="shared" si="84"/>
        <v>0</v>
      </c>
      <c r="BF326" s="142">
        <f t="shared" si="85"/>
        <v>0</v>
      </c>
      <c r="BG326" s="142">
        <f t="shared" si="86"/>
        <v>0</v>
      </c>
      <c r="BH326" s="142">
        <f t="shared" si="87"/>
        <v>0</v>
      </c>
      <c r="BI326" s="142">
        <f t="shared" si="88"/>
        <v>0</v>
      </c>
      <c r="BJ326" s="13" t="s">
        <v>89</v>
      </c>
      <c r="BK326" s="142">
        <f t="shared" si="89"/>
        <v>0</v>
      </c>
      <c r="BL326" s="13" t="s">
        <v>215</v>
      </c>
      <c r="BM326" s="141" t="s">
        <v>1412</v>
      </c>
    </row>
    <row r="327" spans="2:65" s="1" customFormat="1" ht="24.25" customHeight="1">
      <c r="B327" s="129"/>
      <c r="C327" s="143" t="s">
        <v>1413</v>
      </c>
      <c r="D327" s="143" t="s">
        <v>220</v>
      </c>
      <c r="E327" s="144" t="s">
        <v>1414</v>
      </c>
      <c r="F327" s="145" t="s">
        <v>1415</v>
      </c>
      <c r="G327" s="146" t="s">
        <v>169</v>
      </c>
      <c r="H327" s="147">
        <v>1</v>
      </c>
      <c r="I327" s="148"/>
      <c r="J327" s="148">
        <f t="shared" si="80"/>
        <v>0</v>
      </c>
      <c r="K327" s="149"/>
      <c r="L327" s="150"/>
      <c r="M327" s="151" t="s">
        <v>1</v>
      </c>
      <c r="N327" s="152" t="s">
        <v>43</v>
      </c>
      <c r="O327" s="139">
        <v>0</v>
      </c>
      <c r="P327" s="139">
        <f t="shared" si="81"/>
        <v>0</v>
      </c>
      <c r="Q327" s="139">
        <v>0</v>
      </c>
      <c r="R327" s="139">
        <f t="shared" si="82"/>
        <v>0</v>
      </c>
      <c r="S327" s="139">
        <v>0</v>
      </c>
      <c r="T327" s="140">
        <f t="shared" si="83"/>
        <v>0</v>
      </c>
      <c r="AR327" s="141" t="s">
        <v>281</v>
      </c>
      <c r="AT327" s="141" t="s">
        <v>220</v>
      </c>
      <c r="AU327" s="141" t="s">
        <v>89</v>
      </c>
      <c r="AY327" s="13" t="s">
        <v>151</v>
      </c>
      <c r="BE327" s="142">
        <f t="shared" si="84"/>
        <v>0</v>
      </c>
      <c r="BF327" s="142">
        <f t="shared" si="85"/>
        <v>0</v>
      </c>
      <c r="BG327" s="142">
        <f t="shared" si="86"/>
        <v>0</v>
      </c>
      <c r="BH327" s="142">
        <f t="shared" si="87"/>
        <v>0</v>
      </c>
      <c r="BI327" s="142">
        <f t="shared" si="88"/>
        <v>0</v>
      </c>
      <c r="BJ327" s="13" t="s">
        <v>89</v>
      </c>
      <c r="BK327" s="142">
        <f t="shared" si="89"/>
        <v>0</v>
      </c>
      <c r="BL327" s="13" t="s">
        <v>215</v>
      </c>
      <c r="BM327" s="141" t="s">
        <v>1416</v>
      </c>
    </row>
    <row r="328" spans="2:65" s="1" customFormat="1" ht="24.25" customHeight="1">
      <c r="B328" s="129"/>
      <c r="C328" s="143" t="s">
        <v>1417</v>
      </c>
      <c r="D328" s="143" t="s">
        <v>220</v>
      </c>
      <c r="E328" s="144" t="s">
        <v>1418</v>
      </c>
      <c r="F328" s="145" t="s">
        <v>1419</v>
      </c>
      <c r="G328" s="146" t="s">
        <v>169</v>
      </c>
      <c r="H328" s="147">
        <v>7</v>
      </c>
      <c r="I328" s="148"/>
      <c r="J328" s="148">
        <f t="shared" si="80"/>
        <v>0</v>
      </c>
      <c r="K328" s="149"/>
      <c r="L328" s="150"/>
      <c r="M328" s="151" t="s">
        <v>1</v>
      </c>
      <c r="N328" s="152" t="s">
        <v>43</v>
      </c>
      <c r="O328" s="139">
        <v>0</v>
      </c>
      <c r="P328" s="139">
        <f t="shared" si="81"/>
        <v>0</v>
      </c>
      <c r="Q328" s="139">
        <v>0</v>
      </c>
      <c r="R328" s="139">
        <f t="shared" si="82"/>
        <v>0</v>
      </c>
      <c r="S328" s="139">
        <v>0</v>
      </c>
      <c r="T328" s="140">
        <f t="shared" si="83"/>
        <v>0</v>
      </c>
      <c r="AR328" s="141" t="s">
        <v>281</v>
      </c>
      <c r="AT328" s="141" t="s">
        <v>220</v>
      </c>
      <c r="AU328" s="141" t="s">
        <v>89</v>
      </c>
      <c r="AY328" s="13" t="s">
        <v>151</v>
      </c>
      <c r="BE328" s="142">
        <f t="shared" si="84"/>
        <v>0</v>
      </c>
      <c r="BF328" s="142">
        <f t="shared" si="85"/>
        <v>0</v>
      </c>
      <c r="BG328" s="142">
        <f t="shared" si="86"/>
        <v>0</v>
      </c>
      <c r="BH328" s="142">
        <f t="shared" si="87"/>
        <v>0</v>
      </c>
      <c r="BI328" s="142">
        <f t="shared" si="88"/>
        <v>0</v>
      </c>
      <c r="BJ328" s="13" t="s">
        <v>89</v>
      </c>
      <c r="BK328" s="142">
        <f t="shared" si="89"/>
        <v>0</v>
      </c>
      <c r="BL328" s="13" t="s">
        <v>215</v>
      </c>
      <c r="BM328" s="141" t="s">
        <v>1420</v>
      </c>
    </row>
    <row r="329" spans="2:65" s="1" customFormat="1" ht="24.25" customHeight="1">
      <c r="B329" s="129"/>
      <c r="C329" s="143" t="s">
        <v>1421</v>
      </c>
      <c r="D329" s="143" t="s">
        <v>220</v>
      </c>
      <c r="E329" s="144" t="s">
        <v>1422</v>
      </c>
      <c r="F329" s="145" t="s">
        <v>1423</v>
      </c>
      <c r="G329" s="146" t="s">
        <v>169</v>
      </c>
      <c r="H329" s="147">
        <v>2</v>
      </c>
      <c r="I329" s="148"/>
      <c r="J329" s="148">
        <f t="shared" si="80"/>
        <v>0</v>
      </c>
      <c r="K329" s="149"/>
      <c r="L329" s="150"/>
      <c r="M329" s="151" t="s">
        <v>1</v>
      </c>
      <c r="N329" s="152" t="s">
        <v>43</v>
      </c>
      <c r="O329" s="139">
        <v>0</v>
      </c>
      <c r="P329" s="139">
        <f t="shared" si="81"/>
        <v>0</v>
      </c>
      <c r="Q329" s="139">
        <v>0</v>
      </c>
      <c r="R329" s="139">
        <f t="shared" si="82"/>
        <v>0</v>
      </c>
      <c r="S329" s="139">
        <v>0</v>
      </c>
      <c r="T329" s="140">
        <f t="shared" si="83"/>
        <v>0</v>
      </c>
      <c r="AR329" s="141" t="s">
        <v>281</v>
      </c>
      <c r="AT329" s="141" t="s">
        <v>220</v>
      </c>
      <c r="AU329" s="141" t="s">
        <v>89</v>
      </c>
      <c r="AY329" s="13" t="s">
        <v>151</v>
      </c>
      <c r="BE329" s="142">
        <f t="shared" si="84"/>
        <v>0</v>
      </c>
      <c r="BF329" s="142">
        <f t="shared" si="85"/>
        <v>0</v>
      </c>
      <c r="BG329" s="142">
        <f t="shared" si="86"/>
        <v>0</v>
      </c>
      <c r="BH329" s="142">
        <f t="shared" si="87"/>
        <v>0</v>
      </c>
      <c r="BI329" s="142">
        <f t="shared" si="88"/>
        <v>0</v>
      </c>
      <c r="BJ329" s="13" t="s">
        <v>89</v>
      </c>
      <c r="BK329" s="142">
        <f t="shared" si="89"/>
        <v>0</v>
      </c>
      <c r="BL329" s="13" t="s">
        <v>215</v>
      </c>
      <c r="BM329" s="141" t="s">
        <v>1424</v>
      </c>
    </row>
    <row r="330" spans="2:65" s="1" customFormat="1" ht="24.25" customHeight="1">
      <c r="B330" s="129"/>
      <c r="C330" s="130" t="s">
        <v>1425</v>
      </c>
      <c r="D330" s="130" t="s">
        <v>153</v>
      </c>
      <c r="E330" s="131" t="s">
        <v>1426</v>
      </c>
      <c r="F330" s="132" t="s">
        <v>1427</v>
      </c>
      <c r="G330" s="133" t="s">
        <v>169</v>
      </c>
      <c r="H330" s="134">
        <v>42</v>
      </c>
      <c r="I330" s="135"/>
      <c r="J330" s="135">
        <f t="shared" si="80"/>
        <v>0</v>
      </c>
      <c r="K330" s="136"/>
      <c r="L330" s="25"/>
      <c r="M330" s="137" t="s">
        <v>1</v>
      </c>
      <c r="N330" s="138" t="s">
        <v>43</v>
      </c>
      <c r="O330" s="139">
        <v>0.48899999999999999</v>
      </c>
      <c r="P330" s="139">
        <f t="shared" si="81"/>
        <v>20.538</v>
      </c>
      <c r="Q330" s="139">
        <v>0</v>
      </c>
      <c r="R330" s="139">
        <f t="shared" si="82"/>
        <v>0</v>
      </c>
      <c r="S330" s="139">
        <v>0</v>
      </c>
      <c r="T330" s="140">
        <f t="shared" si="83"/>
        <v>0</v>
      </c>
      <c r="AR330" s="141" t="s">
        <v>215</v>
      </c>
      <c r="AT330" s="141" t="s">
        <v>153</v>
      </c>
      <c r="AU330" s="141" t="s">
        <v>89</v>
      </c>
      <c r="AY330" s="13" t="s">
        <v>151</v>
      </c>
      <c r="BE330" s="142">
        <f t="shared" si="84"/>
        <v>0</v>
      </c>
      <c r="BF330" s="142">
        <f t="shared" si="85"/>
        <v>0</v>
      </c>
      <c r="BG330" s="142">
        <f t="shared" si="86"/>
        <v>0</v>
      </c>
      <c r="BH330" s="142">
        <f t="shared" si="87"/>
        <v>0</v>
      </c>
      <c r="BI330" s="142">
        <f t="shared" si="88"/>
        <v>0</v>
      </c>
      <c r="BJ330" s="13" t="s">
        <v>89</v>
      </c>
      <c r="BK330" s="142">
        <f t="shared" si="89"/>
        <v>0</v>
      </c>
      <c r="BL330" s="13" t="s">
        <v>215</v>
      </c>
      <c r="BM330" s="141" t="s">
        <v>1428</v>
      </c>
    </row>
    <row r="331" spans="2:65" s="1" customFormat="1" ht="14.5" customHeight="1">
      <c r="B331" s="129"/>
      <c r="C331" s="130" t="s">
        <v>1429</v>
      </c>
      <c r="D331" s="130" t="s">
        <v>153</v>
      </c>
      <c r="E331" s="131" t="s">
        <v>1430</v>
      </c>
      <c r="F331" s="132" t="s">
        <v>1431</v>
      </c>
      <c r="G331" s="133" t="s">
        <v>169</v>
      </c>
      <c r="H331" s="134">
        <v>5</v>
      </c>
      <c r="I331" s="135"/>
      <c r="J331" s="135">
        <f t="shared" si="80"/>
        <v>0</v>
      </c>
      <c r="K331" s="136"/>
      <c r="L331" s="25"/>
      <c r="M331" s="137" t="s">
        <v>1</v>
      </c>
      <c r="N331" s="138" t="s">
        <v>43</v>
      </c>
      <c r="O331" s="139">
        <v>0.62072000000000005</v>
      </c>
      <c r="P331" s="139">
        <f t="shared" si="81"/>
        <v>3.1036000000000001</v>
      </c>
      <c r="Q331" s="139">
        <v>2.5939999999999999E-5</v>
      </c>
      <c r="R331" s="139">
        <f t="shared" si="82"/>
        <v>1.2970000000000001E-4</v>
      </c>
      <c r="S331" s="139">
        <v>0</v>
      </c>
      <c r="T331" s="140">
        <f t="shared" si="83"/>
        <v>0</v>
      </c>
      <c r="AR331" s="141" t="s">
        <v>215</v>
      </c>
      <c r="AT331" s="141" t="s">
        <v>153</v>
      </c>
      <c r="AU331" s="141" t="s">
        <v>89</v>
      </c>
      <c r="AY331" s="13" t="s">
        <v>151</v>
      </c>
      <c r="BE331" s="142">
        <f t="shared" si="84"/>
        <v>0</v>
      </c>
      <c r="BF331" s="142">
        <f t="shared" si="85"/>
        <v>0</v>
      </c>
      <c r="BG331" s="142">
        <f t="shared" si="86"/>
        <v>0</v>
      </c>
      <c r="BH331" s="142">
        <f t="shared" si="87"/>
        <v>0</v>
      </c>
      <c r="BI331" s="142">
        <f t="shared" si="88"/>
        <v>0</v>
      </c>
      <c r="BJ331" s="13" t="s">
        <v>89</v>
      </c>
      <c r="BK331" s="142">
        <f t="shared" si="89"/>
        <v>0</v>
      </c>
      <c r="BL331" s="13" t="s">
        <v>215</v>
      </c>
      <c r="BM331" s="141" t="s">
        <v>1432</v>
      </c>
    </row>
    <row r="332" spans="2:65" s="1" customFormat="1" ht="24.25" customHeight="1">
      <c r="B332" s="129"/>
      <c r="C332" s="143" t="s">
        <v>1433</v>
      </c>
      <c r="D332" s="143" t="s">
        <v>220</v>
      </c>
      <c r="E332" s="144" t="s">
        <v>1434</v>
      </c>
      <c r="F332" s="145" t="s">
        <v>1435</v>
      </c>
      <c r="G332" s="146" t="s">
        <v>169</v>
      </c>
      <c r="H332" s="147">
        <v>5</v>
      </c>
      <c r="I332" s="148"/>
      <c r="J332" s="148">
        <f t="shared" si="80"/>
        <v>0</v>
      </c>
      <c r="K332" s="149"/>
      <c r="L332" s="150"/>
      <c r="M332" s="151" t="s">
        <v>1</v>
      </c>
      <c r="N332" s="152" t="s">
        <v>43</v>
      </c>
      <c r="O332" s="139">
        <v>0</v>
      </c>
      <c r="P332" s="139">
        <f t="shared" si="81"/>
        <v>0</v>
      </c>
      <c r="Q332" s="139">
        <v>1.736E-2</v>
      </c>
      <c r="R332" s="139">
        <f t="shared" si="82"/>
        <v>8.6800000000000002E-2</v>
      </c>
      <c r="S332" s="139">
        <v>0</v>
      </c>
      <c r="T332" s="140">
        <f t="shared" si="83"/>
        <v>0</v>
      </c>
      <c r="AR332" s="141" t="s">
        <v>281</v>
      </c>
      <c r="AT332" s="141" t="s">
        <v>220</v>
      </c>
      <c r="AU332" s="141" t="s">
        <v>89</v>
      </c>
      <c r="AY332" s="13" t="s">
        <v>151</v>
      </c>
      <c r="BE332" s="142">
        <f t="shared" si="84"/>
        <v>0</v>
      </c>
      <c r="BF332" s="142">
        <f t="shared" si="85"/>
        <v>0</v>
      </c>
      <c r="BG332" s="142">
        <f t="shared" si="86"/>
        <v>0</v>
      </c>
      <c r="BH332" s="142">
        <f t="shared" si="87"/>
        <v>0</v>
      </c>
      <c r="BI332" s="142">
        <f t="shared" si="88"/>
        <v>0</v>
      </c>
      <c r="BJ332" s="13" t="s">
        <v>89</v>
      </c>
      <c r="BK332" s="142">
        <f t="shared" si="89"/>
        <v>0</v>
      </c>
      <c r="BL332" s="13" t="s">
        <v>215</v>
      </c>
      <c r="BM332" s="141" t="s">
        <v>1436</v>
      </c>
    </row>
    <row r="333" spans="2:65" s="1" customFormat="1" ht="24.25" customHeight="1">
      <c r="B333" s="129"/>
      <c r="C333" s="130" t="s">
        <v>1437</v>
      </c>
      <c r="D333" s="130" t="s">
        <v>153</v>
      </c>
      <c r="E333" s="131" t="s">
        <v>1438</v>
      </c>
      <c r="F333" s="132" t="s">
        <v>1439</v>
      </c>
      <c r="G333" s="133" t="s">
        <v>169</v>
      </c>
      <c r="H333" s="134">
        <v>42</v>
      </c>
      <c r="I333" s="135"/>
      <c r="J333" s="135">
        <f t="shared" si="80"/>
        <v>0</v>
      </c>
      <c r="K333" s="136"/>
      <c r="L333" s="25"/>
      <c r="M333" s="137" t="s">
        <v>1</v>
      </c>
      <c r="N333" s="138" t="s">
        <v>43</v>
      </c>
      <c r="O333" s="139">
        <v>5.8000000000000003E-2</v>
      </c>
      <c r="P333" s="139">
        <f t="shared" si="81"/>
        <v>2.4359999999999999</v>
      </c>
      <c r="Q333" s="139">
        <v>0</v>
      </c>
      <c r="R333" s="139">
        <f t="shared" si="82"/>
        <v>0</v>
      </c>
      <c r="S333" s="139">
        <v>0</v>
      </c>
      <c r="T333" s="140">
        <f t="shared" si="83"/>
        <v>0</v>
      </c>
      <c r="AR333" s="141" t="s">
        <v>215</v>
      </c>
      <c r="AT333" s="141" t="s">
        <v>153</v>
      </c>
      <c r="AU333" s="141" t="s">
        <v>89</v>
      </c>
      <c r="AY333" s="13" t="s">
        <v>151</v>
      </c>
      <c r="BE333" s="142">
        <f t="shared" si="84"/>
        <v>0</v>
      </c>
      <c r="BF333" s="142">
        <f t="shared" si="85"/>
        <v>0</v>
      </c>
      <c r="BG333" s="142">
        <f t="shared" si="86"/>
        <v>0</v>
      </c>
      <c r="BH333" s="142">
        <f t="shared" si="87"/>
        <v>0</v>
      </c>
      <c r="BI333" s="142">
        <f t="shared" si="88"/>
        <v>0</v>
      </c>
      <c r="BJ333" s="13" t="s">
        <v>89</v>
      </c>
      <c r="BK333" s="142">
        <f t="shared" si="89"/>
        <v>0</v>
      </c>
      <c r="BL333" s="13" t="s">
        <v>215</v>
      </c>
      <c r="BM333" s="141" t="s">
        <v>1440</v>
      </c>
    </row>
    <row r="334" spans="2:65" s="1" customFormat="1" ht="24.25" customHeight="1">
      <c r="B334" s="129"/>
      <c r="C334" s="130" t="s">
        <v>1441</v>
      </c>
      <c r="D334" s="130" t="s">
        <v>153</v>
      </c>
      <c r="E334" s="131" t="s">
        <v>1442</v>
      </c>
      <c r="F334" s="132" t="s">
        <v>1443</v>
      </c>
      <c r="G334" s="133" t="s">
        <v>169</v>
      </c>
      <c r="H334" s="134">
        <v>1</v>
      </c>
      <c r="I334" s="135"/>
      <c r="J334" s="135">
        <f t="shared" si="80"/>
        <v>0</v>
      </c>
      <c r="K334" s="136"/>
      <c r="L334" s="25"/>
      <c r="M334" s="137" t="s">
        <v>1</v>
      </c>
      <c r="N334" s="138" t="s">
        <v>43</v>
      </c>
      <c r="O334" s="139">
        <v>2.9000000000000001E-2</v>
      </c>
      <c r="P334" s="139">
        <f t="shared" si="81"/>
        <v>2.9000000000000001E-2</v>
      </c>
      <c r="Q334" s="139">
        <v>0</v>
      </c>
      <c r="R334" s="139">
        <f t="shared" si="82"/>
        <v>0</v>
      </c>
      <c r="S334" s="139">
        <v>0</v>
      </c>
      <c r="T334" s="140">
        <f t="shared" si="83"/>
        <v>0</v>
      </c>
      <c r="AR334" s="141" t="s">
        <v>215</v>
      </c>
      <c r="AT334" s="141" t="s">
        <v>153</v>
      </c>
      <c r="AU334" s="141" t="s">
        <v>89</v>
      </c>
      <c r="AY334" s="13" t="s">
        <v>151</v>
      </c>
      <c r="BE334" s="142">
        <f t="shared" si="84"/>
        <v>0</v>
      </c>
      <c r="BF334" s="142">
        <f t="shared" si="85"/>
        <v>0</v>
      </c>
      <c r="BG334" s="142">
        <f t="shared" si="86"/>
        <v>0</v>
      </c>
      <c r="BH334" s="142">
        <f t="shared" si="87"/>
        <v>0</v>
      </c>
      <c r="BI334" s="142">
        <f t="shared" si="88"/>
        <v>0</v>
      </c>
      <c r="BJ334" s="13" t="s">
        <v>89</v>
      </c>
      <c r="BK334" s="142">
        <f t="shared" si="89"/>
        <v>0</v>
      </c>
      <c r="BL334" s="13" t="s">
        <v>215</v>
      </c>
      <c r="BM334" s="141" t="s">
        <v>1444</v>
      </c>
    </row>
    <row r="335" spans="2:65" s="1" customFormat="1" ht="24.25" customHeight="1">
      <c r="B335" s="129"/>
      <c r="C335" s="130" t="s">
        <v>1445</v>
      </c>
      <c r="D335" s="130" t="s">
        <v>153</v>
      </c>
      <c r="E335" s="131" t="s">
        <v>1446</v>
      </c>
      <c r="F335" s="132" t="s">
        <v>1447</v>
      </c>
      <c r="G335" s="133" t="s">
        <v>169</v>
      </c>
      <c r="H335" s="134">
        <v>84</v>
      </c>
      <c r="I335" s="135"/>
      <c r="J335" s="135">
        <f t="shared" si="80"/>
        <v>0</v>
      </c>
      <c r="K335" s="136"/>
      <c r="L335" s="25"/>
      <c r="M335" s="137" t="s">
        <v>1</v>
      </c>
      <c r="N335" s="138" t="s">
        <v>43</v>
      </c>
      <c r="O335" s="139">
        <v>2.7009999999999999E-2</v>
      </c>
      <c r="P335" s="139">
        <f t="shared" si="81"/>
        <v>2.26884</v>
      </c>
      <c r="Q335" s="139">
        <v>5.8799999999999996E-6</v>
      </c>
      <c r="R335" s="139">
        <f t="shared" si="82"/>
        <v>4.9392000000000001E-4</v>
      </c>
      <c r="S335" s="139">
        <v>7.5000000000000002E-4</v>
      </c>
      <c r="T335" s="140">
        <f t="shared" si="83"/>
        <v>6.3E-2</v>
      </c>
      <c r="AR335" s="141" t="s">
        <v>215</v>
      </c>
      <c r="AT335" s="141" t="s">
        <v>153</v>
      </c>
      <c r="AU335" s="141" t="s">
        <v>89</v>
      </c>
      <c r="AY335" s="13" t="s">
        <v>151</v>
      </c>
      <c r="BE335" s="142">
        <f t="shared" si="84"/>
        <v>0</v>
      </c>
      <c r="BF335" s="142">
        <f t="shared" si="85"/>
        <v>0</v>
      </c>
      <c r="BG335" s="142">
        <f t="shared" si="86"/>
        <v>0</v>
      </c>
      <c r="BH335" s="142">
        <f t="shared" si="87"/>
        <v>0</v>
      </c>
      <c r="BI335" s="142">
        <f t="shared" si="88"/>
        <v>0</v>
      </c>
      <c r="BJ335" s="13" t="s">
        <v>89</v>
      </c>
      <c r="BK335" s="142">
        <f t="shared" si="89"/>
        <v>0</v>
      </c>
      <c r="BL335" s="13" t="s">
        <v>215</v>
      </c>
      <c r="BM335" s="141" t="s">
        <v>1448</v>
      </c>
    </row>
    <row r="336" spans="2:65" s="1" customFormat="1" ht="24.25" customHeight="1">
      <c r="B336" s="129"/>
      <c r="C336" s="130" t="s">
        <v>1449</v>
      </c>
      <c r="D336" s="130" t="s">
        <v>153</v>
      </c>
      <c r="E336" s="131" t="s">
        <v>1450</v>
      </c>
      <c r="F336" s="132" t="s">
        <v>1451</v>
      </c>
      <c r="G336" s="133" t="s">
        <v>169</v>
      </c>
      <c r="H336" s="134">
        <v>1</v>
      </c>
      <c r="I336" s="135"/>
      <c r="J336" s="135">
        <f t="shared" si="80"/>
        <v>0</v>
      </c>
      <c r="K336" s="136"/>
      <c r="L336" s="25"/>
      <c r="M336" s="137" t="s">
        <v>1</v>
      </c>
      <c r="N336" s="138" t="s">
        <v>43</v>
      </c>
      <c r="O336" s="139">
        <v>4.9000000000000002E-2</v>
      </c>
      <c r="P336" s="139">
        <f t="shared" si="81"/>
        <v>4.9000000000000002E-2</v>
      </c>
      <c r="Q336" s="139">
        <v>0</v>
      </c>
      <c r="R336" s="139">
        <f t="shared" si="82"/>
        <v>0</v>
      </c>
      <c r="S336" s="139">
        <v>0</v>
      </c>
      <c r="T336" s="140">
        <f t="shared" si="83"/>
        <v>0</v>
      </c>
      <c r="AR336" s="141" t="s">
        <v>215</v>
      </c>
      <c r="AT336" s="141" t="s">
        <v>153</v>
      </c>
      <c r="AU336" s="141" t="s">
        <v>89</v>
      </c>
      <c r="AY336" s="13" t="s">
        <v>151</v>
      </c>
      <c r="BE336" s="142">
        <f t="shared" si="84"/>
        <v>0</v>
      </c>
      <c r="BF336" s="142">
        <f t="shared" si="85"/>
        <v>0</v>
      </c>
      <c r="BG336" s="142">
        <f t="shared" si="86"/>
        <v>0</v>
      </c>
      <c r="BH336" s="142">
        <f t="shared" si="87"/>
        <v>0</v>
      </c>
      <c r="BI336" s="142">
        <f t="shared" si="88"/>
        <v>0</v>
      </c>
      <c r="BJ336" s="13" t="s">
        <v>89</v>
      </c>
      <c r="BK336" s="142">
        <f t="shared" si="89"/>
        <v>0</v>
      </c>
      <c r="BL336" s="13" t="s">
        <v>215</v>
      </c>
      <c r="BM336" s="141" t="s">
        <v>1452</v>
      </c>
    </row>
    <row r="337" spans="2:65" s="1" customFormat="1" ht="24.25" customHeight="1">
      <c r="B337" s="129"/>
      <c r="C337" s="130" t="s">
        <v>1453</v>
      </c>
      <c r="D337" s="130" t="s">
        <v>153</v>
      </c>
      <c r="E337" s="131" t="s">
        <v>1454</v>
      </c>
      <c r="F337" s="132" t="s">
        <v>1455</v>
      </c>
      <c r="G337" s="133" t="s">
        <v>204</v>
      </c>
      <c r="H337" s="134">
        <v>2.0299999999999998</v>
      </c>
      <c r="I337" s="135"/>
      <c r="J337" s="135">
        <f t="shared" si="80"/>
        <v>0</v>
      </c>
      <c r="K337" s="136"/>
      <c r="L337" s="25"/>
      <c r="M337" s="137" t="s">
        <v>1</v>
      </c>
      <c r="N337" s="138" t="s">
        <v>43</v>
      </c>
      <c r="O337" s="139">
        <v>2.9079999999999999</v>
      </c>
      <c r="P337" s="139">
        <f t="shared" si="81"/>
        <v>5.9032399999999994</v>
      </c>
      <c r="Q337" s="139">
        <v>0</v>
      </c>
      <c r="R337" s="139">
        <f t="shared" si="82"/>
        <v>0</v>
      </c>
      <c r="S337" s="139">
        <v>0</v>
      </c>
      <c r="T337" s="140">
        <f t="shared" si="83"/>
        <v>0</v>
      </c>
      <c r="AR337" s="141" t="s">
        <v>215</v>
      </c>
      <c r="AT337" s="141" t="s">
        <v>153</v>
      </c>
      <c r="AU337" s="141" t="s">
        <v>89</v>
      </c>
      <c r="AY337" s="13" t="s">
        <v>151</v>
      </c>
      <c r="BE337" s="142">
        <f t="shared" si="84"/>
        <v>0</v>
      </c>
      <c r="BF337" s="142">
        <f t="shared" si="85"/>
        <v>0</v>
      </c>
      <c r="BG337" s="142">
        <f t="shared" si="86"/>
        <v>0</v>
      </c>
      <c r="BH337" s="142">
        <f t="shared" si="87"/>
        <v>0</v>
      </c>
      <c r="BI337" s="142">
        <f t="shared" si="88"/>
        <v>0</v>
      </c>
      <c r="BJ337" s="13" t="s">
        <v>89</v>
      </c>
      <c r="BK337" s="142">
        <f t="shared" si="89"/>
        <v>0</v>
      </c>
      <c r="BL337" s="13" t="s">
        <v>215</v>
      </c>
      <c r="BM337" s="141" t="s">
        <v>1456</v>
      </c>
    </row>
    <row r="338" spans="2:65" s="1" customFormat="1" ht="24.25" customHeight="1">
      <c r="B338" s="129"/>
      <c r="C338" s="130" t="s">
        <v>1457</v>
      </c>
      <c r="D338" s="130" t="s">
        <v>153</v>
      </c>
      <c r="E338" s="131" t="s">
        <v>1458</v>
      </c>
      <c r="F338" s="132" t="s">
        <v>1459</v>
      </c>
      <c r="G338" s="133" t="s">
        <v>545</v>
      </c>
      <c r="H338" s="134">
        <v>145.51</v>
      </c>
      <c r="I338" s="135"/>
      <c r="J338" s="135">
        <f t="shared" si="80"/>
        <v>0</v>
      </c>
      <c r="K338" s="136"/>
      <c r="L338" s="25"/>
      <c r="M338" s="137" t="s">
        <v>1</v>
      </c>
      <c r="N338" s="138" t="s">
        <v>43</v>
      </c>
      <c r="O338" s="139">
        <v>0</v>
      </c>
      <c r="P338" s="139">
        <f t="shared" si="81"/>
        <v>0</v>
      </c>
      <c r="Q338" s="139">
        <v>0</v>
      </c>
      <c r="R338" s="139">
        <f t="shared" si="82"/>
        <v>0</v>
      </c>
      <c r="S338" s="139">
        <v>0</v>
      </c>
      <c r="T338" s="140">
        <f t="shared" si="83"/>
        <v>0</v>
      </c>
      <c r="AR338" s="141" t="s">
        <v>215</v>
      </c>
      <c r="AT338" s="141" t="s">
        <v>153</v>
      </c>
      <c r="AU338" s="141" t="s">
        <v>89</v>
      </c>
      <c r="AY338" s="13" t="s">
        <v>151</v>
      </c>
      <c r="BE338" s="142">
        <f t="shared" si="84"/>
        <v>0</v>
      </c>
      <c r="BF338" s="142">
        <f t="shared" si="85"/>
        <v>0</v>
      </c>
      <c r="BG338" s="142">
        <f t="shared" si="86"/>
        <v>0</v>
      </c>
      <c r="BH338" s="142">
        <f t="shared" si="87"/>
        <v>0</v>
      </c>
      <c r="BI338" s="142">
        <f t="shared" si="88"/>
        <v>0</v>
      </c>
      <c r="BJ338" s="13" t="s">
        <v>89</v>
      </c>
      <c r="BK338" s="142">
        <f t="shared" si="89"/>
        <v>0</v>
      </c>
      <c r="BL338" s="13" t="s">
        <v>215</v>
      </c>
      <c r="BM338" s="141" t="s">
        <v>1460</v>
      </c>
    </row>
    <row r="339" spans="2:65" s="1" customFormat="1" ht="24.25" customHeight="1">
      <c r="B339" s="129"/>
      <c r="C339" s="130" t="s">
        <v>1461</v>
      </c>
      <c r="D339" s="130" t="s">
        <v>153</v>
      </c>
      <c r="E339" s="131" t="s">
        <v>1462</v>
      </c>
      <c r="F339" s="132" t="s">
        <v>1463</v>
      </c>
      <c r="G339" s="133" t="s">
        <v>545</v>
      </c>
      <c r="H339" s="134">
        <v>145.51</v>
      </c>
      <c r="I339" s="135"/>
      <c r="J339" s="135">
        <f t="shared" si="80"/>
        <v>0</v>
      </c>
      <c r="K339" s="136"/>
      <c r="L339" s="25"/>
      <c r="M339" s="137" t="s">
        <v>1</v>
      </c>
      <c r="N339" s="138" t="s">
        <v>43</v>
      </c>
      <c r="O339" s="139">
        <v>0</v>
      </c>
      <c r="P339" s="139">
        <f t="shared" si="81"/>
        <v>0</v>
      </c>
      <c r="Q339" s="139">
        <v>0</v>
      </c>
      <c r="R339" s="139">
        <f t="shared" si="82"/>
        <v>0</v>
      </c>
      <c r="S339" s="139">
        <v>0</v>
      </c>
      <c r="T339" s="140">
        <f t="shared" si="83"/>
        <v>0</v>
      </c>
      <c r="AR339" s="141" t="s">
        <v>215</v>
      </c>
      <c r="AT339" s="141" t="s">
        <v>153</v>
      </c>
      <c r="AU339" s="141" t="s">
        <v>89</v>
      </c>
      <c r="AY339" s="13" t="s">
        <v>151</v>
      </c>
      <c r="BE339" s="142">
        <f t="shared" si="84"/>
        <v>0</v>
      </c>
      <c r="BF339" s="142">
        <f t="shared" si="85"/>
        <v>0</v>
      </c>
      <c r="BG339" s="142">
        <f t="shared" si="86"/>
        <v>0</v>
      </c>
      <c r="BH339" s="142">
        <f t="shared" si="87"/>
        <v>0</v>
      </c>
      <c r="BI339" s="142">
        <f t="shared" si="88"/>
        <v>0</v>
      </c>
      <c r="BJ339" s="13" t="s">
        <v>89</v>
      </c>
      <c r="BK339" s="142">
        <f t="shared" si="89"/>
        <v>0</v>
      </c>
      <c r="BL339" s="13" t="s">
        <v>215</v>
      </c>
      <c r="BM339" s="141" t="s">
        <v>1464</v>
      </c>
    </row>
    <row r="340" spans="2:65" s="11" customFormat="1" ht="23" customHeight="1">
      <c r="B340" s="118"/>
      <c r="D340" s="119" t="s">
        <v>76</v>
      </c>
      <c r="E340" s="127" t="s">
        <v>788</v>
      </c>
      <c r="F340" s="127" t="s">
        <v>789</v>
      </c>
      <c r="J340" s="128">
        <f>BK340</f>
        <v>0</v>
      </c>
      <c r="L340" s="118"/>
      <c r="M340" s="122"/>
      <c r="P340" s="123">
        <f>SUM(P341:P345)</f>
        <v>0</v>
      </c>
      <c r="R340" s="123">
        <f>SUM(R341:R345)</f>
        <v>0</v>
      </c>
      <c r="T340" s="124">
        <f>SUM(T341:T345)</f>
        <v>0</v>
      </c>
      <c r="AR340" s="119" t="s">
        <v>89</v>
      </c>
      <c r="AT340" s="125" t="s">
        <v>76</v>
      </c>
      <c r="AU340" s="125" t="s">
        <v>84</v>
      </c>
      <c r="AY340" s="119" t="s">
        <v>151</v>
      </c>
      <c r="BK340" s="126">
        <f>SUM(BK341:BK345)</f>
        <v>0</v>
      </c>
    </row>
    <row r="341" spans="2:65" s="1" customFormat="1" ht="24.25" customHeight="1">
      <c r="B341" s="129"/>
      <c r="C341" s="130" t="s">
        <v>1465</v>
      </c>
      <c r="D341" s="130" t="s">
        <v>153</v>
      </c>
      <c r="E341" s="131" t="s">
        <v>1466</v>
      </c>
      <c r="F341" s="132" t="s">
        <v>1467</v>
      </c>
      <c r="G341" s="133" t="s">
        <v>793</v>
      </c>
      <c r="H341" s="134">
        <v>82</v>
      </c>
      <c r="I341" s="135"/>
      <c r="J341" s="135">
        <f>ROUND(I341*H341,2)</f>
        <v>0</v>
      </c>
      <c r="K341" s="136"/>
      <c r="L341" s="25"/>
      <c r="M341" s="137" t="s">
        <v>1</v>
      </c>
      <c r="N341" s="138" t="s">
        <v>43</v>
      </c>
      <c r="O341" s="139">
        <v>0</v>
      </c>
      <c r="P341" s="139">
        <f>O341*H341</f>
        <v>0</v>
      </c>
      <c r="Q341" s="139">
        <v>0</v>
      </c>
      <c r="R341" s="139">
        <f>Q341*H341</f>
        <v>0</v>
      </c>
      <c r="S341" s="139">
        <v>0</v>
      </c>
      <c r="T341" s="140">
        <f>S341*H341</f>
        <v>0</v>
      </c>
      <c r="AR341" s="141" t="s">
        <v>215</v>
      </c>
      <c r="AT341" s="141" t="s">
        <v>153</v>
      </c>
      <c r="AU341" s="141" t="s">
        <v>89</v>
      </c>
      <c r="AY341" s="13" t="s">
        <v>151</v>
      </c>
      <c r="BE341" s="142">
        <f>IF(N341="základná",J341,0)</f>
        <v>0</v>
      </c>
      <c r="BF341" s="142">
        <f>IF(N341="znížená",J341,0)</f>
        <v>0</v>
      </c>
      <c r="BG341" s="142">
        <f>IF(N341="zákl. prenesená",J341,0)</f>
        <v>0</v>
      </c>
      <c r="BH341" s="142">
        <f>IF(N341="zníž. prenesená",J341,0)</f>
        <v>0</v>
      </c>
      <c r="BI341" s="142">
        <f>IF(N341="nulová",J341,0)</f>
        <v>0</v>
      </c>
      <c r="BJ341" s="13" t="s">
        <v>89</v>
      </c>
      <c r="BK341" s="142">
        <f>ROUND(I341*H341,2)</f>
        <v>0</v>
      </c>
      <c r="BL341" s="13" t="s">
        <v>215</v>
      </c>
      <c r="BM341" s="141" t="s">
        <v>1468</v>
      </c>
    </row>
    <row r="342" spans="2:65" s="1" customFormat="1" ht="24.25" customHeight="1">
      <c r="B342" s="129"/>
      <c r="C342" s="143" t="s">
        <v>1469</v>
      </c>
      <c r="D342" s="143" t="s">
        <v>220</v>
      </c>
      <c r="E342" s="144" t="s">
        <v>1470</v>
      </c>
      <c r="F342" s="145" t="s">
        <v>1471</v>
      </c>
      <c r="G342" s="146" t="s">
        <v>793</v>
      </c>
      <c r="H342" s="147">
        <v>82</v>
      </c>
      <c r="I342" s="148"/>
      <c r="J342" s="148">
        <f>ROUND(I342*H342,2)</f>
        <v>0</v>
      </c>
      <c r="K342" s="149"/>
      <c r="L342" s="150"/>
      <c r="M342" s="151" t="s">
        <v>1</v>
      </c>
      <c r="N342" s="152" t="s">
        <v>43</v>
      </c>
      <c r="O342" s="139">
        <v>0</v>
      </c>
      <c r="P342" s="139">
        <f>O342*H342</f>
        <v>0</v>
      </c>
      <c r="Q342" s="139">
        <v>0</v>
      </c>
      <c r="R342" s="139">
        <f>Q342*H342</f>
        <v>0</v>
      </c>
      <c r="S342" s="139">
        <v>0</v>
      </c>
      <c r="T342" s="140">
        <f>S342*H342</f>
        <v>0</v>
      </c>
      <c r="AR342" s="141" t="s">
        <v>281</v>
      </c>
      <c r="AT342" s="141" t="s">
        <v>220</v>
      </c>
      <c r="AU342" s="141" t="s">
        <v>89</v>
      </c>
      <c r="AY342" s="13" t="s">
        <v>151</v>
      </c>
      <c r="BE342" s="142">
        <f>IF(N342="základná",J342,0)</f>
        <v>0</v>
      </c>
      <c r="BF342" s="142">
        <f>IF(N342="znížená",J342,0)</f>
        <v>0</v>
      </c>
      <c r="BG342" s="142">
        <f>IF(N342="zákl. prenesená",J342,0)</f>
        <v>0</v>
      </c>
      <c r="BH342" s="142">
        <f>IF(N342="zníž. prenesená",J342,0)</f>
        <v>0</v>
      </c>
      <c r="BI342" s="142">
        <f>IF(N342="nulová",J342,0)</f>
        <v>0</v>
      </c>
      <c r="BJ342" s="13" t="s">
        <v>89</v>
      </c>
      <c r="BK342" s="142">
        <f>ROUND(I342*H342,2)</f>
        <v>0</v>
      </c>
      <c r="BL342" s="13" t="s">
        <v>215</v>
      </c>
      <c r="BM342" s="141" t="s">
        <v>1472</v>
      </c>
    </row>
    <row r="343" spans="2:65" s="1" customFormat="1" ht="14.5" customHeight="1">
      <c r="B343" s="129"/>
      <c r="C343" s="143" t="s">
        <v>1473</v>
      </c>
      <c r="D343" s="143" t="s">
        <v>220</v>
      </c>
      <c r="E343" s="144" t="s">
        <v>1474</v>
      </c>
      <c r="F343" s="145" t="s">
        <v>1475</v>
      </c>
      <c r="G343" s="146" t="s">
        <v>169</v>
      </c>
      <c r="H343" s="147">
        <v>1</v>
      </c>
      <c r="I343" s="148"/>
      <c r="J343" s="148">
        <f>ROUND(I343*H343,2)</f>
        <v>0</v>
      </c>
      <c r="K343" s="149"/>
      <c r="L343" s="150"/>
      <c r="M343" s="151" t="s">
        <v>1</v>
      </c>
      <c r="N343" s="152" t="s">
        <v>43</v>
      </c>
      <c r="O343" s="139">
        <v>0</v>
      </c>
      <c r="P343" s="139">
        <f>O343*H343</f>
        <v>0</v>
      </c>
      <c r="Q343" s="139">
        <v>0</v>
      </c>
      <c r="R343" s="139">
        <f>Q343*H343</f>
        <v>0</v>
      </c>
      <c r="S343" s="139">
        <v>0</v>
      </c>
      <c r="T343" s="140">
        <f>S343*H343</f>
        <v>0</v>
      </c>
      <c r="AR343" s="141" t="s">
        <v>281</v>
      </c>
      <c r="AT343" s="141" t="s">
        <v>220</v>
      </c>
      <c r="AU343" s="141" t="s">
        <v>89</v>
      </c>
      <c r="AY343" s="13" t="s">
        <v>151</v>
      </c>
      <c r="BE343" s="142">
        <f>IF(N343="základná",J343,0)</f>
        <v>0</v>
      </c>
      <c r="BF343" s="142">
        <f>IF(N343="znížená",J343,0)</f>
        <v>0</v>
      </c>
      <c r="BG343" s="142">
        <f>IF(N343="zákl. prenesená",J343,0)</f>
        <v>0</v>
      </c>
      <c r="BH343" s="142">
        <f>IF(N343="zníž. prenesená",J343,0)</f>
        <v>0</v>
      </c>
      <c r="BI343" s="142">
        <f>IF(N343="nulová",J343,0)</f>
        <v>0</v>
      </c>
      <c r="BJ343" s="13" t="s">
        <v>89</v>
      </c>
      <c r="BK343" s="142">
        <f>ROUND(I343*H343,2)</f>
        <v>0</v>
      </c>
      <c r="BL343" s="13" t="s">
        <v>215</v>
      </c>
      <c r="BM343" s="141" t="s">
        <v>1476</v>
      </c>
    </row>
    <row r="344" spans="2:65" s="1" customFormat="1" ht="24.25" customHeight="1">
      <c r="B344" s="129"/>
      <c r="C344" s="130" t="s">
        <v>1477</v>
      </c>
      <c r="D344" s="130" t="s">
        <v>153</v>
      </c>
      <c r="E344" s="131" t="s">
        <v>832</v>
      </c>
      <c r="F344" s="132" t="s">
        <v>833</v>
      </c>
      <c r="G344" s="133" t="s">
        <v>545</v>
      </c>
      <c r="H344" s="134">
        <v>76.8</v>
      </c>
      <c r="I344" s="135"/>
      <c r="J344" s="135">
        <f>ROUND(I344*H344,2)</f>
        <v>0</v>
      </c>
      <c r="K344" s="136"/>
      <c r="L344" s="25"/>
      <c r="M344" s="137" t="s">
        <v>1</v>
      </c>
      <c r="N344" s="138" t="s">
        <v>43</v>
      </c>
      <c r="O344" s="139">
        <v>0</v>
      </c>
      <c r="P344" s="139">
        <f>O344*H344</f>
        <v>0</v>
      </c>
      <c r="Q344" s="139">
        <v>0</v>
      </c>
      <c r="R344" s="139">
        <f>Q344*H344</f>
        <v>0</v>
      </c>
      <c r="S344" s="139">
        <v>0</v>
      </c>
      <c r="T344" s="140">
        <f>S344*H344</f>
        <v>0</v>
      </c>
      <c r="AR344" s="141" t="s">
        <v>215</v>
      </c>
      <c r="AT344" s="141" t="s">
        <v>153</v>
      </c>
      <c r="AU344" s="141" t="s">
        <v>89</v>
      </c>
      <c r="AY344" s="13" t="s">
        <v>151</v>
      </c>
      <c r="BE344" s="142">
        <f>IF(N344="základná",J344,0)</f>
        <v>0</v>
      </c>
      <c r="BF344" s="142">
        <f>IF(N344="znížená",J344,0)</f>
        <v>0</v>
      </c>
      <c r="BG344" s="142">
        <f>IF(N344="zákl. prenesená",J344,0)</f>
        <v>0</v>
      </c>
      <c r="BH344" s="142">
        <f>IF(N344="zníž. prenesená",J344,0)</f>
        <v>0</v>
      </c>
      <c r="BI344" s="142">
        <f>IF(N344="nulová",J344,0)</f>
        <v>0</v>
      </c>
      <c r="BJ344" s="13" t="s">
        <v>89</v>
      </c>
      <c r="BK344" s="142">
        <f>ROUND(I344*H344,2)</f>
        <v>0</v>
      </c>
      <c r="BL344" s="13" t="s">
        <v>215</v>
      </c>
      <c r="BM344" s="141" t="s">
        <v>1478</v>
      </c>
    </row>
    <row r="345" spans="2:65" s="1" customFormat="1" ht="24.25" customHeight="1">
      <c r="B345" s="129"/>
      <c r="C345" s="130" t="s">
        <v>1479</v>
      </c>
      <c r="D345" s="130" t="s">
        <v>153</v>
      </c>
      <c r="E345" s="131" t="s">
        <v>1480</v>
      </c>
      <c r="F345" s="132" t="s">
        <v>1481</v>
      </c>
      <c r="G345" s="133" t="s">
        <v>545</v>
      </c>
      <c r="H345" s="134">
        <v>76.8</v>
      </c>
      <c r="I345" s="135"/>
      <c r="J345" s="135">
        <f>ROUND(I345*H345,2)</f>
        <v>0</v>
      </c>
      <c r="K345" s="136"/>
      <c r="L345" s="25"/>
      <c r="M345" s="137" t="s">
        <v>1</v>
      </c>
      <c r="N345" s="138" t="s">
        <v>43</v>
      </c>
      <c r="O345" s="139">
        <v>0</v>
      </c>
      <c r="P345" s="139">
        <f>O345*H345</f>
        <v>0</v>
      </c>
      <c r="Q345" s="139">
        <v>0</v>
      </c>
      <c r="R345" s="139">
        <f>Q345*H345</f>
        <v>0</v>
      </c>
      <c r="S345" s="139">
        <v>0</v>
      </c>
      <c r="T345" s="140">
        <f>S345*H345</f>
        <v>0</v>
      </c>
      <c r="AR345" s="141" t="s">
        <v>215</v>
      </c>
      <c r="AT345" s="141" t="s">
        <v>153</v>
      </c>
      <c r="AU345" s="141" t="s">
        <v>89</v>
      </c>
      <c r="AY345" s="13" t="s">
        <v>151</v>
      </c>
      <c r="BE345" s="142">
        <f>IF(N345="základná",J345,0)</f>
        <v>0</v>
      </c>
      <c r="BF345" s="142">
        <f>IF(N345="znížená",J345,0)</f>
        <v>0</v>
      </c>
      <c r="BG345" s="142">
        <f>IF(N345="zákl. prenesená",J345,0)</f>
        <v>0</v>
      </c>
      <c r="BH345" s="142">
        <f>IF(N345="zníž. prenesená",J345,0)</f>
        <v>0</v>
      </c>
      <c r="BI345" s="142">
        <f>IF(N345="nulová",J345,0)</f>
        <v>0</v>
      </c>
      <c r="BJ345" s="13" t="s">
        <v>89</v>
      </c>
      <c r="BK345" s="142">
        <f>ROUND(I345*H345,2)</f>
        <v>0</v>
      </c>
      <c r="BL345" s="13" t="s">
        <v>215</v>
      </c>
      <c r="BM345" s="141" t="s">
        <v>1482</v>
      </c>
    </row>
    <row r="346" spans="2:65" s="11" customFormat="1" ht="23" customHeight="1">
      <c r="B346" s="118"/>
      <c r="D346" s="119" t="s">
        <v>76</v>
      </c>
      <c r="E346" s="127" t="s">
        <v>1483</v>
      </c>
      <c r="F346" s="127" t="s">
        <v>1484</v>
      </c>
      <c r="J346" s="128">
        <f>BK346</f>
        <v>0</v>
      </c>
      <c r="L346" s="118"/>
      <c r="M346" s="122"/>
      <c r="P346" s="123">
        <f>SUM(P347:P350)</f>
        <v>2.7429999999999999</v>
      </c>
      <c r="R346" s="123">
        <f>SUM(R347:R350)</f>
        <v>0</v>
      </c>
      <c r="T346" s="124">
        <f>SUM(T347:T350)</f>
        <v>0</v>
      </c>
      <c r="AR346" s="119" t="s">
        <v>93</v>
      </c>
      <c r="AT346" s="125" t="s">
        <v>76</v>
      </c>
      <c r="AU346" s="125" t="s">
        <v>84</v>
      </c>
      <c r="AY346" s="119" t="s">
        <v>151</v>
      </c>
      <c r="BK346" s="126">
        <f>SUM(BK347:BK350)</f>
        <v>0</v>
      </c>
    </row>
    <row r="347" spans="2:65" s="1" customFormat="1" ht="62.75" customHeight="1">
      <c r="B347" s="129"/>
      <c r="C347" s="130" t="s">
        <v>1485</v>
      </c>
      <c r="D347" s="130" t="s">
        <v>153</v>
      </c>
      <c r="E347" s="131" t="s">
        <v>1486</v>
      </c>
      <c r="F347" s="132" t="s">
        <v>1487</v>
      </c>
      <c r="G347" s="133" t="s">
        <v>169</v>
      </c>
      <c r="H347" s="134">
        <v>1</v>
      </c>
      <c r="I347" s="135"/>
      <c r="J347" s="135">
        <f>ROUND(I347*H347,2)</f>
        <v>0</v>
      </c>
      <c r="K347" s="136"/>
      <c r="L347" s="25"/>
      <c r="M347" s="137" t="s">
        <v>1</v>
      </c>
      <c r="N347" s="138" t="s">
        <v>43</v>
      </c>
      <c r="O347" s="139">
        <v>0.79300000000000004</v>
      </c>
      <c r="P347" s="139">
        <f>O347*H347</f>
        <v>0.79300000000000004</v>
      </c>
      <c r="Q347" s="139">
        <v>0</v>
      </c>
      <c r="R347" s="139">
        <f>Q347*H347</f>
        <v>0</v>
      </c>
      <c r="S347" s="139">
        <v>0</v>
      </c>
      <c r="T347" s="140">
        <f>S347*H347</f>
        <v>0</v>
      </c>
      <c r="AR347" s="141" t="s">
        <v>411</v>
      </c>
      <c r="AT347" s="141" t="s">
        <v>153</v>
      </c>
      <c r="AU347" s="141" t="s">
        <v>89</v>
      </c>
      <c r="AY347" s="13" t="s">
        <v>151</v>
      </c>
      <c r="BE347" s="142">
        <f>IF(N347="základná",J347,0)</f>
        <v>0</v>
      </c>
      <c r="BF347" s="142">
        <f>IF(N347="znížená",J347,0)</f>
        <v>0</v>
      </c>
      <c r="BG347" s="142">
        <f>IF(N347="zákl. prenesená",J347,0)</f>
        <v>0</v>
      </c>
      <c r="BH347" s="142">
        <f>IF(N347="zníž. prenesená",J347,0)</f>
        <v>0</v>
      </c>
      <c r="BI347" s="142">
        <f>IF(N347="nulová",J347,0)</f>
        <v>0</v>
      </c>
      <c r="BJ347" s="13" t="s">
        <v>89</v>
      </c>
      <c r="BK347" s="142">
        <f>ROUND(I347*H347,2)</f>
        <v>0</v>
      </c>
      <c r="BL347" s="13" t="s">
        <v>411</v>
      </c>
      <c r="BM347" s="141" t="s">
        <v>1488</v>
      </c>
    </row>
    <row r="348" spans="2:65" s="1" customFormat="1" ht="14.5" customHeight="1">
      <c r="B348" s="129"/>
      <c r="C348" s="130" t="s">
        <v>1489</v>
      </c>
      <c r="D348" s="130" t="s">
        <v>153</v>
      </c>
      <c r="E348" s="131" t="s">
        <v>1490</v>
      </c>
      <c r="F348" s="132" t="s">
        <v>1491</v>
      </c>
      <c r="G348" s="133" t="s">
        <v>169</v>
      </c>
      <c r="H348" s="134">
        <v>1</v>
      </c>
      <c r="I348" s="135"/>
      <c r="J348" s="135">
        <f>ROUND(I348*H348,2)</f>
        <v>0</v>
      </c>
      <c r="K348" s="136"/>
      <c r="L348" s="25"/>
      <c r="M348" s="137" t="s">
        <v>1</v>
      </c>
      <c r="N348" s="138" t="s">
        <v>43</v>
      </c>
      <c r="O348" s="139">
        <v>0.252</v>
      </c>
      <c r="P348" s="139">
        <f>O348*H348</f>
        <v>0.252</v>
      </c>
      <c r="Q348" s="139">
        <v>0</v>
      </c>
      <c r="R348" s="139">
        <f>Q348*H348</f>
        <v>0</v>
      </c>
      <c r="S348" s="139">
        <v>0</v>
      </c>
      <c r="T348" s="140">
        <f>S348*H348</f>
        <v>0</v>
      </c>
      <c r="AR348" s="141" t="s">
        <v>411</v>
      </c>
      <c r="AT348" s="141" t="s">
        <v>153</v>
      </c>
      <c r="AU348" s="141" t="s">
        <v>89</v>
      </c>
      <c r="AY348" s="13" t="s">
        <v>151</v>
      </c>
      <c r="BE348" s="142">
        <f>IF(N348="základná",J348,0)</f>
        <v>0</v>
      </c>
      <c r="BF348" s="142">
        <f>IF(N348="znížená",J348,0)</f>
        <v>0</v>
      </c>
      <c r="BG348" s="142">
        <f>IF(N348="zákl. prenesená",J348,0)</f>
        <v>0</v>
      </c>
      <c r="BH348" s="142">
        <f>IF(N348="zníž. prenesená",J348,0)</f>
        <v>0</v>
      </c>
      <c r="BI348" s="142">
        <f>IF(N348="nulová",J348,0)</f>
        <v>0</v>
      </c>
      <c r="BJ348" s="13" t="s">
        <v>89</v>
      </c>
      <c r="BK348" s="142">
        <f>ROUND(I348*H348,2)</f>
        <v>0</v>
      </c>
      <c r="BL348" s="13" t="s">
        <v>411</v>
      </c>
      <c r="BM348" s="141" t="s">
        <v>1492</v>
      </c>
    </row>
    <row r="349" spans="2:65" s="1" customFormat="1" ht="14.5" customHeight="1">
      <c r="B349" s="129"/>
      <c r="C349" s="130" t="s">
        <v>1493</v>
      </c>
      <c r="D349" s="130" t="s">
        <v>153</v>
      </c>
      <c r="E349" s="131" t="s">
        <v>1494</v>
      </c>
      <c r="F349" s="132" t="s">
        <v>1495</v>
      </c>
      <c r="G349" s="133" t="s">
        <v>169</v>
      </c>
      <c r="H349" s="134">
        <v>1</v>
      </c>
      <c r="I349" s="135"/>
      <c r="J349" s="135">
        <f>ROUND(I349*H349,2)</f>
        <v>0</v>
      </c>
      <c r="K349" s="136"/>
      <c r="L349" s="25"/>
      <c r="M349" s="137" t="s">
        <v>1</v>
      </c>
      <c r="N349" s="138" t="s">
        <v>43</v>
      </c>
      <c r="O349" s="139">
        <v>1.698</v>
      </c>
      <c r="P349" s="139">
        <f>O349*H349</f>
        <v>1.698</v>
      </c>
      <c r="Q349" s="139">
        <v>0</v>
      </c>
      <c r="R349" s="139">
        <f>Q349*H349</f>
        <v>0</v>
      </c>
      <c r="S349" s="139">
        <v>0</v>
      </c>
      <c r="T349" s="140">
        <f>S349*H349</f>
        <v>0</v>
      </c>
      <c r="AR349" s="141" t="s">
        <v>411</v>
      </c>
      <c r="AT349" s="141" t="s">
        <v>153</v>
      </c>
      <c r="AU349" s="141" t="s">
        <v>89</v>
      </c>
      <c r="AY349" s="13" t="s">
        <v>151</v>
      </c>
      <c r="BE349" s="142">
        <f>IF(N349="základná",J349,0)</f>
        <v>0</v>
      </c>
      <c r="BF349" s="142">
        <f>IF(N349="znížená",J349,0)</f>
        <v>0</v>
      </c>
      <c r="BG349" s="142">
        <f>IF(N349="zákl. prenesená",J349,0)</f>
        <v>0</v>
      </c>
      <c r="BH349" s="142">
        <f>IF(N349="zníž. prenesená",J349,0)</f>
        <v>0</v>
      </c>
      <c r="BI349" s="142">
        <f>IF(N349="nulová",J349,0)</f>
        <v>0</v>
      </c>
      <c r="BJ349" s="13" t="s">
        <v>89</v>
      </c>
      <c r="BK349" s="142">
        <f>ROUND(I349*H349,2)</f>
        <v>0</v>
      </c>
      <c r="BL349" s="13" t="s">
        <v>411</v>
      </c>
      <c r="BM349" s="141" t="s">
        <v>1496</v>
      </c>
    </row>
    <row r="350" spans="2:65" s="1" customFormat="1" ht="14.5" customHeight="1">
      <c r="B350" s="129"/>
      <c r="C350" s="143" t="s">
        <v>1497</v>
      </c>
      <c r="D350" s="143" t="s">
        <v>220</v>
      </c>
      <c r="E350" s="144" t="s">
        <v>1498</v>
      </c>
      <c r="F350" s="145" t="s">
        <v>1499</v>
      </c>
      <c r="G350" s="146" t="s">
        <v>169</v>
      </c>
      <c r="H350" s="147">
        <v>1</v>
      </c>
      <c r="I350" s="148"/>
      <c r="J350" s="148">
        <f>ROUND(I350*H350,2)</f>
        <v>0</v>
      </c>
      <c r="K350" s="149"/>
      <c r="L350" s="150"/>
      <c r="M350" s="151" t="s">
        <v>1</v>
      </c>
      <c r="N350" s="152" t="s">
        <v>43</v>
      </c>
      <c r="O350" s="139">
        <v>0</v>
      </c>
      <c r="P350" s="139">
        <f>O350*H350</f>
        <v>0</v>
      </c>
      <c r="Q350" s="139">
        <v>0</v>
      </c>
      <c r="R350" s="139">
        <f>Q350*H350</f>
        <v>0</v>
      </c>
      <c r="S350" s="139">
        <v>0</v>
      </c>
      <c r="T350" s="140">
        <f>S350*H350</f>
        <v>0</v>
      </c>
      <c r="AR350" s="141" t="s">
        <v>684</v>
      </c>
      <c r="AT350" s="141" t="s">
        <v>220</v>
      </c>
      <c r="AU350" s="141" t="s">
        <v>89</v>
      </c>
      <c r="AY350" s="13" t="s">
        <v>151</v>
      </c>
      <c r="BE350" s="142">
        <f>IF(N350="základná",J350,0)</f>
        <v>0</v>
      </c>
      <c r="BF350" s="142">
        <f>IF(N350="znížená",J350,0)</f>
        <v>0</v>
      </c>
      <c r="BG350" s="142">
        <f>IF(N350="zákl. prenesená",J350,0)</f>
        <v>0</v>
      </c>
      <c r="BH350" s="142">
        <f>IF(N350="zníž. prenesená",J350,0)</f>
        <v>0</v>
      </c>
      <c r="BI350" s="142">
        <f>IF(N350="nulová",J350,0)</f>
        <v>0</v>
      </c>
      <c r="BJ350" s="13" t="s">
        <v>89</v>
      </c>
      <c r="BK350" s="142">
        <f>ROUND(I350*H350,2)</f>
        <v>0</v>
      </c>
      <c r="BL350" s="13" t="s">
        <v>684</v>
      </c>
      <c r="BM350" s="141" t="s">
        <v>1500</v>
      </c>
    </row>
    <row r="351" spans="2:65" s="11" customFormat="1" ht="23" customHeight="1">
      <c r="B351" s="118"/>
      <c r="D351" s="119" t="s">
        <v>76</v>
      </c>
      <c r="E351" s="127" t="s">
        <v>1501</v>
      </c>
      <c r="F351" s="127" t="s">
        <v>1502</v>
      </c>
      <c r="J351" s="128">
        <f>BK351</f>
        <v>0</v>
      </c>
      <c r="L351" s="118"/>
      <c r="M351" s="122"/>
      <c r="P351" s="123">
        <f>SUM(P352:P354)</f>
        <v>4.4429999999999996</v>
      </c>
      <c r="R351" s="123">
        <f>SUM(R352:R354)</f>
        <v>0</v>
      </c>
      <c r="T351" s="124">
        <f>SUM(T352:T354)</f>
        <v>0</v>
      </c>
      <c r="AR351" s="119" t="s">
        <v>93</v>
      </c>
      <c r="AT351" s="125" t="s">
        <v>76</v>
      </c>
      <c r="AU351" s="125" t="s">
        <v>84</v>
      </c>
      <c r="AY351" s="119" t="s">
        <v>151</v>
      </c>
      <c r="BK351" s="126">
        <f>SUM(BK352:BK354)</f>
        <v>0</v>
      </c>
    </row>
    <row r="352" spans="2:65" s="1" customFormat="1" ht="24.25" customHeight="1">
      <c r="B352" s="129"/>
      <c r="C352" s="130" t="s">
        <v>1503</v>
      </c>
      <c r="D352" s="130" t="s">
        <v>153</v>
      </c>
      <c r="E352" s="131" t="s">
        <v>1504</v>
      </c>
      <c r="F352" s="132" t="s">
        <v>1505</v>
      </c>
      <c r="G352" s="133" t="s">
        <v>169</v>
      </c>
      <c r="H352" s="134">
        <v>1</v>
      </c>
      <c r="I352" s="135"/>
      <c r="J352" s="135">
        <f>ROUND(I352*H352,2)</f>
        <v>0</v>
      </c>
      <c r="K352" s="136"/>
      <c r="L352" s="25"/>
      <c r="M352" s="137" t="s">
        <v>1</v>
      </c>
      <c r="N352" s="138" t="s">
        <v>43</v>
      </c>
      <c r="O352" s="139">
        <v>3.9249999999999998</v>
      </c>
      <c r="P352" s="139">
        <f>O352*H352</f>
        <v>3.9249999999999998</v>
      </c>
      <c r="Q352" s="139">
        <v>0</v>
      </c>
      <c r="R352" s="139">
        <f>Q352*H352</f>
        <v>0</v>
      </c>
      <c r="S352" s="139">
        <v>0</v>
      </c>
      <c r="T352" s="140">
        <f>S352*H352</f>
        <v>0</v>
      </c>
      <c r="AR352" s="141" t="s">
        <v>411</v>
      </c>
      <c r="AT352" s="141" t="s">
        <v>153</v>
      </c>
      <c r="AU352" s="141" t="s">
        <v>89</v>
      </c>
      <c r="AY352" s="13" t="s">
        <v>151</v>
      </c>
      <c r="BE352" s="142">
        <f>IF(N352="základná",J352,0)</f>
        <v>0</v>
      </c>
      <c r="BF352" s="142">
        <f>IF(N352="znížená",J352,0)</f>
        <v>0</v>
      </c>
      <c r="BG352" s="142">
        <f>IF(N352="zákl. prenesená",J352,0)</f>
        <v>0</v>
      </c>
      <c r="BH352" s="142">
        <f>IF(N352="zníž. prenesená",J352,0)</f>
        <v>0</v>
      </c>
      <c r="BI352" s="142">
        <f>IF(N352="nulová",J352,0)</f>
        <v>0</v>
      </c>
      <c r="BJ352" s="13" t="s">
        <v>89</v>
      </c>
      <c r="BK352" s="142">
        <f>ROUND(I352*H352,2)</f>
        <v>0</v>
      </c>
      <c r="BL352" s="13" t="s">
        <v>411</v>
      </c>
      <c r="BM352" s="141" t="s">
        <v>1506</v>
      </c>
    </row>
    <row r="353" spans="2:65" s="1" customFormat="1" ht="62.75" customHeight="1">
      <c r="B353" s="129"/>
      <c r="C353" s="130" t="s">
        <v>1507</v>
      </c>
      <c r="D353" s="130" t="s">
        <v>153</v>
      </c>
      <c r="E353" s="131" t="s">
        <v>1508</v>
      </c>
      <c r="F353" s="132" t="s">
        <v>1509</v>
      </c>
      <c r="G353" s="133" t="s">
        <v>169</v>
      </c>
      <c r="H353" s="134">
        <v>1</v>
      </c>
      <c r="I353" s="135"/>
      <c r="J353" s="135">
        <f>ROUND(I353*H353,2)</f>
        <v>0</v>
      </c>
      <c r="K353" s="136"/>
      <c r="L353" s="25"/>
      <c r="M353" s="137" t="s">
        <v>1</v>
      </c>
      <c r="N353" s="138" t="s">
        <v>43</v>
      </c>
      <c r="O353" s="139">
        <v>0.192</v>
      </c>
      <c r="P353" s="139">
        <f>O353*H353</f>
        <v>0.192</v>
      </c>
      <c r="Q353" s="139">
        <v>0</v>
      </c>
      <c r="R353" s="139">
        <f>Q353*H353</f>
        <v>0</v>
      </c>
      <c r="S353" s="139">
        <v>0</v>
      </c>
      <c r="T353" s="140">
        <f>S353*H353</f>
        <v>0</v>
      </c>
      <c r="AR353" s="141" t="s">
        <v>411</v>
      </c>
      <c r="AT353" s="141" t="s">
        <v>153</v>
      </c>
      <c r="AU353" s="141" t="s">
        <v>89</v>
      </c>
      <c r="AY353" s="13" t="s">
        <v>151</v>
      </c>
      <c r="BE353" s="142">
        <f>IF(N353="základná",J353,0)</f>
        <v>0</v>
      </c>
      <c r="BF353" s="142">
        <f>IF(N353="znížená",J353,0)</f>
        <v>0</v>
      </c>
      <c r="BG353" s="142">
        <f>IF(N353="zákl. prenesená",J353,0)</f>
        <v>0</v>
      </c>
      <c r="BH353" s="142">
        <f>IF(N353="zníž. prenesená",J353,0)</f>
        <v>0</v>
      </c>
      <c r="BI353" s="142">
        <f>IF(N353="nulová",J353,0)</f>
        <v>0</v>
      </c>
      <c r="BJ353" s="13" t="s">
        <v>89</v>
      </c>
      <c r="BK353" s="142">
        <f>ROUND(I353*H353,2)</f>
        <v>0</v>
      </c>
      <c r="BL353" s="13" t="s">
        <v>411</v>
      </c>
      <c r="BM353" s="141" t="s">
        <v>1510</v>
      </c>
    </row>
    <row r="354" spans="2:65" s="1" customFormat="1" ht="49.25" customHeight="1">
      <c r="B354" s="129"/>
      <c r="C354" s="130" t="s">
        <v>1511</v>
      </c>
      <c r="D354" s="130" t="s">
        <v>153</v>
      </c>
      <c r="E354" s="131" t="s">
        <v>1512</v>
      </c>
      <c r="F354" s="132" t="s">
        <v>1513</v>
      </c>
      <c r="G354" s="133" t="s">
        <v>169</v>
      </c>
      <c r="H354" s="134">
        <v>1</v>
      </c>
      <c r="I354" s="135"/>
      <c r="J354" s="135">
        <f>ROUND(I354*H354,2)</f>
        <v>0</v>
      </c>
      <c r="K354" s="136"/>
      <c r="L354" s="25"/>
      <c r="M354" s="137" t="s">
        <v>1</v>
      </c>
      <c r="N354" s="138" t="s">
        <v>43</v>
      </c>
      <c r="O354" s="139">
        <v>0.32600000000000001</v>
      </c>
      <c r="P354" s="139">
        <f>O354*H354</f>
        <v>0.32600000000000001</v>
      </c>
      <c r="Q354" s="139">
        <v>0</v>
      </c>
      <c r="R354" s="139">
        <f>Q354*H354</f>
        <v>0</v>
      </c>
      <c r="S354" s="139">
        <v>0</v>
      </c>
      <c r="T354" s="140">
        <f>S354*H354</f>
        <v>0</v>
      </c>
      <c r="AR354" s="141" t="s">
        <v>411</v>
      </c>
      <c r="AT354" s="141" t="s">
        <v>153</v>
      </c>
      <c r="AU354" s="141" t="s">
        <v>89</v>
      </c>
      <c r="AY354" s="13" t="s">
        <v>151</v>
      </c>
      <c r="BE354" s="142">
        <f>IF(N354="základná",J354,0)</f>
        <v>0</v>
      </c>
      <c r="BF354" s="142">
        <f>IF(N354="znížená",J354,0)</f>
        <v>0</v>
      </c>
      <c r="BG354" s="142">
        <f>IF(N354="zákl. prenesená",J354,0)</f>
        <v>0</v>
      </c>
      <c r="BH354" s="142">
        <f>IF(N354="zníž. prenesená",J354,0)</f>
        <v>0</v>
      </c>
      <c r="BI354" s="142">
        <f>IF(N354="nulová",J354,0)</f>
        <v>0</v>
      </c>
      <c r="BJ354" s="13" t="s">
        <v>89</v>
      </c>
      <c r="BK354" s="142">
        <f>ROUND(I354*H354,2)</f>
        <v>0</v>
      </c>
      <c r="BL354" s="13" t="s">
        <v>411</v>
      </c>
      <c r="BM354" s="141" t="s">
        <v>1514</v>
      </c>
    </row>
    <row r="355" spans="2:65" s="11" customFormat="1" ht="26" customHeight="1">
      <c r="B355" s="118"/>
      <c r="D355" s="119" t="s">
        <v>76</v>
      </c>
      <c r="E355" s="120" t="s">
        <v>1515</v>
      </c>
      <c r="F355" s="120" t="s">
        <v>1516</v>
      </c>
      <c r="J355" s="121">
        <f>BK355</f>
        <v>0</v>
      </c>
      <c r="L355" s="118"/>
      <c r="M355" s="122"/>
      <c r="P355" s="123">
        <f>SUM(P356:P365)</f>
        <v>1.19</v>
      </c>
      <c r="R355" s="123">
        <f>SUM(R356:R365)</f>
        <v>0</v>
      </c>
      <c r="T355" s="124">
        <f>SUM(T356:T365)</f>
        <v>0</v>
      </c>
      <c r="AR355" s="119" t="s">
        <v>96</v>
      </c>
      <c r="AT355" s="125" t="s">
        <v>76</v>
      </c>
      <c r="AU355" s="125" t="s">
        <v>77</v>
      </c>
      <c r="AY355" s="119" t="s">
        <v>151</v>
      </c>
      <c r="BK355" s="126">
        <f>SUM(BK356:BK365)</f>
        <v>0</v>
      </c>
    </row>
    <row r="356" spans="2:65" s="1" customFormat="1" ht="14.5" customHeight="1">
      <c r="B356" s="129"/>
      <c r="C356" s="130" t="s">
        <v>1517</v>
      </c>
      <c r="D356" s="130" t="s">
        <v>153</v>
      </c>
      <c r="E356" s="131" t="s">
        <v>1518</v>
      </c>
      <c r="F356" s="132" t="s">
        <v>1519</v>
      </c>
      <c r="G356" s="133" t="s">
        <v>1520</v>
      </c>
      <c r="H356" s="134">
        <v>24</v>
      </c>
      <c r="I356" s="135"/>
      <c r="J356" s="135">
        <f t="shared" ref="J356:J365" si="90">ROUND(I356*H356,2)</f>
        <v>0</v>
      </c>
      <c r="K356" s="136"/>
      <c r="L356" s="25"/>
      <c r="M356" s="137" t="s">
        <v>1</v>
      </c>
      <c r="N356" s="138" t="s">
        <v>43</v>
      </c>
      <c r="O356" s="139">
        <v>0</v>
      </c>
      <c r="P356" s="139">
        <f t="shared" ref="P356:P365" si="91">O356*H356</f>
        <v>0</v>
      </c>
      <c r="Q356" s="139">
        <v>0</v>
      </c>
      <c r="R356" s="139">
        <f t="shared" ref="R356:R365" si="92">Q356*H356</f>
        <v>0</v>
      </c>
      <c r="S356" s="139">
        <v>0</v>
      </c>
      <c r="T356" s="140">
        <f t="shared" ref="T356:T365" si="93">S356*H356</f>
        <v>0</v>
      </c>
      <c r="AR356" s="141" t="s">
        <v>1521</v>
      </c>
      <c r="AT356" s="141" t="s">
        <v>153</v>
      </c>
      <c r="AU356" s="141" t="s">
        <v>84</v>
      </c>
      <c r="AY356" s="13" t="s">
        <v>151</v>
      </c>
      <c r="BE356" s="142">
        <f t="shared" ref="BE356:BE365" si="94">IF(N356="základná",J356,0)</f>
        <v>0</v>
      </c>
      <c r="BF356" s="142">
        <f t="shared" ref="BF356:BF365" si="95">IF(N356="znížená",J356,0)</f>
        <v>0</v>
      </c>
      <c r="BG356" s="142">
        <f t="shared" ref="BG356:BG365" si="96">IF(N356="zákl. prenesená",J356,0)</f>
        <v>0</v>
      </c>
      <c r="BH356" s="142">
        <f t="shared" ref="BH356:BH365" si="97">IF(N356="zníž. prenesená",J356,0)</f>
        <v>0</v>
      </c>
      <c r="BI356" s="142">
        <f t="shared" ref="BI356:BI365" si="98">IF(N356="nulová",J356,0)</f>
        <v>0</v>
      </c>
      <c r="BJ356" s="13" t="s">
        <v>89</v>
      </c>
      <c r="BK356" s="142">
        <f t="shared" ref="BK356:BK365" si="99">ROUND(I356*H356,2)</f>
        <v>0</v>
      </c>
      <c r="BL356" s="13" t="s">
        <v>1521</v>
      </c>
      <c r="BM356" s="141" t="s">
        <v>1522</v>
      </c>
    </row>
    <row r="357" spans="2:65" s="1" customFormat="1" ht="14.5" customHeight="1">
      <c r="B357" s="129"/>
      <c r="C357" s="130" t="s">
        <v>1523</v>
      </c>
      <c r="D357" s="130" t="s">
        <v>153</v>
      </c>
      <c r="E357" s="131" t="s">
        <v>1524</v>
      </c>
      <c r="F357" s="132" t="s">
        <v>1525</v>
      </c>
      <c r="G357" s="133" t="s">
        <v>1520</v>
      </c>
      <c r="H357" s="134">
        <v>72</v>
      </c>
      <c r="I357" s="135"/>
      <c r="J357" s="135">
        <f t="shared" si="90"/>
        <v>0</v>
      </c>
      <c r="K357" s="136"/>
      <c r="L357" s="25"/>
      <c r="M357" s="137" t="s">
        <v>1</v>
      </c>
      <c r="N357" s="138" t="s">
        <v>43</v>
      </c>
      <c r="O357" s="139">
        <v>0</v>
      </c>
      <c r="P357" s="139">
        <f t="shared" si="91"/>
        <v>0</v>
      </c>
      <c r="Q357" s="139">
        <v>0</v>
      </c>
      <c r="R357" s="139">
        <f t="shared" si="92"/>
        <v>0</v>
      </c>
      <c r="S357" s="139">
        <v>0</v>
      </c>
      <c r="T357" s="140">
        <f t="shared" si="93"/>
        <v>0</v>
      </c>
      <c r="AR357" s="141" t="s">
        <v>1521</v>
      </c>
      <c r="AT357" s="141" t="s">
        <v>153</v>
      </c>
      <c r="AU357" s="141" t="s">
        <v>84</v>
      </c>
      <c r="AY357" s="13" t="s">
        <v>151</v>
      </c>
      <c r="BE357" s="142">
        <f t="shared" si="94"/>
        <v>0</v>
      </c>
      <c r="BF357" s="142">
        <f t="shared" si="95"/>
        <v>0</v>
      </c>
      <c r="BG357" s="142">
        <f t="shared" si="96"/>
        <v>0</v>
      </c>
      <c r="BH357" s="142">
        <f t="shared" si="97"/>
        <v>0</v>
      </c>
      <c r="BI357" s="142">
        <f t="shared" si="98"/>
        <v>0</v>
      </c>
      <c r="BJ357" s="13" t="s">
        <v>89</v>
      </c>
      <c r="BK357" s="142">
        <f t="shared" si="99"/>
        <v>0</v>
      </c>
      <c r="BL357" s="13" t="s">
        <v>1521</v>
      </c>
      <c r="BM357" s="141" t="s">
        <v>1526</v>
      </c>
    </row>
    <row r="358" spans="2:65" s="1" customFormat="1" ht="24.25" customHeight="1">
      <c r="B358" s="129"/>
      <c r="C358" s="130" t="s">
        <v>1527</v>
      </c>
      <c r="D358" s="130" t="s">
        <v>153</v>
      </c>
      <c r="E358" s="131" t="s">
        <v>1528</v>
      </c>
      <c r="F358" s="132" t="s">
        <v>1529</v>
      </c>
      <c r="G358" s="133" t="s">
        <v>1520</v>
      </c>
      <c r="H358" s="134">
        <v>16</v>
      </c>
      <c r="I358" s="135"/>
      <c r="J358" s="135">
        <f t="shared" si="90"/>
        <v>0</v>
      </c>
      <c r="K358" s="136"/>
      <c r="L358" s="25"/>
      <c r="M358" s="137" t="s">
        <v>1</v>
      </c>
      <c r="N358" s="138" t="s">
        <v>43</v>
      </c>
      <c r="O358" s="139">
        <v>0</v>
      </c>
      <c r="P358" s="139">
        <f t="shared" si="91"/>
        <v>0</v>
      </c>
      <c r="Q358" s="139">
        <v>0</v>
      </c>
      <c r="R358" s="139">
        <f t="shared" si="92"/>
        <v>0</v>
      </c>
      <c r="S358" s="139">
        <v>0</v>
      </c>
      <c r="T358" s="140">
        <f t="shared" si="93"/>
        <v>0</v>
      </c>
      <c r="AR358" s="141" t="s">
        <v>1521</v>
      </c>
      <c r="AT358" s="141" t="s">
        <v>153</v>
      </c>
      <c r="AU358" s="141" t="s">
        <v>84</v>
      </c>
      <c r="AY358" s="13" t="s">
        <v>151</v>
      </c>
      <c r="BE358" s="142">
        <f t="shared" si="94"/>
        <v>0</v>
      </c>
      <c r="BF358" s="142">
        <f t="shared" si="95"/>
        <v>0</v>
      </c>
      <c r="BG358" s="142">
        <f t="shared" si="96"/>
        <v>0</v>
      </c>
      <c r="BH358" s="142">
        <f t="shared" si="97"/>
        <v>0</v>
      </c>
      <c r="BI358" s="142">
        <f t="shared" si="98"/>
        <v>0</v>
      </c>
      <c r="BJ358" s="13" t="s">
        <v>89</v>
      </c>
      <c r="BK358" s="142">
        <f t="shared" si="99"/>
        <v>0</v>
      </c>
      <c r="BL358" s="13" t="s">
        <v>1521</v>
      </c>
      <c r="BM358" s="141" t="s">
        <v>1530</v>
      </c>
    </row>
    <row r="359" spans="2:65" s="1" customFormat="1" ht="38" customHeight="1">
      <c r="B359" s="129"/>
      <c r="C359" s="130" t="s">
        <v>1531</v>
      </c>
      <c r="D359" s="130" t="s">
        <v>153</v>
      </c>
      <c r="E359" s="131" t="s">
        <v>1532</v>
      </c>
      <c r="F359" s="132" t="s">
        <v>1533</v>
      </c>
      <c r="G359" s="133" t="s">
        <v>1520</v>
      </c>
      <c r="H359" s="134">
        <v>64</v>
      </c>
      <c r="I359" s="135"/>
      <c r="J359" s="135">
        <f t="shared" si="90"/>
        <v>0</v>
      </c>
      <c r="K359" s="136"/>
      <c r="L359" s="25"/>
      <c r="M359" s="137" t="s">
        <v>1</v>
      </c>
      <c r="N359" s="138" t="s">
        <v>43</v>
      </c>
      <c r="O359" s="139">
        <v>0</v>
      </c>
      <c r="P359" s="139">
        <f t="shared" si="91"/>
        <v>0</v>
      </c>
      <c r="Q359" s="139">
        <v>0</v>
      </c>
      <c r="R359" s="139">
        <f t="shared" si="92"/>
        <v>0</v>
      </c>
      <c r="S359" s="139">
        <v>0</v>
      </c>
      <c r="T359" s="140">
        <f t="shared" si="93"/>
        <v>0</v>
      </c>
      <c r="AR359" s="141" t="s">
        <v>1521</v>
      </c>
      <c r="AT359" s="141" t="s">
        <v>153</v>
      </c>
      <c r="AU359" s="141" t="s">
        <v>84</v>
      </c>
      <c r="AY359" s="13" t="s">
        <v>151</v>
      </c>
      <c r="BE359" s="142">
        <f t="shared" si="94"/>
        <v>0</v>
      </c>
      <c r="BF359" s="142">
        <f t="shared" si="95"/>
        <v>0</v>
      </c>
      <c r="BG359" s="142">
        <f t="shared" si="96"/>
        <v>0</v>
      </c>
      <c r="BH359" s="142">
        <f t="shared" si="97"/>
        <v>0</v>
      </c>
      <c r="BI359" s="142">
        <f t="shared" si="98"/>
        <v>0</v>
      </c>
      <c r="BJ359" s="13" t="s">
        <v>89</v>
      </c>
      <c r="BK359" s="142">
        <f t="shared" si="99"/>
        <v>0</v>
      </c>
      <c r="BL359" s="13" t="s">
        <v>1521</v>
      </c>
      <c r="BM359" s="141" t="s">
        <v>1534</v>
      </c>
    </row>
    <row r="360" spans="2:65" s="1" customFormat="1" ht="38" customHeight="1">
      <c r="B360" s="129"/>
      <c r="C360" s="130" t="s">
        <v>1535</v>
      </c>
      <c r="D360" s="130" t="s">
        <v>153</v>
      </c>
      <c r="E360" s="131" t="s">
        <v>1536</v>
      </c>
      <c r="F360" s="132" t="s">
        <v>1537</v>
      </c>
      <c r="G360" s="133" t="s">
        <v>169</v>
      </c>
      <c r="H360" s="134">
        <v>1</v>
      </c>
      <c r="I360" s="135"/>
      <c r="J360" s="135">
        <f t="shared" si="90"/>
        <v>0</v>
      </c>
      <c r="K360" s="136"/>
      <c r="L360" s="25"/>
      <c r="M360" s="137" t="s">
        <v>1</v>
      </c>
      <c r="N360" s="138" t="s">
        <v>43</v>
      </c>
      <c r="O360" s="139">
        <v>0</v>
      </c>
      <c r="P360" s="139">
        <f t="shared" si="91"/>
        <v>0</v>
      </c>
      <c r="Q360" s="139">
        <v>0</v>
      </c>
      <c r="R360" s="139">
        <f t="shared" si="92"/>
        <v>0</v>
      </c>
      <c r="S360" s="139">
        <v>0</v>
      </c>
      <c r="T360" s="140">
        <f t="shared" si="93"/>
        <v>0</v>
      </c>
      <c r="AR360" s="141" t="s">
        <v>1521</v>
      </c>
      <c r="AT360" s="141" t="s">
        <v>153</v>
      </c>
      <c r="AU360" s="141" t="s">
        <v>84</v>
      </c>
      <c r="AY360" s="13" t="s">
        <v>151</v>
      </c>
      <c r="BE360" s="142">
        <f t="shared" si="94"/>
        <v>0</v>
      </c>
      <c r="BF360" s="142">
        <f t="shared" si="95"/>
        <v>0</v>
      </c>
      <c r="BG360" s="142">
        <f t="shared" si="96"/>
        <v>0</v>
      </c>
      <c r="BH360" s="142">
        <f t="shared" si="97"/>
        <v>0</v>
      </c>
      <c r="BI360" s="142">
        <f t="shared" si="98"/>
        <v>0</v>
      </c>
      <c r="BJ360" s="13" t="s">
        <v>89</v>
      </c>
      <c r="BK360" s="142">
        <f t="shared" si="99"/>
        <v>0</v>
      </c>
      <c r="BL360" s="13" t="s">
        <v>1521</v>
      </c>
      <c r="BM360" s="141" t="s">
        <v>1538</v>
      </c>
    </row>
    <row r="361" spans="2:65" s="1" customFormat="1" ht="24.25" customHeight="1">
      <c r="B361" s="129"/>
      <c r="C361" s="130" t="s">
        <v>1539</v>
      </c>
      <c r="D361" s="130" t="s">
        <v>153</v>
      </c>
      <c r="E361" s="131" t="s">
        <v>1540</v>
      </c>
      <c r="F361" s="132" t="s">
        <v>1541</v>
      </c>
      <c r="G361" s="133" t="s">
        <v>169</v>
      </c>
      <c r="H361" s="134">
        <v>2</v>
      </c>
      <c r="I361" s="135"/>
      <c r="J361" s="135">
        <f t="shared" si="90"/>
        <v>0</v>
      </c>
      <c r="K361" s="136"/>
      <c r="L361" s="25"/>
      <c r="M361" s="137" t="s">
        <v>1</v>
      </c>
      <c r="N361" s="138" t="s">
        <v>43</v>
      </c>
      <c r="O361" s="139">
        <v>0</v>
      </c>
      <c r="P361" s="139">
        <f t="shared" si="91"/>
        <v>0</v>
      </c>
      <c r="Q361" s="139">
        <v>0</v>
      </c>
      <c r="R361" s="139">
        <f t="shared" si="92"/>
        <v>0</v>
      </c>
      <c r="S361" s="139">
        <v>0</v>
      </c>
      <c r="T361" s="140">
        <f t="shared" si="93"/>
        <v>0</v>
      </c>
      <c r="AR361" s="141" t="s">
        <v>1521</v>
      </c>
      <c r="AT361" s="141" t="s">
        <v>153</v>
      </c>
      <c r="AU361" s="141" t="s">
        <v>84</v>
      </c>
      <c r="AY361" s="13" t="s">
        <v>151</v>
      </c>
      <c r="BE361" s="142">
        <f t="shared" si="94"/>
        <v>0</v>
      </c>
      <c r="BF361" s="142">
        <f t="shared" si="95"/>
        <v>0</v>
      </c>
      <c r="BG361" s="142">
        <f t="shared" si="96"/>
        <v>0</v>
      </c>
      <c r="BH361" s="142">
        <f t="shared" si="97"/>
        <v>0</v>
      </c>
      <c r="BI361" s="142">
        <f t="shared" si="98"/>
        <v>0</v>
      </c>
      <c r="BJ361" s="13" t="s">
        <v>89</v>
      </c>
      <c r="BK361" s="142">
        <f t="shared" si="99"/>
        <v>0</v>
      </c>
      <c r="BL361" s="13" t="s">
        <v>1521</v>
      </c>
      <c r="BM361" s="141" t="s">
        <v>1542</v>
      </c>
    </row>
    <row r="362" spans="2:65" s="1" customFormat="1" ht="14.5" customHeight="1">
      <c r="B362" s="129"/>
      <c r="C362" s="130" t="s">
        <v>1543</v>
      </c>
      <c r="D362" s="130" t="s">
        <v>153</v>
      </c>
      <c r="E362" s="131" t="s">
        <v>1544</v>
      </c>
      <c r="F362" s="132" t="s">
        <v>1545</v>
      </c>
      <c r="G362" s="133" t="s">
        <v>169</v>
      </c>
      <c r="H362" s="134">
        <v>1</v>
      </c>
      <c r="I362" s="135"/>
      <c r="J362" s="135">
        <f t="shared" si="90"/>
        <v>0</v>
      </c>
      <c r="K362" s="136"/>
      <c r="L362" s="25"/>
      <c r="M362" s="137" t="s">
        <v>1</v>
      </c>
      <c r="N362" s="138" t="s">
        <v>43</v>
      </c>
      <c r="O362" s="139">
        <v>0</v>
      </c>
      <c r="P362" s="139">
        <f t="shared" si="91"/>
        <v>0</v>
      </c>
      <c r="Q362" s="139">
        <v>0</v>
      </c>
      <c r="R362" s="139">
        <f t="shared" si="92"/>
        <v>0</v>
      </c>
      <c r="S362" s="139">
        <v>0</v>
      </c>
      <c r="T362" s="140">
        <f t="shared" si="93"/>
        <v>0</v>
      </c>
      <c r="AR362" s="141" t="s">
        <v>1521</v>
      </c>
      <c r="AT362" s="141" t="s">
        <v>153</v>
      </c>
      <c r="AU362" s="141" t="s">
        <v>84</v>
      </c>
      <c r="AY362" s="13" t="s">
        <v>151</v>
      </c>
      <c r="BE362" s="142">
        <f t="shared" si="94"/>
        <v>0</v>
      </c>
      <c r="BF362" s="142">
        <f t="shared" si="95"/>
        <v>0</v>
      </c>
      <c r="BG362" s="142">
        <f t="shared" si="96"/>
        <v>0</v>
      </c>
      <c r="BH362" s="142">
        <f t="shared" si="97"/>
        <v>0</v>
      </c>
      <c r="BI362" s="142">
        <f t="shared" si="98"/>
        <v>0</v>
      </c>
      <c r="BJ362" s="13" t="s">
        <v>89</v>
      </c>
      <c r="BK362" s="142">
        <f t="shared" si="99"/>
        <v>0</v>
      </c>
      <c r="BL362" s="13" t="s">
        <v>1521</v>
      </c>
      <c r="BM362" s="141" t="s">
        <v>1546</v>
      </c>
    </row>
    <row r="363" spans="2:65" s="1" customFormat="1" ht="14.5" customHeight="1">
      <c r="B363" s="129"/>
      <c r="C363" s="130" t="s">
        <v>1547</v>
      </c>
      <c r="D363" s="130" t="s">
        <v>153</v>
      </c>
      <c r="E363" s="131" t="s">
        <v>1548</v>
      </c>
      <c r="F363" s="132" t="s">
        <v>1549</v>
      </c>
      <c r="G363" s="133" t="s">
        <v>169</v>
      </c>
      <c r="H363" s="134">
        <v>1</v>
      </c>
      <c r="I363" s="135"/>
      <c r="J363" s="135">
        <f t="shared" si="90"/>
        <v>0</v>
      </c>
      <c r="K363" s="136"/>
      <c r="L363" s="25"/>
      <c r="M363" s="137" t="s">
        <v>1</v>
      </c>
      <c r="N363" s="138" t="s">
        <v>43</v>
      </c>
      <c r="O363" s="139">
        <v>0</v>
      </c>
      <c r="P363" s="139">
        <f t="shared" si="91"/>
        <v>0</v>
      </c>
      <c r="Q363" s="139">
        <v>0</v>
      </c>
      <c r="R363" s="139">
        <f t="shared" si="92"/>
        <v>0</v>
      </c>
      <c r="S363" s="139">
        <v>0</v>
      </c>
      <c r="T363" s="140">
        <f t="shared" si="93"/>
        <v>0</v>
      </c>
      <c r="AR363" s="141" t="s">
        <v>1521</v>
      </c>
      <c r="AT363" s="141" t="s">
        <v>153</v>
      </c>
      <c r="AU363" s="141" t="s">
        <v>84</v>
      </c>
      <c r="AY363" s="13" t="s">
        <v>151</v>
      </c>
      <c r="BE363" s="142">
        <f t="shared" si="94"/>
        <v>0</v>
      </c>
      <c r="BF363" s="142">
        <f t="shared" si="95"/>
        <v>0</v>
      </c>
      <c r="BG363" s="142">
        <f t="shared" si="96"/>
        <v>0</v>
      </c>
      <c r="BH363" s="142">
        <f t="shared" si="97"/>
        <v>0</v>
      </c>
      <c r="BI363" s="142">
        <f t="shared" si="98"/>
        <v>0</v>
      </c>
      <c r="BJ363" s="13" t="s">
        <v>89</v>
      </c>
      <c r="BK363" s="142">
        <f t="shared" si="99"/>
        <v>0</v>
      </c>
      <c r="BL363" s="13" t="s">
        <v>1521</v>
      </c>
      <c r="BM363" s="141" t="s">
        <v>1550</v>
      </c>
    </row>
    <row r="364" spans="2:65" s="1" customFormat="1" ht="24.25" customHeight="1">
      <c r="B364" s="129"/>
      <c r="C364" s="130" t="s">
        <v>1551</v>
      </c>
      <c r="D364" s="130" t="s">
        <v>153</v>
      </c>
      <c r="E364" s="131" t="s">
        <v>1552</v>
      </c>
      <c r="F364" s="132" t="s">
        <v>1553</v>
      </c>
      <c r="G364" s="133" t="s">
        <v>169</v>
      </c>
      <c r="H364" s="134">
        <v>1</v>
      </c>
      <c r="I364" s="135"/>
      <c r="J364" s="135">
        <f t="shared" si="90"/>
        <v>0</v>
      </c>
      <c r="K364" s="136"/>
      <c r="L364" s="25"/>
      <c r="M364" s="137" t="s">
        <v>1</v>
      </c>
      <c r="N364" s="138" t="s">
        <v>43</v>
      </c>
      <c r="O364" s="139">
        <v>0</v>
      </c>
      <c r="P364" s="139">
        <f t="shared" si="91"/>
        <v>0</v>
      </c>
      <c r="Q364" s="139">
        <v>0</v>
      </c>
      <c r="R364" s="139">
        <f t="shared" si="92"/>
        <v>0</v>
      </c>
      <c r="S364" s="139">
        <v>0</v>
      </c>
      <c r="T364" s="140">
        <f t="shared" si="93"/>
        <v>0</v>
      </c>
      <c r="AR364" s="141" t="s">
        <v>1521</v>
      </c>
      <c r="AT364" s="141" t="s">
        <v>153</v>
      </c>
      <c r="AU364" s="141" t="s">
        <v>84</v>
      </c>
      <c r="AY364" s="13" t="s">
        <v>151</v>
      </c>
      <c r="BE364" s="142">
        <f t="shared" si="94"/>
        <v>0</v>
      </c>
      <c r="BF364" s="142">
        <f t="shared" si="95"/>
        <v>0</v>
      </c>
      <c r="BG364" s="142">
        <f t="shared" si="96"/>
        <v>0</v>
      </c>
      <c r="BH364" s="142">
        <f t="shared" si="97"/>
        <v>0</v>
      </c>
      <c r="BI364" s="142">
        <f t="shared" si="98"/>
        <v>0</v>
      </c>
      <c r="BJ364" s="13" t="s">
        <v>89</v>
      </c>
      <c r="BK364" s="142">
        <f t="shared" si="99"/>
        <v>0</v>
      </c>
      <c r="BL364" s="13" t="s">
        <v>1521</v>
      </c>
      <c r="BM364" s="141" t="s">
        <v>1554</v>
      </c>
    </row>
    <row r="365" spans="2:65" s="1" customFormat="1" ht="38" customHeight="1">
      <c r="B365" s="129"/>
      <c r="C365" s="130" t="s">
        <v>1555</v>
      </c>
      <c r="D365" s="130" t="s">
        <v>153</v>
      </c>
      <c r="E365" s="131" t="s">
        <v>1556</v>
      </c>
      <c r="F365" s="132" t="s">
        <v>1557</v>
      </c>
      <c r="G365" s="133" t="s">
        <v>169</v>
      </c>
      <c r="H365" s="134">
        <v>1</v>
      </c>
      <c r="I365" s="135"/>
      <c r="J365" s="135">
        <f t="shared" si="90"/>
        <v>0</v>
      </c>
      <c r="K365" s="136"/>
      <c r="L365" s="25"/>
      <c r="M365" s="137" t="s">
        <v>1</v>
      </c>
      <c r="N365" s="138" t="s">
        <v>43</v>
      </c>
      <c r="O365" s="139">
        <v>1.19</v>
      </c>
      <c r="P365" s="139">
        <f t="shared" si="91"/>
        <v>1.19</v>
      </c>
      <c r="Q365" s="139">
        <v>0</v>
      </c>
      <c r="R365" s="139">
        <f t="shared" si="92"/>
        <v>0</v>
      </c>
      <c r="S365" s="139">
        <v>0</v>
      </c>
      <c r="T365" s="140">
        <f t="shared" si="93"/>
        <v>0</v>
      </c>
      <c r="AR365" s="141" t="s">
        <v>1558</v>
      </c>
      <c r="AT365" s="141" t="s">
        <v>153</v>
      </c>
      <c r="AU365" s="141" t="s">
        <v>84</v>
      </c>
      <c r="AY365" s="13" t="s">
        <v>151</v>
      </c>
      <c r="BE365" s="142">
        <f t="shared" si="94"/>
        <v>0</v>
      </c>
      <c r="BF365" s="142">
        <f t="shared" si="95"/>
        <v>0</v>
      </c>
      <c r="BG365" s="142">
        <f t="shared" si="96"/>
        <v>0</v>
      </c>
      <c r="BH365" s="142">
        <f t="shared" si="97"/>
        <v>0</v>
      </c>
      <c r="BI365" s="142">
        <f t="shared" si="98"/>
        <v>0</v>
      </c>
      <c r="BJ365" s="13" t="s">
        <v>89</v>
      </c>
      <c r="BK365" s="142">
        <f t="shared" si="99"/>
        <v>0</v>
      </c>
      <c r="BL365" s="13" t="s">
        <v>1558</v>
      </c>
      <c r="BM365" s="141" t="s">
        <v>1559</v>
      </c>
    </row>
    <row r="366" spans="2:65" s="11" customFormat="1" ht="26" customHeight="1">
      <c r="B366" s="118"/>
      <c r="D366" s="119" t="s">
        <v>76</v>
      </c>
      <c r="E366" s="120" t="s">
        <v>1560</v>
      </c>
      <c r="F366" s="120" t="s">
        <v>1561</v>
      </c>
      <c r="J366" s="121">
        <f>BK366</f>
        <v>0</v>
      </c>
      <c r="L366" s="118"/>
      <c r="M366" s="122"/>
      <c r="P366" s="123">
        <f>SUM(P367:P368)</f>
        <v>0</v>
      </c>
      <c r="R366" s="123">
        <f>SUM(R367:R368)</f>
        <v>0</v>
      </c>
      <c r="T366" s="124">
        <f>SUM(T367:T368)</f>
        <v>0</v>
      </c>
      <c r="AR366" s="119" t="s">
        <v>102</v>
      </c>
      <c r="AT366" s="125" t="s">
        <v>76</v>
      </c>
      <c r="AU366" s="125" t="s">
        <v>77</v>
      </c>
      <c r="AY366" s="119" t="s">
        <v>151</v>
      </c>
      <c r="BK366" s="126">
        <f>SUM(BK367:BK368)</f>
        <v>0</v>
      </c>
    </row>
    <row r="367" spans="2:65" s="1" customFormat="1" ht="38" customHeight="1">
      <c r="B367" s="129"/>
      <c r="C367" s="130" t="s">
        <v>1562</v>
      </c>
      <c r="D367" s="130" t="s">
        <v>153</v>
      </c>
      <c r="E367" s="131" t="s">
        <v>1563</v>
      </c>
      <c r="F367" s="132" t="s">
        <v>1564</v>
      </c>
      <c r="G367" s="133" t="s">
        <v>169</v>
      </c>
      <c r="H367" s="134">
        <v>1</v>
      </c>
      <c r="I367" s="135"/>
      <c r="J367" s="135">
        <f>ROUND(I367*H367,2)</f>
        <v>0</v>
      </c>
      <c r="K367" s="136"/>
      <c r="L367" s="25"/>
      <c r="M367" s="137" t="s">
        <v>1</v>
      </c>
      <c r="N367" s="138" t="s">
        <v>43</v>
      </c>
      <c r="O367" s="139">
        <v>0</v>
      </c>
      <c r="P367" s="139">
        <f>O367*H367</f>
        <v>0</v>
      </c>
      <c r="Q367" s="139">
        <v>0</v>
      </c>
      <c r="R367" s="139">
        <f>Q367*H367</f>
        <v>0</v>
      </c>
      <c r="S367" s="139">
        <v>0</v>
      </c>
      <c r="T367" s="140">
        <f>S367*H367</f>
        <v>0</v>
      </c>
      <c r="AR367" s="141" t="s">
        <v>471</v>
      </c>
      <c r="AT367" s="141" t="s">
        <v>153</v>
      </c>
      <c r="AU367" s="141" t="s">
        <v>84</v>
      </c>
      <c r="AY367" s="13" t="s">
        <v>151</v>
      </c>
      <c r="BE367" s="142">
        <f>IF(N367="základná",J367,0)</f>
        <v>0</v>
      </c>
      <c r="BF367" s="142">
        <f>IF(N367="znížená",J367,0)</f>
        <v>0</v>
      </c>
      <c r="BG367" s="142">
        <f>IF(N367="zákl. prenesená",J367,0)</f>
        <v>0</v>
      </c>
      <c r="BH367" s="142">
        <f>IF(N367="zníž. prenesená",J367,0)</f>
        <v>0</v>
      </c>
      <c r="BI367" s="142">
        <f>IF(N367="nulová",J367,0)</f>
        <v>0</v>
      </c>
      <c r="BJ367" s="13" t="s">
        <v>89</v>
      </c>
      <c r="BK367" s="142">
        <f>ROUND(I367*H367,2)</f>
        <v>0</v>
      </c>
      <c r="BL367" s="13" t="s">
        <v>471</v>
      </c>
      <c r="BM367" s="141" t="s">
        <v>1565</v>
      </c>
    </row>
    <row r="368" spans="2:65" s="1" customFormat="1" ht="24.25" customHeight="1">
      <c r="B368" s="129"/>
      <c r="C368" s="130" t="s">
        <v>1566</v>
      </c>
      <c r="D368" s="130" t="s">
        <v>153</v>
      </c>
      <c r="E368" s="131" t="s">
        <v>1567</v>
      </c>
      <c r="F368" s="132" t="s">
        <v>1568</v>
      </c>
      <c r="G368" s="133" t="s">
        <v>169</v>
      </c>
      <c r="H368" s="134">
        <v>2</v>
      </c>
      <c r="I368" s="135"/>
      <c r="J368" s="135">
        <f>ROUND(I368*H368,2)</f>
        <v>0</v>
      </c>
      <c r="K368" s="136"/>
      <c r="L368" s="25"/>
      <c r="M368" s="153" t="s">
        <v>1</v>
      </c>
      <c r="N368" s="154" t="s">
        <v>43</v>
      </c>
      <c r="O368" s="155">
        <v>0</v>
      </c>
      <c r="P368" s="155">
        <f>O368*H368</f>
        <v>0</v>
      </c>
      <c r="Q368" s="155">
        <v>0</v>
      </c>
      <c r="R368" s="155">
        <f>Q368*H368</f>
        <v>0</v>
      </c>
      <c r="S368" s="155">
        <v>0</v>
      </c>
      <c r="T368" s="156">
        <f>S368*H368</f>
        <v>0</v>
      </c>
      <c r="AR368" s="141" t="s">
        <v>471</v>
      </c>
      <c r="AT368" s="141" t="s">
        <v>153</v>
      </c>
      <c r="AU368" s="141" t="s">
        <v>84</v>
      </c>
      <c r="AY368" s="13" t="s">
        <v>151</v>
      </c>
      <c r="BE368" s="142">
        <f>IF(N368="základná",J368,0)</f>
        <v>0</v>
      </c>
      <c r="BF368" s="142">
        <f>IF(N368="znížená",J368,0)</f>
        <v>0</v>
      </c>
      <c r="BG368" s="142">
        <f>IF(N368="zákl. prenesená",J368,0)</f>
        <v>0</v>
      </c>
      <c r="BH368" s="142">
        <f>IF(N368="zníž. prenesená",J368,0)</f>
        <v>0</v>
      </c>
      <c r="BI368" s="142">
        <f>IF(N368="nulová",J368,0)</f>
        <v>0</v>
      </c>
      <c r="BJ368" s="13" t="s">
        <v>89</v>
      </c>
      <c r="BK368" s="142">
        <f>ROUND(I368*H368,2)</f>
        <v>0</v>
      </c>
      <c r="BL368" s="13" t="s">
        <v>471</v>
      </c>
      <c r="BM368" s="141" t="s">
        <v>1569</v>
      </c>
    </row>
    <row r="369" spans="2:12" s="1" customFormat="1" ht="7" customHeight="1">
      <c r="B369" s="37"/>
      <c r="C369" s="38"/>
      <c r="D369" s="38"/>
      <c r="E369" s="38"/>
      <c r="F369" s="38"/>
      <c r="G369" s="38"/>
      <c r="H369" s="38"/>
      <c r="I369" s="38"/>
      <c r="J369" s="38"/>
      <c r="K369" s="38"/>
      <c r="L369" s="25"/>
    </row>
  </sheetData>
  <autoFilter ref="C132:K368" xr:uid="{00000000-0009-0000-0000-000002000000}"/>
  <mergeCells count="11">
    <mergeCell ref="L2:V2"/>
    <mergeCell ref="E87:H87"/>
    <mergeCell ref="E89:H89"/>
    <mergeCell ref="E121:H121"/>
    <mergeCell ref="E123:H123"/>
    <mergeCell ref="E125:H125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2:BM262"/>
  <sheetViews>
    <sheetView showGridLines="0" topLeftCell="A118" zoomScale="110" zoomScaleNormal="110" workbookViewId="0">
      <selection activeCell="I133" sqref="I133:I269"/>
    </sheetView>
  </sheetViews>
  <sheetFormatPr baseColWidth="10" defaultColWidth="8.75" defaultRowHeight="11"/>
  <cols>
    <col min="1" max="1" width="8.25" customWidth="1"/>
    <col min="2" max="2" width="1.25" customWidth="1"/>
    <col min="3" max="3" width="6" customWidth="1"/>
    <col min="4" max="4" width="4.25" customWidth="1"/>
    <col min="5" max="5" width="17.25" customWidth="1"/>
    <col min="6" max="6" width="50.75" customWidth="1"/>
    <col min="7" max="7" width="7.5" customWidth="1"/>
    <col min="8" max="8" width="19" bestFit="1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95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113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1570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hidden="1" customHeight="1">
      <c r="B20" s="25"/>
      <c r="E20" s="20" t="s">
        <v>27</v>
      </c>
      <c r="I20" s="22" t="s">
        <v>24</v>
      </c>
      <c r="J20" s="20" t="s">
        <v>1</v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30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ROUND(J130,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ROUND((SUM(BE130:BE261)),  2)</f>
        <v>0</v>
      </c>
      <c r="I35" s="89">
        <v>0.23</v>
      </c>
      <c r="J35" s="79">
        <f>ROUND(((SUM(BE130:BE261))*I35),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ROUND((SUM(BF130:BF261)),  2)</f>
        <v>0</v>
      </c>
      <c r="I36" s="89">
        <v>0.23</v>
      </c>
      <c r="J36" s="79">
        <f>ROUND(((SUM(BF130:BF261))*I36),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ROUND((SUM(BG130:BG261)),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ROUND((SUM(BH130:BH261)),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ROUND((SUM(BI130:BI261)),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113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3 - Inovatívne technológie a zlepšenie kvality vnútorného prostredia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č.6,90301 Kostolná pri Dunaji, pč 5/3,5/4,2/4,69/1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54.5" hidden="1" customHeight="1">
      <c r="B93" s="25"/>
      <c r="C93" s="22" t="s">
        <v>20</v>
      </c>
      <c r="F93" s="20" t="str">
        <f>E17</f>
        <v>Obec Kostolná pri Dunaji, 59, 903 01</v>
      </c>
      <c r="I93" s="22" t="s">
        <v>28</v>
      </c>
      <c r="J93" s="23" t="str">
        <f>E23</f>
        <v>Ladislav Varjú-CROW-LINE,Mierová 950/8,Jelka 92523</v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J130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J131</f>
        <v>0</v>
      </c>
      <c r="L99" s="101"/>
    </row>
    <row r="100" spans="2:47" s="9" customFormat="1" ht="20" hidden="1" customHeight="1">
      <c r="B100" s="105"/>
      <c r="D100" s="106" t="s">
        <v>125</v>
      </c>
      <c r="E100" s="107"/>
      <c r="F100" s="107"/>
      <c r="G100" s="107"/>
      <c r="H100" s="107"/>
      <c r="I100" s="107"/>
      <c r="J100" s="108">
        <f>J132</f>
        <v>0</v>
      </c>
      <c r="L100" s="105"/>
    </row>
    <row r="101" spans="2:47" s="8" customFormat="1" ht="25" hidden="1" customHeight="1">
      <c r="B101" s="101"/>
      <c r="D101" s="102" t="s">
        <v>129</v>
      </c>
      <c r="E101" s="103"/>
      <c r="F101" s="103"/>
      <c r="G101" s="103"/>
      <c r="H101" s="103"/>
      <c r="I101" s="103"/>
      <c r="J101" s="104">
        <f>J136</f>
        <v>0</v>
      </c>
      <c r="L101" s="101"/>
    </row>
    <row r="102" spans="2:47" s="9" customFormat="1" ht="20" hidden="1" customHeight="1">
      <c r="B102" s="105"/>
      <c r="D102" s="106" t="s">
        <v>1571</v>
      </c>
      <c r="E102" s="107"/>
      <c r="F102" s="107"/>
      <c r="G102" s="107"/>
      <c r="H102" s="107"/>
      <c r="I102" s="107"/>
      <c r="J102" s="108">
        <f>J137</f>
        <v>0</v>
      </c>
      <c r="L102" s="105"/>
    </row>
    <row r="103" spans="2:47" s="9" customFormat="1" ht="20" hidden="1" customHeight="1">
      <c r="B103" s="105"/>
      <c r="D103" s="106" t="s">
        <v>1572</v>
      </c>
      <c r="E103" s="107"/>
      <c r="F103" s="107"/>
      <c r="G103" s="107"/>
      <c r="H103" s="107"/>
      <c r="I103" s="107"/>
      <c r="J103" s="108">
        <f>J144</f>
        <v>0</v>
      </c>
      <c r="L103" s="105"/>
    </row>
    <row r="104" spans="2:47" s="9" customFormat="1" ht="20" hidden="1" customHeight="1">
      <c r="B104" s="105"/>
      <c r="D104" s="106" t="s">
        <v>135</v>
      </c>
      <c r="E104" s="107"/>
      <c r="F104" s="107"/>
      <c r="G104" s="107"/>
      <c r="H104" s="107"/>
      <c r="I104" s="107"/>
      <c r="J104" s="108">
        <f>J217</f>
        <v>0</v>
      </c>
      <c r="L104" s="105"/>
    </row>
    <row r="105" spans="2:47" s="9" customFormat="1" ht="20" hidden="1" customHeight="1">
      <c r="B105" s="105"/>
      <c r="D105" s="106" t="s">
        <v>1573</v>
      </c>
      <c r="E105" s="107"/>
      <c r="F105" s="107"/>
      <c r="G105" s="107"/>
      <c r="H105" s="107"/>
      <c r="I105" s="107"/>
      <c r="J105" s="108">
        <f>J229</f>
        <v>0</v>
      </c>
      <c r="L105" s="105"/>
    </row>
    <row r="106" spans="2:47" s="9" customFormat="1" ht="20" hidden="1" customHeight="1">
      <c r="B106" s="105"/>
      <c r="D106" s="106" t="s">
        <v>1574</v>
      </c>
      <c r="E106" s="107"/>
      <c r="F106" s="107"/>
      <c r="G106" s="107"/>
      <c r="H106" s="107"/>
      <c r="I106" s="107"/>
      <c r="J106" s="108">
        <f>J236</f>
        <v>0</v>
      </c>
      <c r="L106" s="105"/>
    </row>
    <row r="107" spans="2:47" s="9" customFormat="1" ht="20" hidden="1" customHeight="1">
      <c r="B107" s="105"/>
      <c r="D107" s="106" t="s">
        <v>1575</v>
      </c>
      <c r="E107" s="107"/>
      <c r="F107" s="107"/>
      <c r="G107" s="107"/>
      <c r="H107" s="107"/>
      <c r="I107" s="107"/>
      <c r="J107" s="108">
        <f>J246</f>
        <v>0</v>
      </c>
      <c r="L107" s="105"/>
    </row>
    <row r="108" spans="2:47" s="9" customFormat="1" ht="20" hidden="1" customHeight="1">
      <c r="B108" s="105"/>
      <c r="D108" s="106" t="s">
        <v>1576</v>
      </c>
      <c r="E108" s="107"/>
      <c r="F108" s="107"/>
      <c r="G108" s="107"/>
      <c r="H108" s="107"/>
      <c r="I108" s="107"/>
      <c r="J108" s="108">
        <f>J254</f>
        <v>0</v>
      </c>
      <c r="L108" s="105"/>
    </row>
    <row r="109" spans="2:47" s="1" customFormat="1" ht="21.75" hidden="1" customHeight="1">
      <c r="B109" s="25"/>
      <c r="L109" s="25"/>
    </row>
    <row r="110" spans="2:47" s="1" customFormat="1" ht="7" hidden="1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1" spans="2:47" hidden="1"/>
    <row r="112" spans="2:47" hidden="1"/>
    <row r="113" spans="2:12" hidden="1"/>
    <row r="114" spans="2:12" s="1" customFormat="1" ht="7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12" s="1" customFormat="1" ht="25" customHeight="1">
      <c r="B115" s="25"/>
      <c r="C115" s="17" t="s">
        <v>137</v>
      </c>
      <c r="L115" s="25"/>
    </row>
    <row r="116" spans="2:12" s="1" customFormat="1" ht="7" customHeight="1">
      <c r="B116" s="25"/>
      <c r="L116" s="25"/>
    </row>
    <row r="117" spans="2:12" s="1" customFormat="1" ht="12" customHeight="1">
      <c r="B117" s="25"/>
      <c r="C117" s="22" t="s">
        <v>13</v>
      </c>
      <c r="L117" s="25"/>
    </row>
    <row r="118" spans="2:12" s="1" customFormat="1" ht="23.25" customHeight="1">
      <c r="B118" s="25"/>
      <c r="E118" s="215" t="str">
        <f>E7</f>
        <v>Zvýšenie energetickej účinnosti budovy kultúrneho domu v Kostolnej pri Dunaji</v>
      </c>
      <c r="F118" s="216"/>
      <c r="G118" s="216"/>
      <c r="H118" s="216"/>
      <c r="L118" s="25"/>
    </row>
    <row r="119" spans="2:12" ht="12" customHeight="1">
      <c r="B119" s="16"/>
      <c r="C119" s="22" t="s">
        <v>112</v>
      </c>
      <c r="L119" s="16"/>
    </row>
    <row r="120" spans="2:12" s="1" customFormat="1" ht="16.5" customHeight="1">
      <c r="B120" s="25"/>
      <c r="E120" s="215" t="s">
        <v>113</v>
      </c>
      <c r="F120" s="214"/>
      <c r="G120" s="214"/>
      <c r="H120" s="214"/>
      <c r="L120" s="25"/>
    </row>
    <row r="121" spans="2:12" s="1" customFormat="1" ht="12" customHeight="1">
      <c r="B121" s="25"/>
      <c r="C121" s="22" t="s">
        <v>114</v>
      </c>
      <c r="L121" s="25"/>
    </row>
    <row r="122" spans="2:12" s="1" customFormat="1" ht="16.5" customHeight="1">
      <c r="B122" s="25"/>
      <c r="E122" s="176" t="str">
        <f>E11</f>
        <v>3 - Inovatívne technológie a zlepšenie kvality vnútorného prostredia</v>
      </c>
      <c r="F122" s="214"/>
      <c r="G122" s="214"/>
      <c r="H122" s="214"/>
      <c r="L122" s="25"/>
    </row>
    <row r="123" spans="2:12" s="1" customFormat="1" ht="7" customHeight="1">
      <c r="B123" s="25"/>
      <c r="L123" s="25"/>
    </row>
    <row r="124" spans="2:12" s="1" customFormat="1" ht="12" customHeight="1">
      <c r="B124" s="25"/>
      <c r="C124" s="22" t="s">
        <v>17</v>
      </c>
      <c r="F124" s="20" t="str">
        <f>F14</f>
        <v>č.6,90301 Kostolná pri Dunaji, pč 5/3,5/4,2/4,69/1</v>
      </c>
      <c r="I124" s="22" t="s">
        <v>19</v>
      </c>
      <c r="J124" s="45">
        <f>IF(J14="","",J14)</f>
        <v>46202</v>
      </c>
      <c r="L124" s="25"/>
    </row>
    <row r="125" spans="2:12" s="1" customFormat="1" ht="7" customHeight="1">
      <c r="B125" s="25"/>
      <c r="L125" s="25"/>
    </row>
    <row r="126" spans="2:12" s="1" customFormat="1" ht="54.5" customHeight="1">
      <c r="B126" s="25"/>
      <c r="C126" s="22" t="s">
        <v>20</v>
      </c>
      <c r="F126" s="20" t="str">
        <f>E17</f>
        <v>Obec Kostolná pri Dunaji, 59, 903 01</v>
      </c>
      <c r="I126" s="22" t="s">
        <v>28</v>
      </c>
      <c r="J126" s="23" t="str">
        <f>E23</f>
        <v>Ladislav Varjú-CROW-LINE,Mierová 950/8,Jelka 92523</v>
      </c>
      <c r="L126" s="25"/>
    </row>
    <row r="127" spans="2:12" s="1" customFormat="1" ht="15.25" customHeight="1">
      <c r="B127" s="25"/>
      <c r="C127" s="22" t="s">
        <v>26</v>
      </c>
      <c r="F127" s="20" t="str">
        <f>IF(E20="","",E20)</f>
        <v>Podľa výberu investora</v>
      </c>
      <c r="I127" s="22" t="s">
        <v>33</v>
      </c>
      <c r="J127" s="23" t="str">
        <f>E26</f>
        <v xml:space="preserve"> </v>
      </c>
      <c r="L127" s="25"/>
    </row>
    <row r="128" spans="2:12" s="1" customFormat="1" ht="10.25" customHeight="1">
      <c r="B128" s="25"/>
      <c r="L128" s="25"/>
    </row>
    <row r="129" spans="2:65" s="10" customFormat="1" ht="29.25" customHeight="1">
      <c r="B129" s="109"/>
      <c r="C129" s="110" t="s">
        <v>138</v>
      </c>
      <c r="D129" s="111" t="s">
        <v>62</v>
      </c>
      <c r="E129" s="111" t="s">
        <v>58</v>
      </c>
      <c r="F129" s="111" t="s">
        <v>59</v>
      </c>
      <c r="G129" s="111" t="s">
        <v>139</v>
      </c>
      <c r="H129" s="111" t="s">
        <v>140</v>
      </c>
      <c r="I129" s="111" t="s">
        <v>141</v>
      </c>
      <c r="J129" s="112" t="s">
        <v>118</v>
      </c>
      <c r="K129" s="113" t="s">
        <v>142</v>
      </c>
      <c r="L129" s="109"/>
      <c r="M129" s="52" t="s">
        <v>1</v>
      </c>
      <c r="N129" s="53" t="s">
        <v>41</v>
      </c>
      <c r="O129" s="53" t="s">
        <v>143</v>
      </c>
      <c r="P129" s="53" t="s">
        <v>144</v>
      </c>
      <c r="Q129" s="53" t="s">
        <v>145</v>
      </c>
      <c r="R129" s="53" t="s">
        <v>146</v>
      </c>
      <c r="S129" s="53" t="s">
        <v>147</v>
      </c>
      <c r="T129" s="54" t="s">
        <v>148</v>
      </c>
    </row>
    <row r="130" spans="2:65" s="1" customFormat="1" ht="23" customHeight="1">
      <c r="B130" s="25"/>
      <c r="C130" s="57" t="s">
        <v>119</v>
      </c>
      <c r="J130" s="114">
        <f>BK130</f>
        <v>0</v>
      </c>
      <c r="L130" s="25"/>
      <c r="M130" s="55"/>
      <c r="N130" s="46"/>
      <c r="O130" s="46"/>
      <c r="P130" s="115">
        <f>P131+P136</f>
        <v>0</v>
      </c>
      <c r="Q130" s="46"/>
      <c r="R130" s="115">
        <f>R131+R136</f>
        <v>0</v>
      </c>
      <c r="S130" s="46"/>
      <c r="T130" s="116">
        <f>T131+T136</f>
        <v>0</v>
      </c>
      <c r="AT130" s="13" t="s">
        <v>76</v>
      </c>
      <c r="AU130" s="13" t="s">
        <v>120</v>
      </c>
      <c r="BK130" s="117">
        <f>BK131+BK136</f>
        <v>0</v>
      </c>
    </row>
    <row r="131" spans="2:65" s="11" customFormat="1" ht="26" customHeight="1">
      <c r="B131" s="118"/>
      <c r="D131" s="119" t="s">
        <v>76</v>
      </c>
      <c r="E131" s="120" t="s">
        <v>149</v>
      </c>
      <c r="F131" s="120" t="s">
        <v>150</v>
      </c>
      <c r="J131" s="121">
        <f>BK131</f>
        <v>0</v>
      </c>
      <c r="L131" s="118"/>
      <c r="M131" s="122"/>
      <c r="P131" s="123"/>
      <c r="R131" s="123"/>
      <c r="T131" s="124"/>
      <c r="V131" s="173"/>
      <c r="AR131" s="119" t="s">
        <v>84</v>
      </c>
      <c r="AT131" s="125" t="s">
        <v>76</v>
      </c>
      <c r="AU131" s="125" t="s">
        <v>77</v>
      </c>
      <c r="AY131" s="119" t="s">
        <v>151</v>
      </c>
      <c r="BK131" s="126">
        <f>BK132</f>
        <v>0</v>
      </c>
    </row>
    <row r="132" spans="2:65" s="11" customFormat="1" ht="23" customHeight="1">
      <c r="B132" s="118"/>
      <c r="D132" s="119" t="s">
        <v>76</v>
      </c>
      <c r="E132" s="127" t="s">
        <v>105</v>
      </c>
      <c r="F132" s="127" t="s">
        <v>236</v>
      </c>
      <c r="J132" s="128">
        <f>BK132</f>
        <v>0</v>
      </c>
      <c r="L132" s="118"/>
      <c r="M132" s="122"/>
      <c r="P132" s="123"/>
      <c r="R132" s="123"/>
      <c r="T132" s="124"/>
      <c r="AR132" s="119" t="s">
        <v>84</v>
      </c>
      <c r="AT132" s="125" t="s">
        <v>76</v>
      </c>
      <c r="AU132" s="125" t="s">
        <v>84</v>
      </c>
      <c r="AY132" s="119" t="s">
        <v>151</v>
      </c>
      <c r="BK132" s="126">
        <f>SUM(BK133:BK135)</f>
        <v>0</v>
      </c>
    </row>
    <row r="133" spans="2:65" s="1" customFormat="1" ht="14.5" customHeight="1">
      <c r="B133" s="129"/>
      <c r="C133" s="130" t="s">
        <v>84</v>
      </c>
      <c r="D133" s="130" t="s">
        <v>153</v>
      </c>
      <c r="E133" s="131" t="s">
        <v>1577</v>
      </c>
      <c r="F133" s="132" t="s">
        <v>1578</v>
      </c>
      <c r="G133" s="133" t="s">
        <v>156</v>
      </c>
      <c r="H133" s="134">
        <v>177.89400000000001</v>
      </c>
      <c r="I133" s="135"/>
      <c r="J133" s="135">
        <f>ROUND(I133*H133,2)</f>
        <v>0</v>
      </c>
      <c r="K133" s="136"/>
      <c r="L133" s="25"/>
      <c r="M133" s="137"/>
      <c r="N133" s="138"/>
      <c r="O133" s="139"/>
      <c r="P133" s="139"/>
      <c r="Q133" s="139"/>
      <c r="R133" s="139"/>
      <c r="S133" s="139"/>
      <c r="T133" s="140"/>
      <c r="AR133" s="141" t="s">
        <v>96</v>
      </c>
      <c r="AT133" s="141" t="s">
        <v>153</v>
      </c>
      <c r="AU133" s="141" t="s">
        <v>89</v>
      </c>
      <c r="AY133" s="13" t="s">
        <v>151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89</v>
      </c>
      <c r="BK133" s="142">
        <f>ROUND(I133*H133,2)</f>
        <v>0</v>
      </c>
      <c r="BL133" s="13" t="s">
        <v>96</v>
      </c>
      <c r="BM133" s="141" t="s">
        <v>1579</v>
      </c>
    </row>
    <row r="134" spans="2:65" s="1" customFormat="1" ht="24.25" customHeight="1">
      <c r="B134" s="129"/>
      <c r="C134" s="130" t="s">
        <v>89</v>
      </c>
      <c r="D134" s="130" t="s">
        <v>153</v>
      </c>
      <c r="E134" s="131" t="s">
        <v>1580</v>
      </c>
      <c r="F134" s="132" t="s">
        <v>1581</v>
      </c>
      <c r="G134" s="133" t="s">
        <v>156</v>
      </c>
      <c r="H134" s="134">
        <v>177.89400000000001</v>
      </c>
      <c r="I134" s="135"/>
      <c r="J134" s="135">
        <f>ROUND(I134*H134,2)</f>
        <v>0</v>
      </c>
      <c r="K134" s="136"/>
      <c r="L134" s="25"/>
      <c r="M134" s="137"/>
      <c r="N134" s="138"/>
      <c r="O134" s="139"/>
      <c r="P134" s="139"/>
      <c r="Q134" s="139"/>
      <c r="R134" s="139"/>
      <c r="S134" s="139"/>
      <c r="T134" s="140"/>
      <c r="AR134" s="141" t="s">
        <v>96</v>
      </c>
      <c r="AT134" s="141" t="s">
        <v>153</v>
      </c>
      <c r="AU134" s="141" t="s">
        <v>89</v>
      </c>
      <c r="AY134" s="13" t="s">
        <v>151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89</v>
      </c>
      <c r="BK134" s="142">
        <f>ROUND(I134*H134,2)</f>
        <v>0</v>
      </c>
      <c r="BL134" s="13" t="s">
        <v>96</v>
      </c>
      <c r="BM134" s="141" t="s">
        <v>1582</v>
      </c>
    </row>
    <row r="135" spans="2:65" s="1" customFormat="1" ht="24.25" customHeight="1">
      <c r="B135" s="129"/>
      <c r="C135" s="130" t="s">
        <v>93</v>
      </c>
      <c r="D135" s="130" t="s">
        <v>153</v>
      </c>
      <c r="E135" s="131" t="s">
        <v>1583</v>
      </c>
      <c r="F135" s="132" t="s">
        <v>1584</v>
      </c>
      <c r="G135" s="133" t="s">
        <v>160</v>
      </c>
      <c r="H135" s="134">
        <v>8.2799999999999994</v>
      </c>
      <c r="I135" s="135"/>
      <c r="J135" s="135">
        <f>ROUND(I135*H135,2)</f>
        <v>0</v>
      </c>
      <c r="K135" s="136"/>
      <c r="L135" s="25"/>
      <c r="M135" s="137"/>
      <c r="N135" s="138"/>
      <c r="O135" s="139"/>
      <c r="P135" s="139"/>
      <c r="Q135" s="139"/>
      <c r="R135" s="139"/>
      <c r="S135" s="139"/>
      <c r="T135" s="140"/>
      <c r="AR135" s="141" t="s">
        <v>96</v>
      </c>
      <c r="AT135" s="141" t="s">
        <v>153</v>
      </c>
      <c r="AU135" s="141" t="s">
        <v>89</v>
      </c>
      <c r="AY135" s="13" t="s">
        <v>151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89</v>
      </c>
      <c r="BK135" s="142">
        <f>ROUND(I135*H135,2)</f>
        <v>0</v>
      </c>
      <c r="BL135" s="13" t="s">
        <v>96</v>
      </c>
      <c r="BM135" s="141" t="s">
        <v>1585</v>
      </c>
    </row>
    <row r="136" spans="2:65" s="11" customFormat="1" ht="26" customHeight="1">
      <c r="B136" s="118"/>
      <c r="D136" s="119" t="s">
        <v>76</v>
      </c>
      <c r="E136" s="120" t="s">
        <v>483</v>
      </c>
      <c r="F136" s="120" t="s">
        <v>484</v>
      </c>
      <c r="J136" s="121">
        <f>BK136</f>
        <v>0</v>
      </c>
      <c r="L136" s="118"/>
      <c r="M136" s="122"/>
      <c r="P136" s="123"/>
      <c r="R136" s="123"/>
      <c r="T136" s="124"/>
      <c r="AR136" s="119" t="s">
        <v>89</v>
      </c>
      <c r="AT136" s="125" t="s">
        <v>76</v>
      </c>
      <c r="AU136" s="125" t="s">
        <v>77</v>
      </c>
      <c r="AY136" s="119" t="s">
        <v>151</v>
      </c>
      <c r="BK136" s="126">
        <f>BK137+BK144+BK217+BK229+BK236+BK246+BK254</f>
        <v>0</v>
      </c>
    </row>
    <row r="137" spans="2:65" s="11" customFormat="1" ht="23" customHeight="1">
      <c r="B137" s="118"/>
      <c r="D137" s="119" t="s">
        <v>76</v>
      </c>
      <c r="E137" s="127" t="s">
        <v>1586</v>
      </c>
      <c r="F137" s="127" t="s">
        <v>1587</v>
      </c>
      <c r="J137" s="128">
        <f>BK137</f>
        <v>0</v>
      </c>
      <c r="L137" s="118"/>
      <c r="M137" s="122"/>
      <c r="P137" s="123"/>
      <c r="R137" s="123"/>
      <c r="T137" s="124"/>
      <c r="AR137" s="119" t="s">
        <v>89</v>
      </c>
      <c r="AT137" s="125" t="s">
        <v>76</v>
      </c>
      <c r="AU137" s="125" t="s">
        <v>84</v>
      </c>
      <c r="AY137" s="119" t="s">
        <v>151</v>
      </c>
      <c r="BK137" s="126">
        <f>SUM(BK138:BK143)</f>
        <v>0</v>
      </c>
    </row>
    <row r="138" spans="2:65" s="1" customFormat="1" ht="24.25" customHeight="1">
      <c r="B138" s="129"/>
      <c r="C138" s="130" t="s">
        <v>96</v>
      </c>
      <c r="D138" s="130" t="s">
        <v>153</v>
      </c>
      <c r="E138" s="131" t="s">
        <v>1588</v>
      </c>
      <c r="F138" s="132" t="s">
        <v>1589</v>
      </c>
      <c r="G138" s="133" t="s">
        <v>156</v>
      </c>
      <c r="H138" s="134">
        <v>18.68</v>
      </c>
      <c r="I138" s="135"/>
      <c r="J138" s="135">
        <f t="shared" ref="J138:J143" si="0">ROUND(I138*H138,2)</f>
        <v>0</v>
      </c>
      <c r="K138" s="136"/>
      <c r="L138" s="25"/>
      <c r="M138" s="137"/>
      <c r="N138" s="138"/>
      <c r="O138" s="139"/>
      <c r="P138" s="139"/>
      <c r="Q138" s="139"/>
      <c r="R138" s="139"/>
      <c r="S138" s="139"/>
      <c r="T138" s="140"/>
      <c r="AR138" s="141" t="s">
        <v>215</v>
      </c>
      <c r="AT138" s="141" t="s">
        <v>153</v>
      </c>
      <c r="AU138" s="141" t="s">
        <v>89</v>
      </c>
      <c r="AY138" s="13" t="s">
        <v>151</v>
      </c>
      <c r="BE138" s="142">
        <f t="shared" ref="BE138:BE143" si="1">IF(N138="základná",J138,0)</f>
        <v>0</v>
      </c>
      <c r="BF138" s="142">
        <f t="shared" ref="BF138:BF143" si="2">IF(N138="znížená",J138,0)</f>
        <v>0</v>
      </c>
      <c r="BG138" s="142">
        <f t="shared" ref="BG138:BG143" si="3">IF(N138="zákl. prenesená",J138,0)</f>
        <v>0</v>
      </c>
      <c r="BH138" s="142">
        <f t="shared" ref="BH138:BH143" si="4">IF(N138="zníž. prenesená",J138,0)</f>
        <v>0</v>
      </c>
      <c r="BI138" s="142">
        <f t="shared" ref="BI138:BI143" si="5">IF(N138="nulová",J138,0)</f>
        <v>0</v>
      </c>
      <c r="BJ138" s="13" t="s">
        <v>89</v>
      </c>
      <c r="BK138" s="142">
        <f t="shared" ref="BK138:BK143" si="6">ROUND(I138*H138,2)</f>
        <v>0</v>
      </c>
      <c r="BL138" s="13" t="s">
        <v>215</v>
      </c>
      <c r="BM138" s="141" t="s">
        <v>1590</v>
      </c>
    </row>
    <row r="139" spans="2:65" s="1" customFormat="1" ht="24.25" customHeight="1">
      <c r="B139" s="129"/>
      <c r="C139" s="130" t="s">
        <v>102</v>
      </c>
      <c r="D139" s="130" t="s">
        <v>153</v>
      </c>
      <c r="E139" s="131" t="s">
        <v>1591</v>
      </c>
      <c r="F139" s="132" t="s">
        <v>1592</v>
      </c>
      <c r="G139" s="133" t="s">
        <v>156</v>
      </c>
      <c r="H139" s="134">
        <v>85.811999999999998</v>
      </c>
      <c r="I139" s="135"/>
      <c r="J139" s="135">
        <f t="shared" si="0"/>
        <v>0</v>
      </c>
      <c r="K139" s="136"/>
      <c r="L139" s="25"/>
      <c r="M139" s="137"/>
      <c r="N139" s="138"/>
      <c r="O139" s="139"/>
      <c r="P139" s="139"/>
      <c r="Q139" s="139"/>
      <c r="R139" s="139"/>
      <c r="S139" s="139"/>
      <c r="T139" s="140"/>
      <c r="AR139" s="141" t="s">
        <v>215</v>
      </c>
      <c r="AT139" s="141" t="s">
        <v>153</v>
      </c>
      <c r="AU139" s="141" t="s">
        <v>89</v>
      </c>
      <c r="AY139" s="13" t="s">
        <v>151</v>
      </c>
      <c r="BE139" s="142">
        <f t="shared" si="1"/>
        <v>0</v>
      </c>
      <c r="BF139" s="142">
        <f t="shared" si="2"/>
        <v>0</v>
      </c>
      <c r="BG139" s="142">
        <f t="shared" si="3"/>
        <v>0</v>
      </c>
      <c r="BH139" s="142">
        <f t="shared" si="4"/>
        <v>0</v>
      </c>
      <c r="BI139" s="142">
        <f t="shared" si="5"/>
        <v>0</v>
      </c>
      <c r="BJ139" s="13" t="s">
        <v>89</v>
      </c>
      <c r="BK139" s="142">
        <f t="shared" si="6"/>
        <v>0</v>
      </c>
      <c r="BL139" s="13" t="s">
        <v>215</v>
      </c>
      <c r="BM139" s="141" t="s">
        <v>1593</v>
      </c>
    </row>
    <row r="140" spans="2:65" s="1" customFormat="1" ht="62.75" customHeight="1">
      <c r="B140" s="129"/>
      <c r="C140" s="143" t="s">
        <v>105</v>
      </c>
      <c r="D140" s="143" t="s">
        <v>220</v>
      </c>
      <c r="E140" s="144" t="s">
        <v>1594</v>
      </c>
      <c r="F140" s="145" t="s">
        <v>1595</v>
      </c>
      <c r="G140" s="146" t="s">
        <v>156</v>
      </c>
      <c r="H140" s="147">
        <v>90.102999999999994</v>
      </c>
      <c r="I140" s="148"/>
      <c r="J140" s="148">
        <f t="shared" si="0"/>
        <v>0</v>
      </c>
      <c r="K140" s="149"/>
      <c r="L140" s="150"/>
      <c r="M140" s="151"/>
      <c r="N140" s="152"/>
      <c r="O140" s="139"/>
      <c r="P140" s="139"/>
      <c r="Q140" s="139"/>
      <c r="R140" s="139"/>
      <c r="S140" s="139"/>
      <c r="T140" s="140"/>
      <c r="AR140" s="141" t="s">
        <v>281</v>
      </c>
      <c r="AT140" s="141" t="s">
        <v>220</v>
      </c>
      <c r="AU140" s="141" t="s">
        <v>89</v>
      </c>
      <c r="AY140" s="13" t="s">
        <v>151</v>
      </c>
      <c r="BE140" s="142">
        <f t="shared" si="1"/>
        <v>0</v>
      </c>
      <c r="BF140" s="142">
        <f t="shared" si="2"/>
        <v>0</v>
      </c>
      <c r="BG140" s="142">
        <f t="shared" si="3"/>
        <v>0</v>
      </c>
      <c r="BH140" s="142">
        <f t="shared" si="4"/>
        <v>0</v>
      </c>
      <c r="BI140" s="142">
        <f t="shared" si="5"/>
        <v>0</v>
      </c>
      <c r="BJ140" s="13" t="s">
        <v>89</v>
      </c>
      <c r="BK140" s="142">
        <f t="shared" si="6"/>
        <v>0</v>
      </c>
      <c r="BL140" s="13" t="s">
        <v>215</v>
      </c>
      <c r="BM140" s="141" t="s">
        <v>1596</v>
      </c>
    </row>
    <row r="141" spans="2:65" s="1" customFormat="1" ht="19.5" customHeight="1">
      <c r="B141" s="129"/>
      <c r="C141" s="130">
        <v>7</v>
      </c>
      <c r="D141" s="130"/>
      <c r="E141" s="131"/>
      <c r="F141" s="132" t="s">
        <v>3516</v>
      </c>
      <c r="G141" s="133" t="s">
        <v>3515</v>
      </c>
      <c r="H141" s="134">
        <v>1</v>
      </c>
      <c r="I141" s="135"/>
      <c r="J141" s="135">
        <f t="shared" si="0"/>
        <v>0</v>
      </c>
      <c r="K141" s="136"/>
      <c r="L141" s="25"/>
      <c r="M141" s="137"/>
      <c r="N141" s="138"/>
      <c r="O141" s="139"/>
      <c r="P141" s="139"/>
      <c r="Q141" s="139"/>
      <c r="R141" s="139"/>
      <c r="S141" s="139"/>
      <c r="T141" s="140"/>
      <c r="AR141" s="141" t="s">
        <v>215</v>
      </c>
      <c r="AT141" s="141" t="s">
        <v>153</v>
      </c>
      <c r="AU141" s="141" t="s">
        <v>89</v>
      </c>
      <c r="AY141" s="13" t="s">
        <v>151</v>
      </c>
      <c r="BE141" s="142">
        <f t="shared" si="1"/>
        <v>0</v>
      </c>
      <c r="BF141" s="142">
        <f t="shared" si="2"/>
        <v>0</v>
      </c>
      <c r="BG141" s="142">
        <f t="shared" si="3"/>
        <v>0</v>
      </c>
      <c r="BH141" s="142">
        <f t="shared" si="4"/>
        <v>0</v>
      </c>
      <c r="BI141" s="142">
        <f t="shared" si="5"/>
        <v>0</v>
      </c>
      <c r="BJ141" s="13" t="s">
        <v>89</v>
      </c>
      <c r="BK141" s="142">
        <f t="shared" si="6"/>
        <v>0</v>
      </c>
      <c r="BL141" s="13" t="s">
        <v>215</v>
      </c>
      <c r="BM141" s="141" t="s">
        <v>1593</v>
      </c>
    </row>
    <row r="142" spans="2:65" s="1" customFormat="1" ht="39">
      <c r="B142" s="129"/>
      <c r="C142" s="143">
        <v>8</v>
      </c>
      <c r="D142" s="143"/>
      <c r="E142" s="144"/>
      <c r="F142" s="145" t="s">
        <v>3517</v>
      </c>
      <c r="G142" s="146" t="s">
        <v>3515</v>
      </c>
      <c r="H142" s="147">
        <v>1</v>
      </c>
      <c r="I142" s="148"/>
      <c r="J142" s="148">
        <f t="shared" si="0"/>
        <v>0</v>
      </c>
      <c r="K142" s="149"/>
      <c r="L142" s="150"/>
      <c r="M142" s="151"/>
      <c r="N142" s="152"/>
      <c r="O142" s="139"/>
      <c r="P142" s="139"/>
      <c r="Q142" s="139"/>
      <c r="R142" s="139"/>
      <c r="S142" s="139"/>
      <c r="T142" s="140"/>
      <c r="AR142" s="141" t="s">
        <v>281</v>
      </c>
      <c r="AT142" s="141" t="s">
        <v>220</v>
      </c>
      <c r="AU142" s="141" t="s">
        <v>89</v>
      </c>
      <c r="AY142" s="13" t="s">
        <v>151</v>
      </c>
      <c r="BE142" s="142">
        <f t="shared" si="1"/>
        <v>0</v>
      </c>
      <c r="BF142" s="142">
        <f t="shared" si="2"/>
        <v>0</v>
      </c>
      <c r="BG142" s="142">
        <f t="shared" si="3"/>
        <v>0</v>
      </c>
      <c r="BH142" s="142">
        <f t="shared" si="4"/>
        <v>0</v>
      </c>
      <c r="BI142" s="142">
        <f t="shared" si="5"/>
        <v>0</v>
      </c>
      <c r="BJ142" s="13" t="s">
        <v>89</v>
      </c>
      <c r="BK142" s="142">
        <f t="shared" si="6"/>
        <v>0</v>
      </c>
      <c r="BL142" s="13" t="s">
        <v>215</v>
      </c>
      <c r="BM142" s="141" t="s">
        <v>1596</v>
      </c>
    </row>
    <row r="143" spans="2:65" s="1" customFormat="1" ht="24.25" customHeight="1">
      <c r="B143" s="129"/>
      <c r="C143" s="130">
        <v>9</v>
      </c>
      <c r="D143" s="130" t="s">
        <v>153</v>
      </c>
      <c r="E143" s="131" t="s">
        <v>1597</v>
      </c>
      <c r="F143" s="132" t="s">
        <v>1598</v>
      </c>
      <c r="G143" s="133" t="s">
        <v>545</v>
      </c>
      <c r="H143" s="134">
        <v>96.935000000000002</v>
      </c>
      <c r="I143" s="135"/>
      <c r="J143" s="135">
        <f t="shared" si="0"/>
        <v>0</v>
      </c>
      <c r="K143" s="136"/>
      <c r="L143" s="25"/>
      <c r="M143" s="137"/>
      <c r="N143" s="138"/>
      <c r="O143" s="139"/>
      <c r="P143" s="139"/>
      <c r="Q143" s="139"/>
      <c r="R143" s="139"/>
      <c r="S143" s="139"/>
      <c r="T143" s="140"/>
      <c r="AR143" s="141" t="s">
        <v>215</v>
      </c>
      <c r="AT143" s="141" t="s">
        <v>153</v>
      </c>
      <c r="AU143" s="141" t="s">
        <v>89</v>
      </c>
      <c r="AY143" s="13" t="s">
        <v>151</v>
      </c>
      <c r="BE143" s="142">
        <f t="shared" si="1"/>
        <v>0</v>
      </c>
      <c r="BF143" s="142">
        <f t="shared" si="2"/>
        <v>0</v>
      </c>
      <c r="BG143" s="142">
        <f t="shared" si="3"/>
        <v>0</v>
      </c>
      <c r="BH143" s="142">
        <f t="shared" si="4"/>
        <v>0</v>
      </c>
      <c r="BI143" s="142">
        <f t="shared" si="5"/>
        <v>0</v>
      </c>
      <c r="BJ143" s="13" t="s">
        <v>89</v>
      </c>
      <c r="BK143" s="142">
        <f t="shared" si="6"/>
        <v>0</v>
      </c>
      <c r="BL143" s="13" t="s">
        <v>215</v>
      </c>
      <c r="BM143" s="141" t="s">
        <v>1599</v>
      </c>
    </row>
    <row r="144" spans="2:65" s="11" customFormat="1" ht="23" customHeight="1">
      <c r="B144" s="118"/>
      <c r="D144" s="119" t="s">
        <v>76</v>
      </c>
      <c r="E144" s="127" t="s">
        <v>1600</v>
      </c>
      <c r="F144" s="127" t="s">
        <v>1601</v>
      </c>
      <c r="J144" s="128">
        <f>BK144</f>
        <v>0</v>
      </c>
      <c r="L144" s="118"/>
      <c r="M144" s="122"/>
      <c r="P144" s="123"/>
      <c r="R144" s="123"/>
      <c r="T144" s="124"/>
      <c r="AR144" s="119" t="s">
        <v>89</v>
      </c>
      <c r="AT144" s="125" t="s">
        <v>76</v>
      </c>
      <c r="AU144" s="125" t="s">
        <v>84</v>
      </c>
      <c r="AY144" s="119" t="s">
        <v>151</v>
      </c>
      <c r="BK144" s="126">
        <f>SUM(BK145:BK216)</f>
        <v>0</v>
      </c>
    </row>
    <row r="145" spans="2:65" s="1" customFormat="1" ht="24.25" customHeight="1">
      <c r="B145" s="129"/>
      <c r="C145" s="130">
        <v>10</v>
      </c>
      <c r="D145" s="130" t="s">
        <v>153</v>
      </c>
      <c r="E145" s="131" t="s">
        <v>1602</v>
      </c>
      <c r="F145" s="132" t="s">
        <v>1603</v>
      </c>
      <c r="G145" s="133" t="s">
        <v>169</v>
      </c>
      <c r="H145" s="134">
        <v>11</v>
      </c>
      <c r="I145" s="135"/>
      <c r="J145" s="135">
        <f t="shared" ref="J145:J176" si="7">ROUND(I145*H145,2)</f>
        <v>0</v>
      </c>
      <c r="K145" s="136"/>
      <c r="L145" s="25"/>
      <c r="M145" s="137"/>
      <c r="N145" s="138"/>
      <c r="O145" s="139"/>
      <c r="P145" s="139"/>
      <c r="Q145" s="139"/>
      <c r="R145" s="139"/>
      <c r="S145" s="139"/>
      <c r="T145" s="140"/>
      <c r="AR145" s="141" t="s">
        <v>215</v>
      </c>
      <c r="AT145" s="141" t="s">
        <v>153</v>
      </c>
      <c r="AU145" s="141" t="s">
        <v>89</v>
      </c>
      <c r="AY145" s="13" t="s">
        <v>151</v>
      </c>
      <c r="BE145" s="142">
        <f t="shared" ref="BE145:BE176" si="8">IF(N145="základná",J145,0)</f>
        <v>0</v>
      </c>
      <c r="BF145" s="142">
        <f t="shared" ref="BF145:BF176" si="9">IF(N145="znížená",J145,0)</f>
        <v>0</v>
      </c>
      <c r="BG145" s="142">
        <f t="shared" ref="BG145:BG176" si="10">IF(N145="zákl. prenesená",J145,0)</f>
        <v>0</v>
      </c>
      <c r="BH145" s="142">
        <f t="shared" ref="BH145:BH176" si="11">IF(N145="zníž. prenesená",J145,0)</f>
        <v>0</v>
      </c>
      <c r="BI145" s="142">
        <f t="shared" ref="BI145:BI176" si="12">IF(N145="nulová",J145,0)</f>
        <v>0</v>
      </c>
      <c r="BJ145" s="13" t="s">
        <v>89</v>
      </c>
      <c r="BK145" s="142">
        <f t="shared" ref="BK145:BK176" si="13">ROUND(I145*H145,2)</f>
        <v>0</v>
      </c>
      <c r="BL145" s="13" t="s">
        <v>215</v>
      </c>
      <c r="BM145" s="141" t="s">
        <v>1604</v>
      </c>
    </row>
    <row r="146" spans="2:65" s="1" customFormat="1" ht="14.5" customHeight="1">
      <c r="B146" s="129"/>
      <c r="C146" s="130">
        <v>11</v>
      </c>
      <c r="D146" s="130" t="s">
        <v>153</v>
      </c>
      <c r="E146" s="131" t="s">
        <v>1605</v>
      </c>
      <c r="F146" s="132" t="s">
        <v>1606</v>
      </c>
      <c r="G146" s="133" t="s">
        <v>169</v>
      </c>
      <c r="H146" s="134">
        <v>11</v>
      </c>
      <c r="I146" s="135"/>
      <c r="J146" s="135">
        <f t="shared" si="7"/>
        <v>0</v>
      </c>
      <c r="K146" s="136"/>
      <c r="L146" s="25"/>
      <c r="M146" s="137"/>
      <c r="N146" s="138"/>
      <c r="O146" s="139"/>
      <c r="P146" s="139"/>
      <c r="Q146" s="139"/>
      <c r="R146" s="139"/>
      <c r="S146" s="139"/>
      <c r="T146" s="140"/>
      <c r="AR146" s="141" t="s">
        <v>215</v>
      </c>
      <c r="AT146" s="141" t="s">
        <v>153</v>
      </c>
      <c r="AU146" s="141" t="s">
        <v>89</v>
      </c>
      <c r="AY146" s="13" t="s">
        <v>151</v>
      </c>
      <c r="BE146" s="142">
        <f t="shared" si="8"/>
        <v>0</v>
      </c>
      <c r="BF146" s="142">
        <f t="shared" si="9"/>
        <v>0</v>
      </c>
      <c r="BG146" s="142">
        <f t="shared" si="10"/>
        <v>0</v>
      </c>
      <c r="BH146" s="142">
        <f t="shared" si="11"/>
        <v>0</v>
      </c>
      <c r="BI146" s="142">
        <f t="shared" si="12"/>
        <v>0</v>
      </c>
      <c r="BJ146" s="13" t="s">
        <v>89</v>
      </c>
      <c r="BK146" s="142">
        <f t="shared" si="13"/>
        <v>0</v>
      </c>
      <c r="BL146" s="13" t="s">
        <v>215</v>
      </c>
      <c r="BM146" s="141" t="s">
        <v>1607</v>
      </c>
    </row>
    <row r="147" spans="2:65" s="1" customFormat="1" ht="24.25" customHeight="1">
      <c r="B147" s="129"/>
      <c r="C147" s="143">
        <v>12</v>
      </c>
      <c r="D147" s="143" t="s">
        <v>220</v>
      </c>
      <c r="E147" s="144" t="s">
        <v>1608</v>
      </c>
      <c r="F147" s="145" t="s">
        <v>1609</v>
      </c>
      <c r="G147" s="146" t="s">
        <v>169</v>
      </c>
      <c r="H147" s="147">
        <v>11</v>
      </c>
      <c r="I147" s="148"/>
      <c r="J147" s="148">
        <f t="shared" si="7"/>
        <v>0</v>
      </c>
      <c r="K147" s="149"/>
      <c r="L147" s="150"/>
      <c r="M147" s="151"/>
      <c r="N147" s="152"/>
      <c r="O147" s="139"/>
      <c r="P147" s="139"/>
      <c r="Q147" s="139"/>
      <c r="R147" s="139"/>
      <c r="S147" s="139"/>
      <c r="T147" s="140"/>
      <c r="AR147" s="141" t="s">
        <v>281</v>
      </c>
      <c r="AT147" s="141" t="s">
        <v>220</v>
      </c>
      <c r="AU147" s="141" t="s">
        <v>89</v>
      </c>
      <c r="AY147" s="13" t="s">
        <v>151</v>
      </c>
      <c r="BE147" s="142">
        <f t="shared" si="8"/>
        <v>0</v>
      </c>
      <c r="BF147" s="142">
        <f t="shared" si="9"/>
        <v>0</v>
      </c>
      <c r="BG147" s="142">
        <f t="shared" si="10"/>
        <v>0</v>
      </c>
      <c r="BH147" s="142">
        <f t="shared" si="11"/>
        <v>0</v>
      </c>
      <c r="BI147" s="142">
        <f t="shared" si="12"/>
        <v>0</v>
      </c>
      <c r="BJ147" s="13" t="s">
        <v>89</v>
      </c>
      <c r="BK147" s="142">
        <f t="shared" si="13"/>
        <v>0</v>
      </c>
      <c r="BL147" s="13" t="s">
        <v>215</v>
      </c>
      <c r="BM147" s="141" t="s">
        <v>1610</v>
      </c>
    </row>
    <row r="148" spans="2:65" s="1" customFormat="1" ht="24.25" customHeight="1">
      <c r="B148" s="129"/>
      <c r="C148" s="130">
        <v>13</v>
      </c>
      <c r="D148" s="130" t="s">
        <v>153</v>
      </c>
      <c r="E148" s="131" t="s">
        <v>1611</v>
      </c>
      <c r="F148" s="132" t="s">
        <v>1612</v>
      </c>
      <c r="G148" s="133" t="s">
        <v>169</v>
      </c>
      <c r="H148" s="134">
        <v>11</v>
      </c>
      <c r="I148" s="135"/>
      <c r="J148" s="135">
        <f t="shared" si="7"/>
        <v>0</v>
      </c>
      <c r="K148" s="136"/>
      <c r="L148" s="25"/>
      <c r="M148" s="137"/>
      <c r="N148" s="138"/>
      <c r="O148" s="139"/>
      <c r="P148" s="139"/>
      <c r="Q148" s="139"/>
      <c r="R148" s="139"/>
      <c r="S148" s="139"/>
      <c r="T148" s="140"/>
      <c r="AR148" s="141" t="s">
        <v>215</v>
      </c>
      <c r="AT148" s="141" t="s">
        <v>153</v>
      </c>
      <c r="AU148" s="141" t="s">
        <v>89</v>
      </c>
      <c r="AY148" s="13" t="s">
        <v>151</v>
      </c>
      <c r="BE148" s="142">
        <f t="shared" si="8"/>
        <v>0</v>
      </c>
      <c r="BF148" s="142">
        <f t="shared" si="9"/>
        <v>0</v>
      </c>
      <c r="BG148" s="142">
        <f t="shared" si="10"/>
        <v>0</v>
      </c>
      <c r="BH148" s="142">
        <f t="shared" si="11"/>
        <v>0</v>
      </c>
      <c r="BI148" s="142">
        <f t="shared" si="12"/>
        <v>0</v>
      </c>
      <c r="BJ148" s="13" t="s">
        <v>89</v>
      </c>
      <c r="BK148" s="142">
        <f t="shared" si="13"/>
        <v>0</v>
      </c>
      <c r="BL148" s="13" t="s">
        <v>215</v>
      </c>
      <c r="BM148" s="141" t="s">
        <v>1613</v>
      </c>
    </row>
    <row r="149" spans="2:65" s="1" customFormat="1" ht="24.25" customHeight="1">
      <c r="B149" s="129"/>
      <c r="C149" s="143">
        <v>14</v>
      </c>
      <c r="D149" s="143" t="s">
        <v>220</v>
      </c>
      <c r="E149" s="144" t="s">
        <v>1614</v>
      </c>
      <c r="F149" s="145" t="s">
        <v>1615</v>
      </c>
      <c r="G149" s="146" t="s">
        <v>169</v>
      </c>
      <c r="H149" s="147">
        <v>10</v>
      </c>
      <c r="I149" s="148"/>
      <c r="J149" s="148">
        <f t="shared" si="7"/>
        <v>0</v>
      </c>
      <c r="K149" s="149"/>
      <c r="L149" s="150"/>
      <c r="M149" s="151"/>
      <c r="N149" s="152"/>
      <c r="O149" s="139"/>
      <c r="P149" s="139"/>
      <c r="Q149" s="139"/>
      <c r="R149" s="139"/>
      <c r="S149" s="139"/>
      <c r="T149" s="140"/>
      <c r="AR149" s="141" t="s">
        <v>281</v>
      </c>
      <c r="AT149" s="141" t="s">
        <v>220</v>
      </c>
      <c r="AU149" s="141" t="s">
        <v>89</v>
      </c>
      <c r="AY149" s="13" t="s">
        <v>151</v>
      </c>
      <c r="BE149" s="142">
        <f t="shared" si="8"/>
        <v>0</v>
      </c>
      <c r="BF149" s="142">
        <f t="shared" si="9"/>
        <v>0</v>
      </c>
      <c r="BG149" s="142">
        <f t="shared" si="10"/>
        <v>0</v>
      </c>
      <c r="BH149" s="142">
        <f t="shared" si="11"/>
        <v>0</v>
      </c>
      <c r="BI149" s="142">
        <f t="shared" si="12"/>
        <v>0</v>
      </c>
      <c r="BJ149" s="13" t="s">
        <v>89</v>
      </c>
      <c r="BK149" s="142">
        <f t="shared" si="13"/>
        <v>0</v>
      </c>
      <c r="BL149" s="13" t="s">
        <v>215</v>
      </c>
      <c r="BM149" s="141" t="s">
        <v>1616</v>
      </c>
    </row>
    <row r="150" spans="2:65" s="1" customFormat="1" ht="24.25" customHeight="1">
      <c r="B150" s="129"/>
      <c r="C150" s="143">
        <v>15</v>
      </c>
      <c r="D150" s="143" t="s">
        <v>220</v>
      </c>
      <c r="E150" s="144" t="s">
        <v>1617</v>
      </c>
      <c r="F150" s="145" t="s">
        <v>1618</v>
      </c>
      <c r="G150" s="146" t="s">
        <v>169</v>
      </c>
      <c r="H150" s="147">
        <v>1</v>
      </c>
      <c r="I150" s="148"/>
      <c r="J150" s="148">
        <f t="shared" si="7"/>
        <v>0</v>
      </c>
      <c r="K150" s="149"/>
      <c r="L150" s="150"/>
      <c r="M150" s="151"/>
      <c r="N150" s="152"/>
      <c r="O150" s="139"/>
      <c r="P150" s="139"/>
      <c r="Q150" s="139"/>
      <c r="R150" s="139"/>
      <c r="S150" s="139"/>
      <c r="T150" s="140"/>
      <c r="AR150" s="141" t="s">
        <v>281</v>
      </c>
      <c r="AT150" s="141" t="s">
        <v>220</v>
      </c>
      <c r="AU150" s="141" t="s">
        <v>89</v>
      </c>
      <c r="AY150" s="13" t="s">
        <v>151</v>
      </c>
      <c r="BE150" s="142">
        <f t="shared" si="8"/>
        <v>0</v>
      </c>
      <c r="BF150" s="142">
        <f t="shared" si="9"/>
        <v>0</v>
      </c>
      <c r="BG150" s="142">
        <f t="shared" si="10"/>
        <v>0</v>
      </c>
      <c r="BH150" s="142">
        <f t="shared" si="11"/>
        <v>0</v>
      </c>
      <c r="BI150" s="142">
        <f t="shared" si="12"/>
        <v>0</v>
      </c>
      <c r="BJ150" s="13" t="s">
        <v>89</v>
      </c>
      <c r="BK150" s="142">
        <f t="shared" si="13"/>
        <v>0</v>
      </c>
      <c r="BL150" s="13" t="s">
        <v>215</v>
      </c>
      <c r="BM150" s="141" t="s">
        <v>1619</v>
      </c>
    </row>
    <row r="151" spans="2:65" s="1" customFormat="1" ht="24.25" customHeight="1">
      <c r="B151" s="129"/>
      <c r="C151" s="130">
        <v>16</v>
      </c>
      <c r="D151" s="130" t="s">
        <v>153</v>
      </c>
      <c r="E151" s="131" t="s">
        <v>1620</v>
      </c>
      <c r="F151" s="132" t="s">
        <v>1621</v>
      </c>
      <c r="G151" s="133" t="s">
        <v>970</v>
      </c>
      <c r="H151" s="134">
        <v>3</v>
      </c>
      <c r="I151" s="135"/>
      <c r="J151" s="135">
        <f t="shared" si="7"/>
        <v>0</v>
      </c>
      <c r="K151" s="136"/>
      <c r="L151" s="25"/>
      <c r="M151" s="137"/>
      <c r="N151" s="138"/>
      <c r="O151" s="139"/>
      <c r="P151" s="139"/>
      <c r="Q151" s="139"/>
      <c r="R151" s="139"/>
      <c r="S151" s="139"/>
      <c r="T151" s="140"/>
      <c r="AR151" s="141" t="s">
        <v>215</v>
      </c>
      <c r="AT151" s="141" t="s">
        <v>153</v>
      </c>
      <c r="AU151" s="141" t="s">
        <v>89</v>
      </c>
      <c r="AY151" s="13" t="s">
        <v>151</v>
      </c>
      <c r="BE151" s="142">
        <f t="shared" si="8"/>
        <v>0</v>
      </c>
      <c r="BF151" s="142">
        <f t="shared" si="9"/>
        <v>0</v>
      </c>
      <c r="BG151" s="142">
        <f t="shared" si="10"/>
        <v>0</v>
      </c>
      <c r="BH151" s="142">
        <f t="shared" si="11"/>
        <v>0</v>
      </c>
      <c r="BI151" s="142">
        <f t="shared" si="12"/>
        <v>0</v>
      </c>
      <c r="BJ151" s="13" t="s">
        <v>89</v>
      </c>
      <c r="BK151" s="142">
        <f t="shared" si="13"/>
        <v>0</v>
      </c>
      <c r="BL151" s="13" t="s">
        <v>215</v>
      </c>
      <c r="BM151" s="141" t="s">
        <v>1622</v>
      </c>
    </row>
    <row r="152" spans="2:65" s="1" customFormat="1" ht="24.25" customHeight="1">
      <c r="B152" s="129"/>
      <c r="C152" s="130">
        <v>17</v>
      </c>
      <c r="D152" s="130" t="s">
        <v>153</v>
      </c>
      <c r="E152" s="131" t="s">
        <v>1623</v>
      </c>
      <c r="F152" s="132" t="s">
        <v>1624</v>
      </c>
      <c r="G152" s="133" t="s">
        <v>169</v>
      </c>
      <c r="H152" s="134">
        <v>3</v>
      </c>
      <c r="I152" s="135"/>
      <c r="J152" s="135">
        <f t="shared" si="7"/>
        <v>0</v>
      </c>
      <c r="K152" s="136"/>
      <c r="L152" s="25"/>
      <c r="M152" s="137"/>
      <c r="N152" s="138"/>
      <c r="O152" s="139"/>
      <c r="P152" s="139"/>
      <c r="Q152" s="139"/>
      <c r="R152" s="139"/>
      <c r="S152" s="139"/>
      <c r="T152" s="140"/>
      <c r="AR152" s="141" t="s">
        <v>215</v>
      </c>
      <c r="AT152" s="141" t="s">
        <v>153</v>
      </c>
      <c r="AU152" s="141" t="s">
        <v>89</v>
      </c>
      <c r="AY152" s="13" t="s">
        <v>151</v>
      </c>
      <c r="BE152" s="142">
        <f t="shared" si="8"/>
        <v>0</v>
      </c>
      <c r="BF152" s="142">
        <f t="shared" si="9"/>
        <v>0</v>
      </c>
      <c r="BG152" s="142">
        <f t="shared" si="10"/>
        <v>0</v>
      </c>
      <c r="BH152" s="142">
        <f t="shared" si="11"/>
        <v>0</v>
      </c>
      <c r="BI152" s="142">
        <f t="shared" si="12"/>
        <v>0</v>
      </c>
      <c r="BJ152" s="13" t="s">
        <v>89</v>
      </c>
      <c r="BK152" s="142">
        <f t="shared" si="13"/>
        <v>0</v>
      </c>
      <c r="BL152" s="13" t="s">
        <v>215</v>
      </c>
      <c r="BM152" s="141" t="s">
        <v>1625</v>
      </c>
    </row>
    <row r="153" spans="2:65" s="1" customFormat="1" ht="14.5" customHeight="1">
      <c r="B153" s="129"/>
      <c r="C153" s="143">
        <v>18</v>
      </c>
      <c r="D153" s="143" t="s">
        <v>220</v>
      </c>
      <c r="E153" s="144" t="s">
        <v>1626</v>
      </c>
      <c r="F153" s="145" t="s">
        <v>1627</v>
      </c>
      <c r="G153" s="146" t="s">
        <v>169</v>
      </c>
      <c r="H153" s="147">
        <v>3</v>
      </c>
      <c r="I153" s="148"/>
      <c r="J153" s="148">
        <f t="shared" si="7"/>
        <v>0</v>
      </c>
      <c r="K153" s="149"/>
      <c r="L153" s="150"/>
      <c r="M153" s="151"/>
      <c r="N153" s="152"/>
      <c r="O153" s="139"/>
      <c r="P153" s="139"/>
      <c r="Q153" s="139"/>
      <c r="R153" s="139"/>
      <c r="S153" s="139"/>
      <c r="T153" s="140"/>
      <c r="AR153" s="141" t="s">
        <v>281</v>
      </c>
      <c r="AT153" s="141" t="s">
        <v>220</v>
      </c>
      <c r="AU153" s="141" t="s">
        <v>89</v>
      </c>
      <c r="AY153" s="13" t="s">
        <v>151</v>
      </c>
      <c r="BE153" s="142">
        <f t="shared" si="8"/>
        <v>0</v>
      </c>
      <c r="BF153" s="142">
        <f t="shared" si="9"/>
        <v>0</v>
      </c>
      <c r="BG153" s="142">
        <f t="shared" si="10"/>
        <v>0</v>
      </c>
      <c r="BH153" s="142">
        <f t="shared" si="11"/>
        <v>0</v>
      </c>
      <c r="BI153" s="142">
        <f t="shared" si="12"/>
        <v>0</v>
      </c>
      <c r="BJ153" s="13" t="s">
        <v>89</v>
      </c>
      <c r="BK153" s="142">
        <f t="shared" si="13"/>
        <v>0</v>
      </c>
      <c r="BL153" s="13" t="s">
        <v>215</v>
      </c>
      <c r="BM153" s="141" t="s">
        <v>1628</v>
      </c>
    </row>
    <row r="154" spans="2:65" s="1" customFormat="1" ht="24.25" customHeight="1">
      <c r="B154" s="129"/>
      <c r="C154" s="143">
        <v>19</v>
      </c>
      <c r="D154" s="143" t="s">
        <v>220</v>
      </c>
      <c r="E154" s="144" t="s">
        <v>1629</v>
      </c>
      <c r="F154" s="145" t="s">
        <v>1630</v>
      </c>
      <c r="G154" s="146" t="s">
        <v>169</v>
      </c>
      <c r="H154" s="147">
        <v>1</v>
      </c>
      <c r="I154" s="148"/>
      <c r="J154" s="148">
        <f t="shared" si="7"/>
        <v>0</v>
      </c>
      <c r="K154" s="149"/>
      <c r="L154" s="150"/>
      <c r="M154" s="151"/>
      <c r="N154" s="152"/>
      <c r="O154" s="139"/>
      <c r="P154" s="139"/>
      <c r="Q154" s="139"/>
      <c r="R154" s="139"/>
      <c r="S154" s="139"/>
      <c r="T154" s="140"/>
      <c r="AR154" s="141" t="s">
        <v>281</v>
      </c>
      <c r="AT154" s="141" t="s">
        <v>220</v>
      </c>
      <c r="AU154" s="141" t="s">
        <v>89</v>
      </c>
      <c r="AY154" s="13" t="s">
        <v>151</v>
      </c>
      <c r="BE154" s="142">
        <f t="shared" si="8"/>
        <v>0</v>
      </c>
      <c r="BF154" s="142">
        <f t="shared" si="9"/>
        <v>0</v>
      </c>
      <c r="BG154" s="142">
        <f t="shared" si="10"/>
        <v>0</v>
      </c>
      <c r="BH154" s="142">
        <f t="shared" si="11"/>
        <v>0</v>
      </c>
      <c r="BI154" s="142">
        <f t="shared" si="12"/>
        <v>0</v>
      </c>
      <c r="BJ154" s="13" t="s">
        <v>89</v>
      </c>
      <c r="BK154" s="142">
        <f t="shared" si="13"/>
        <v>0</v>
      </c>
      <c r="BL154" s="13" t="s">
        <v>215</v>
      </c>
      <c r="BM154" s="141" t="s">
        <v>1631</v>
      </c>
    </row>
    <row r="155" spans="2:65" s="1" customFormat="1" ht="24.25" customHeight="1">
      <c r="B155" s="129"/>
      <c r="C155" s="130">
        <v>20</v>
      </c>
      <c r="D155" s="130" t="s">
        <v>153</v>
      </c>
      <c r="E155" s="131" t="s">
        <v>1632</v>
      </c>
      <c r="F155" s="132" t="s">
        <v>1633</v>
      </c>
      <c r="G155" s="133" t="s">
        <v>169</v>
      </c>
      <c r="H155" s="134">
        <v>11</v>
      </c>
      <c r="I155" s="135"/>
      <c r="J155" s="135">
        <f t="shared" si="7"/>
        <v>0</v>
      </c>
      <c r="K155" s="136"/>
      <c r="L155" s="25"/>
      <c r="M155" s="137"/>
      <c r="N155" s="138"/>
      <c r="O155" s="139"/>
      <c r="P155" s="139"/>
      <c r="Q155" s="139"/>
      <c r="R155" s="139"/>
      <c r="S155" s="139"/>
      <c r="T155" s="140"/>
      <c r="AR155" s="141" t="s">
        <v>215</v>
      </c>
      <c r="AT155" s="141" t="s">
        <v>153</v>
      </c>
      <c r="AU155" s="141" t="s">
        <v>89</v>
      </c>
      <c r="AY155" s="13" t="s">
        <v>151</v>
      </c>
      <c r="BE155" s="142">
        <f t="shared" si="8"/>
        <v>0</v>
      </c>
      <c r="BF155" s="142">
        <f t="shared" si="9"/>
        <v>0</v>
      </c>
      <c r="BG155" s="142">
        <f t="shared" si="10"/>
        <v>0</v>
      </c>
      <c r="BH155" s="142">
        <f t="shared" si="11"/>
        <v>0</v>
      </c>
      <c r="BI155" s="142">
        <f t="shared" si="12"/>
        <v>0</v>
      </c>
      <c r="BJ155" s="13" t="s">
        <v>89</v>
      </c>
      <c r="BK155" s="142">
        <f t="shared" si="13"/>
        <v>0</v>
      </c>
      <c r="BL155" s="13" t="s">
        <v>215</v>
      </c>
      <c r="BM155" s="141" t="s">
        <v>1634</v>
      </c>
    </row>
    <row r="156" spans="2:65" s="1" customFormat="1" ht="38" customHeight="1">
      <c r="B156" s="129"/>
      <c r="C156" s="143">
        <v>21</v>
      </c>
      <c r="D156" s="143" t="s">
        <v>220</v>
      </c>
      <c r="E156" s="144" t="s">
        <v>1635</v>
      </c>
      <c r="F156" s="145" t="s">
        <v>1636</v>
      </c>
      <c r="G156" s="146" t="s">
        <v>169</v>
      </c>
      <c r="H156" s="147">
        <v>10</v>
      </c>
      <c r="I156" s="148"/>
      <c r="J156" s="148">
        <f t="shared" si="7"/>
        <v>0</v>
      </c>
      <c r="K156" s="149"/>
      <c r="L156" s="150"/>
      <c r="M156" s="151"/>
      <c r="N156" s="152"/>
      <c r="O156" s="139"/>
      <c r="P156" s="139"/>
      <c r="Q156" s="139"/>
      <c r="R156" s="139"/>
      <c r="S156" s="139"/>
      <c r="T156" s="140"/>
      <c r="AR156" s="141" t="s">
        <v>281</v>
      </c>
      <c r="AT156" s="141" t="s">
        <v>220</v>
      </c>
      <c r="AU156" s="141" t="s">
        <v>89</v>
      </c>
      <c r="AY156" s="13" t="s">
        <v>151</v>
      </c>
      <c r="BE156" s="142">
        <f t="shared" si="8"/>
        <v>0</v>
      </c>
      <c r="BF156" s="142">
        <f t="shared" si="9"/>
        <v>0</v>
      </c>
      <c r="BG156" s="142">
        <f t="shared" si="10"/>
        <v>0</v>
      </c>
      <c r="BH156" s="142">
        <f t="shared" si="11"/>
        <v>0</v>
      </c>
      <c r="BI156" s="142">
        <f t="shared" si="12"/>
        <v>0</v>
      </c>
      <c r="BJ156" s="13" t="s">
        <v>89</v>
      </c>
      <c r="BK156" s="142">
        <f t="shared" si="13"/>
        <v>0</v>
      </c>
      <c r="BL156" s="13" t="s">
        <v>215</v>
      </c>
      <c r="BM156" s="141" t="s">
        <v>1637</v>
      </c>
    </row>
    <row r="157" spans="2:65" s="1" customFormat="1" ht="38" customHeight="1">
      <c r="B157" s="129"/>
      <c r="C157" s="143">
        <v>22</v>
      </c>
      <c r="D157" s="143" t="s">
        <v>220</v>
      </c>
      <c r="E157" s="144" t="s">
        <v>1638</v>
      </c>
      <c r="F157" s="145" t="s">
        <v>1639</v>
      </c>
      <c r="G157" s="146" t="s">
        <v>169</v>
      </c>
      <c r="H157" s="147">
        <v>1</v>
      </c>
      <c r="I157" s="148"/>
      <c r="J157" s="148">
        <f t="shared" si="7"/>
        <v>0</v>
      </c>
      <c r="K157" s="149"/>
      <c r="L157" s="150"/>
      <c r="M157" s="151"/>
      <c r="N157" s="152"/>
      <c r="O157" s="139"/>
      <c r="P157" s="139"/>
      <c r="Q157" s="139"/>
      <c r="R157" s="139"/>
      <c r="S157" s="139"/>
      <c r="T157" s="140"/>
      <c r="AR157" s="141" t="s">
        <v>281</v>
      </c>
      <c r="AT157" s="141" t="s">
        <v>220</v>
      </c>
      <c r="AU157" s="141" t="s">
        <v>89</v>
      </c>
      <c r="AY157" s="13" t="s">
        <v>151</v>
      </c>
      <c r="BE157" s="142">
        <f t="shared" si="8"/>
        <v>0</v>
      </c>
      <c r="BF157" s="142">
        <f t="shared" si="9"/>
        <v>0</v>
      </c>
      <c r="BG157" s="142">
        <f t="shared" si="10"/>
        <v>0</v>
      </c>
      <c r="BH157" s="142">
        <f t="shared" si="11"/>
        <v>0</v>
      </c>
      <c r="BI157" s="142">
        <f t="shared" si="12"/>
        <v>0</v>
      </c>
      <c r="BJ157" s="13" t="s">
        <v>89</v>
      </c>
      <c r="BK157" s="142">
        <f t="shared" si="13"/>
        <v>0</v>
      </c>
      <c r="BL157" s="13" t="s">
        <v>215</v>
      </c>
      <c r="BM157" s="141" t="s">
        <v>1640</v>
      </c>
    </row>
    <row r="158" spans="2:65" s="1" customFormat="1" ht="14.5" customHeight="1">
      <c r="B158" s="129"/>
      <c r="C158" s="143">
        <v>23</v>
      </c>
      <c r="D158" s="143" t="s">
        <v>220</v>
      </c>
      <c r="E158" s="144" t="s">
        <v>1641</v>
      </c>
      <c r="F158" s="145" t="s">
        <v>1642</v>
      </c>
      <c r="G158" s="146" t="s">
        <v>169</v>
      </c>
      <c r="H158" s="147">
        <v>11</v>
      </c>
      <c r="I158" s="148"/>
      <c r="J158" s="148">
        <f t="shared" si="7"/>
        <v>0</v>
      </c>
      <c r="K158" s="149"/>
      <c r="L158" s="150"/>
      <c r="M158" s="151"/>
      <c r="N158" s="152"/>
      <c r="O158" s="139"/>
      <c r="P158" s="139"/>
      <c r="Q158" s="139"/>
      <c r="R158" s="139"/>
      <c r="S158" s="139"/>
      <c r="T158" s="140"/>
      <c r="AR158" s="141" t="s">
        <v>281</v>
      </c>
      <c r="AT158" s="141" t="s">
        <v>220</v>
      </c>
      <c r="AU158" s="141" t="s">
        <v>89</v>
      </c>
      <c r="AY158" s="13" t="s">
        <v>151</v>
      </c>
      <c r="BE158" s="142">
        <f t="shared" si="8"/>
        <v>0</v>
      </c>
      <c r="BF158" s="142">
        <f t="shared" si="9"/>
        <v>0</v>
      </c>
      <c r="BG158" s="142">
        <f t="shared" si="10"/>
        <v>0</v>
      </c>
      <c r="BH158" s="142">
        <f t="shared" si="11"/>
        <v>0</v>
      </c>
      <c r="BI158" s="142">
        <f t="shared" si="12"/>
        <v>0</v>
      </c>
      <c r="BJ158" s="13" t="s">
        <v>89</v>
      </c>
      <c r="BK158" s="142">
        <f t="shared" si="13"/>
        <v>0</v>
      </c>
      <c r="BL158" s="13" t="s">
        <v>215</v>
      </c>
      <c r="BM158" s="141" t="s">
        <v>1643</v>
      </c>
    </row>
    <row r="159" spans="2:65" s="1" customFormat="1" ht="14.5" customHeight="1">
      <c r="B159" s="129"/>
      <c r="C159" s="130">
        <v>24</v>
      </c>
      <c r="D159" s="130" t="s">
        <v>153</v>
      </c>
      <c r="E159" s="131" t="s">
        <v>1644</v>
      </c>
      <c r="F159" s="132" t="s">
        <v>1645</v>
      </c>
      <c r="G159" s="133" t="s">
        <v>169</v>
      </c>
      <c r="H159" s="134">
        <v>2</v>
      </c>
      <c r="I159" s="135"/>
      <c r="J159" s="135">
        <f t="shared" si="7"/>
        <v>0</v>
      </c>
      <c r="K159" s="136"/>
      <c r="L159" s="25"/>
      <c r="M159" s="137"/>
      <c r="N159" s="138"/>
      <c r="O159" s="139"/>
      <c r="P159" s="139"/>
      <c r="Q159" s="139"/>
      <c r="R159" s="139"/>
      <c r="S159" s="139"/>
      <c r="T159" s="140"/>
      <c r="AR159" s="141" t="s">
        <v>215</v>
      </c>
      <c r="AT159" s="141" t="s">
        <v>153</v>
      </c>
      <c r="AU159" s="141" t="s">
        <v>89</v>
      </c>
      <c r="AY159" s="13" t="s">
        <v>151</v>
      </c>
      <c r="BE159" s="142">
        <f t="shared" si="8"/>
        <v>0</v>
      </c>
      <c r="BF159" s="142">
        <f t="shared" si="9"/>
        <v>0</v>
      </c>
      <c r="BG159" s="142">
        <f t="shared" si="10"/>
        <v>0</v>
      </c>
      <c r="BH159" s="142">
        <f t="shared" si="11"/>
        <v>0</v>
      </c>
      <c r="BI159" s="142">
        <f t="shared" si="12"/>
        <v>0</v>
      </c>
      <c r="BJ159" s="13" t="s">
        <v>89</v>
      </c>
      <c r="BK159" s="142">
        <f t="shared" si="13"/>
        <v>0</v>
      </c>
      <c r="BL159" s="13" t="s">
        <v>215</v>
      </c>
      <c r="BM159" s="141" t="s">
        <v>1646</v>
      </c>
    </row>
    <row r="160" spans="2:65" s="1" customFormat="1" ht="14.5" customHeight="1">
      <c r="B160" s="129"/>
      <c r="C160" s="143">
        <v>25</v>
      </c>
      <c r="D160" s="143" t="s">
        <v>220</v>
      </c>
      <c r="E160" s="144" t="s">
        <v>1647</v>
      </c>
      <c r="F160" s="145" t="s">
        <v>1648</v>
      </c>
      <c r="G160" s="146" t="s">
        <v>169</v>
      </c>
      <c r="H160" s="147">
        <v>1</v>
      </c>
      <c r="I160" s="148"/>
      <c r="J160" s="148">
        <f t="shared" si="7"/>
        <v>0</v>
      </c>
      <c r="K160" s="149"/>
      <c r="L160" s="150"/>
      <c r="M160" s="151"/>
      <c r="N160" s="152"/>
      <c r="O160" s="139"/>
      <c r="P160" s="139"/>
      <c r="Q160" s="139"/>
      <c r="R160" s="139"/>
      <c r="S160" s="139"/>
      <c r="T160" s="140"/>
      <c r="AR160" s="141" t="s">
        <v>281</v>
      </c>
      <c r="AT160" s="141" t="s">
        <v>220</v>
      </c>
      <c r="AU160" s="141" t="s">
        <v>89</v>
      </c>
      <c r="AY160" s="13" t="s">
        <v>151</v>
      </c>
      <c r="BE160" s="142">
        <f t="shared" si="8"/>
        <v>0</v>
      </c>
      <c r="BF160" s="142">
        <f t="shared" si="9"/>
        <v>0</v>
      </c>
      <c r="BG160" s="142">
        <f t="shared" si="10"/>
        <v>0</v>
      </c>
      <c r="BH160" s="142">
        <f t="shared" si="11"/>
        <v>0</v>
      </c>
      <c r="BI160" s="142">
        <f t="shared" si="12"/>
        <v>0</v>
      </c>
      <c r="BJ160" s="13" t="s">
        <v>89</v>
      </c>
      <c r="BK160" s="142">
        <f t="shared" si="13"/>
        <v>0</v>
      </c>
      <c r="BL160" s="13" t="s">
        <v>215</v>
      </c>
      <c r="BM160" s="141" t="s">
        <v>1649</v>
      </c>
    </row>
    <row r="161" spans="2:65" s="1" customFormat="1" ht="14.5" customHeight="1">
      <c r="B161" s="129"/>
      <c r="C161" s="143">
        <v>26</v>
      </c>
      <c r="D161" s="143" t="s">
        <v>220</v>
      </c>
      <c r="E161" s="144" t="s">
        <v>1650</v>
      </c>
      <c r="F161" s="145" t="s">
        <v>1651</v>
      </c>
      <c r="G161" s="146" t="s">
        <v>169</v>
      </c>
      <c r="H161" s="147">
        <v>1</v>
      </c>
      <c r="I161" s="148"/>
      <c r="J161" s="148">
        <f t="shared" si="7"/>
        <v>0</v>
      </c>
      <c r="K161" s="149"/>
      <c r="L161" s="150"/>
      <c r="M161" s="151"/>
      <c r="N161" s="152"/>
      <c r="O161" s="139"/>
      <c r="P161" s="139"/>
      <c r="Q161" s="139"/>
      <c r="R161" s="139"/>
      <c r="S161" s="139"/>
      <c r="T161" s="140"/>
      <c r="AR161" s="141" t="s">
        <v>281</v>
      </c>
      <c r="AT161" s="141" t="s">
        <v>220</v>
      </c>
      <c r="AU161" s="141" t="s">
        <v>89</v>
      </c>
      <c r="AY161" s="13" t="s">
        <v>151</v>
      </c>
      <c r="BE161" s="142">
        <f t="shared" si="8"/>
        <v>0</v>
      </c>
      <c r="BF161" s="142">
        <f t="shared" si="9"/>
        <v>0</v>
      </c>
      <c r="BG161" s="142">
        <f t="shared" si="10"/>
        <v>0</v>
      </c>
      <c r="BH161" s="142">
        <f t="shared" si="11"/>
        <v>0</v>
      </c>
      <c r="BI161" s="142">
        <f t="shared" si="12"/>
        <v>0</v>
      </c>
      <c r="BJ161" s="13" t="s">
        <v>89</v>
      </c>
      <c r="BK161" s="142">
        <f t="shared" si="13"/>
        <v>0</v>
      </c>
      <c r="BL161" s="13" t="s">
        <v>215</v>
      </c>
      <c r="BM161" s="141" t="s">
        <v>1652</v>
      </c>
    </row>
    <row r="162" spans="2:65" s="1" customFormat="1" ht="14.5" customHeight="1">
      <c r="B162" s="129"/>
      <c r="C162" s="130">
        <v>27</v>
      </c>
      <c r="D162" s="130" t="s">
        <v>153</v>
      </c>
      <c r="E162" s="131" t="s">
        <v>1653</v>
      </c>
      <c r="F162" s="132" t="s">
        <v>1654</v>
      </c>
      <c r="G162" s="133" t="s">
        <v>169</v>
      </c>
      <c r="H162" s="134">
        <v>3</v>
      </c>
      <c r="I162" s="135"/>
      <c r="J162" s="135">
        <f t="shared" si="7"/>
        <v>0</v>
      </c>
      <c r="K162" s="136"/>
      <c r="L162" s="25"/>
      <c r="M162" s="137"/>
      <c r="N162" s="138"/>
      <c r="O162" s="139"/>
      <c r="P162" s="139"/>
      <c r="Q162" s="139"/>
      <c r="R162" s="139"/>
      <c r="S162" s="139"/>
      <c r="T162" s="140"/>
      <c r="AR162" s="141" t="s">
        <v>215</v>
      </c>
      <c r="AT162" s="141" t="s">
        <v>153</v>
      </c>
      <c r="AU162" s="141" t="s">
        <v>89</v>
      </c>
      <c r="AY162" s="13" t="s">
        <v>151</v>
      </c>
      <c r="BE162" s="142">
        <f t="shared" si="8"/>
        <v>0</v>
      </c>
      <c r="BF162" s="142">
        <f t="shared" si="9"/>
        <v>0</v>
      </c>
      <c r="BG162" s="142">
        <f t="shared" si="10"/>
        <v>0</v>
      </c>
      <c r="BH162" s="142">
        <f t="shared" si="11"/>
        <v>0</v>
      </c>
      <c r="BI162" s="142">
        <f t="shared" si="12"/>
        <v>0</v>
      </c>
      <c r="BJ162" s="13" t="s">
        <v>89</v>
      </c>
      <c r="BK162" s="142">
        <f t="shared" si="13"/>
        <v>0</v>
      </c>
      <c r="BL162" s="13" t="s">
        <v>215</v>
      </c>
      <c r="BM162" s="141" t="s">
        <v>1655</v>
      </c>
    </row>
    <row r="163" spans="2:65" s="1" customFormat="1" ht="14.5" customHeight="1">
      <c r="B163" s="129"/>
      <c r="C163" s="143">
        <v>28</v>
      </c>
      <c r="D163" s="143" t="s">
        <v>220</v>
      </c>
      <c r="E163" s="144" t="s">
        <v>1656</v>
      </c>
      <c r="F163" s="145" t="s">
        <v>1657</v>
      </c>
      <c r="G163" s="146" t="s">
        <v>169</v>
      </c>
      <c r="H163" s="147">
        <v>2</v>
      </c>
      <c r="I163" s="148"/>
      <c r="J163" s="148">
        <f t="shared" si="7"/>
        <v>0</v>
      </c>
      <c r="K163" s="149"/>
      <c r="L163" s="150"/>
      <c r="M163" s="151"/>
      <c r="N163" s="152"/>
      <c r="O163" s="139"/>
      <c r="P163" s="139"/>
      <c r="Q163" s="139"/>
      <c r="R163" s="139"/>
      <c r="S163" s="139"/>
      <c r="T163" s="140"/>
      <c r="AR163" s="141" t="s">
        <v>281</v>
      </c>
      <c r="AT163" s="141" t="s">
        <v>220</v>
      </c>
      <c r="AU163" s="141" t="s">
        <v>89</v>
      </c>
      <c r="AY163" s="13" t="s">
        <v>151</v>
      </c>
      <c r="BE163" s="142">
        <f t="shared" si="8"/>
        <v>0</v>
      </c>
      <c r="BF163" s="142">
        <f t="shared" si="9"/>
        <v>0</v>
      </c>
      <c r="BG163" s="142">
        <f t="shared" si="10"/>
        <v>0</v>
      </c>
      <c r="BH163" s="142">
        <f t="shared" si="11"/>
        <v>0</v>
      </c>
      <c r="BI163" s="142">
        <f t="shared" si="12"/>
        <v>0</v>
      </c>
      <c r="BJ163" s="13" t="s">
        <v>89</v>
      </c>
      <c r="BK163" s="142">
        <f t="shared" si="13"/>
        <v>0</v>
      </c>
      <c r="BL163" s="13" t="s">
        <v>215</v>
      </c>
      <c r="BM163" s="141" t="s">
        <v>1658</v>
      </c>
    </row>
    <row r="164" spans="2:65" s="1" customFormat="1" ht="24.25" customHeight="1">
      <c r="B164" s="129"/>
      <c r="C164" s="130">
        <v>29</v>
      </c>
      <c r="D164" s="130" t="s">
        <v>153</v>
      </c>
      <c r="E164" s="131" t="s">
        <v>1659</v>
      </c>
      <c r="F164" s="132" t="s">
        <v>1660</v>
      </c>
      <c r="G164" s="133" t="s">
        <v>169</v>
      </c>
      <c r="H164" s="134">
        <v>11</v>
      </c>
      <c r="I164" s="135"/>
      <c r="J164" s="135">
        <f t="shared" si="7"/>
        <v>0</v>
      </c>
      <c r="K164" s="136"/>
      <c r="L164" s="25"/>
      <c r="M164" s="137"/>
      <c r="N164" s="138"/>
      <c r="O164" s="139"/>
      <c r="P164" s="139"/>
      <c r="Q164" s="139"/>
      <c r="R164" s="139"/>
      <c r="S164" s="139"/>
      <c r="T164" s="140"/>
      <c r="AR164" s="141" t="s">
        <v>215</v>
      </c>
      <c r="AT164" s="141" t="s">
        <v>153</v>
      </c>
      <c r="AU164" s="141" t="s">
        <v>89</v>
      </c>
      <c r="AY164" s="13" t="s">
        <v>151</v>
      </c>
      <c r="BE164" s="142">
        <f t="shared" si="8"/>
        <v>0</v>
      </c>
      <c r="BF164" s="142">
        <f t="shared" si="9"/>
        <v>0</v>
      </c>
      <c r="BG164" s="142">
        <f t="shared" si="10"/>
        <v>0</v>
      </c>
      <c r="BH164" s="142">
        <f t="shared" si="11"/>
        <v>0</v>
      </c>
      <c r="BI164" s="142">
        <f t="shared" si="12"/>
        <v>0</v>
      </c>
      <c r="BJ164" s="13" t="s">
        <v>89</v>
      </c>
      <c r="BK164" s="142">
        <f t="shared" si="13"/>
        <v>0</v>
      </c>
      <c r="BL164" s="13" t="s">
        <v>215</v>
      </c>
      <c r="BM164" s="141" t="s">
        <v>1661</v>
      </c>
    </row>
    <row r="165" spans="2:65" s="1" customFormat="1" ht="24.25" customHeight="1">
      <c r="B165" s="129"/>
      <c r="C165" s="130">
        <v>30</v>
      </c>
      <c r="D165" s="130" t="s">
        <v>153</v>
      </c>
      <c r="E165" s="131" t="s">
        <v>1662</v>
      </c>
      <c r="F165" s="132" t="s">
        <v>1663</v>
      </c>
      <c r="G165" s="133" t="s">
        <v>169</v>
      </c>
      <c r="H165" s="134">
        <v>11</v>
      </c>
      <c r="I165" s="135"/>
      <c r="J165" s="135">
        <f t="shared" si="7"/>
        <v>0</v>
      </c>
      <c r="K165" s="136"/>
      <c r="L165" s="25"/>
      <c r="M165" s="137"/>
      <c r="N165" s="138"/>
      <c r="O165" s="139"/>
      <c r="P165" s="139"/>
      <c r="Q165" s="139"/>
      <c r="R165" s="139"/>
      <c r="S165" s="139"/>
      <c r="T165" s="140"/>
      <c r="AR165" s="141" t="s">
        <v>215</v>
      </c>
      <c r="AT165" s="141" t="s">
        <v>153</v>
      </c>
      <c r="AU165" s="141" t="s">
        <v>89</v>
      </c>
      <c r="AY165" s="13" t="s">
        <v>151</v>
      </c>
      <c r="BE165" s="142">
        <f t="shared" si="8"/>
        <v>0</v>
      </c>
      <c r="BF165" s="142">
        <f t="shared" si="9"/>
        <v>0</v>
      </c>
      <c r="BG165" s="142">
        <f t="shared" si="10"/>
        <v>0</v>
      </c>
      <c r="BH165" s="142">
        <f t="shared" si="11"/>
        <v>0</v>
      </c>
      <c r="BI165" s="142">
        <f t="shared" si="12"/>
        <v>0</v>
      </c>
      <c r="BJ165" s="13" t="s">
        <v>89</v>
      </c>
      <c r="BK165" s="142">
        <f t="shared" si="13"/>
        <v>0</v>
      </c>
      <c r="BL165" s="13" t="s">
        <v>215</v>
      </c>
      <c r="BM165" s="141" t="s">
        <v>1664</v>
      </c>
    </row>
    <row r="166" spans="2:65" s="1" customFormat="1" ht="14.5" customHeight="1">
      <c r="B166" s="129"/>
      <c r="C166" s="143">
        <v>31</v>
      </c>
      <c r="D166" s="143" t="s">
        <v>220</v>
      </c>
      <c r="E166" s="144" t="s">
        <v>1665</v>
      </c>
      <c r="F166" s="145" t="s">
        <v>1666</v>
      </c>
      <c r="G166" s="146" t="s">
        <v>169</v>
      </c>
      <c r="H166" s="147">
        <v>10</v>
      </c>
      <c r="I166" s="148"/>
      <c r="J166" s="148">
        <f t="shared" si="7"/>
        <v>0</v>
      </c>
      <c r="K166" s="149"/>
      <c r="L166" s="150"/>
      <c r="M166" s="151"/>
      <c r="N166" s="152"/>
      <c r="O166" s="139"/>
      <c r="P166" s="139"/>
      <c r="Q166" s="139"/>
      <c r="R166" s="139"/>
      <c r="S166" s="139"/>
      <c r="T166" s="140"/>
      <c r="AR166" s="141" t="s">
        <v>281</v>
      </c>
      <c r="AT166" s="141" t="s">
        <v>220</v>
      </c>
      <c r="AU166" s="141" t="s">
        <v>89</v>
      </c>
      <c r="AY166" s="13" t="s">
        <v>151</v>
      </c>
      <c r="BE166" s="142">
        <f t="shared" si="8"/>
        <v>0</v>
      </c>
      <c r="BF166" s="142">
        <f t="shared" si="9"/>
        <v>0</v>
      </c>
      <c r="BG166" s="142">
        <f t="shared" si="10"/>
        <v>0</v>
      </c>
      <c r="BH166" s="142">
        <f t="shared" si="11"/>
        <v>0</v>
      </c>
      <c r="BI166" s="142">
        <f t="shared" si="12"/>
        <v>0</v>
      </c>
      <c r="BJ166" s="13" t="s">
        <v>89</v>
      </c>
      <c r="BK166" s="142">
        <f t="shared" si="13"/>
        <v>0</v>
      </c>
      <c r="BL166" s="13" t="s">
        <v>215</v>
      </c>
      <c r="BM166" s="141" t="s">
        <v>1667</v>
      </c>
    </row>
    <row r="167" spans="2:65" s="1" customFormat="1" ht="14.5" customHeight="1">
      <c r="B167" s="129"/>
      <c r="C167" s="143">
        <v>32</v>
      </c>
      <c r="D167" s="143" t="s">
        <v>220</v>
      </c>
      <c r="E167" s="144" t="s">
        <v>1668</v>
      </c>
      <c r="F167" s="145" t="s">
        <v>1669</v>
      </c>
      <c r="G167" s="146" t="s">
        <v>169</v>
      </c>
      <c r="H167" s="147">
        <v>1</v>
      </c>
      <c r="I167" s="148"/>
      <c r="J167" s="148">
        <f t="shared" si="7"/>
        <v>0</v>
      </c>
      <c r="K167" s="149"/>
      <c r="L167" s="150"/>
      <c r="M167" s="151"/>
      <c r="N167" s="152"/>
      <c r="O167" s="139"/>
      <c r="P167" s="139"/>
      <c r="Q167" s="139"/>
      <c r="R167" s="139"/>
      <c r="S167" s="139"/>
      <c r="T167" s="140"/>
      <c r="AR167" s="141" t="s">
        <v>281</v>
      </c>
      <c r="AT167" s="141" t="s">
        <v>220</v>
      </c>
      <c r="AU167" s="141" t="s">
        <v>89</v>
      </c>
      <c r="AY167" s="13" t="s">
        <v>151</v>
      </c>
      <c r="BE167" s="142">
        <f t="shared" si="8"/>
        <v>0</v>
      </c>
      <c r="BF167" s="142">
        <f t="shared" si="9"/>
        <v>0</v>
      </c>
      <c r="BG167" s="142">
        <f t="shared" si="10"/>
        <v>0</v>
      </c>
      <c r="BH167" s="142">
        <f t="shared" si="11"/>
        <v>0</v>
      </c>
      <c r="BI167" s="142">
        <f t="shared" si="12"/>
        <v>0</v>
      </c>
      <c r="BJ167" s="13" t="s">
        <v>89</v>
      </c>
      <c r="BK167" s="142">
        <f t="shared" si="13"/>
        <v>0</v>
      </c>
      <c r="BL167" s="13" t="s">
        <v>215</v>
      </c>
      <c r="BM167" s="141" t="s">
        <v>1670</v>
      </c>
    </row>
    <row r="168" spans="2:65" s="1" customFormat="1" ht="24.25" customHeight="1">
      <c r="B168" s="129"/>
      <c r="C168" s="130">
        <v>33</v>
      </c>
      <c r="D168" s="130" t="s">
        <v>153</v>
      </c>
      <c r="E168" s="131" t="s">
        <v>1671</v>
      </c>
      <c r="F168" s="132" t="s">
        <v>1672</v>
      </c>
      <c r="G168" s="133" t="s">
        <v>970</v>
      </c>
      <c r="H168" s="134">
        <v>5</v>
      </c>
      <c r="I168" s="135"/>
      <c r="J168" s="135">
        <f t="shared" si="7"/>
        <v>0</v>
      </c>
      <c r="K168" s="136"/>
      <c r="L168" s="25"/>
      <c r="M168" s="137"/>
      <c r="N168" s="138"/>
      <c r="O168" s="139"/>
      <c r="P168" s="139"/>
      <c r="Q168" s="139"/>
      <c r="R168" s="139"/>
      <c r="S168" s="139"/>
      <c r="T168" s="140"/>
      <c r="AR168" s="141" t="s">
        <v>215</v>
      </c>
      <c r="AT168" s="141" t="s">
        <v>153</v>
      </c>
      <c r="AU168" s="141" t="s">
        <v>89</v>
      </c>
      <c r="AY168" s="13" t="s">
        <v>151</v>
      </c>
      <c r="BE168" s="142">
        <f t="shared" si="8"/>
        <v>0</v>
      </c>
      <c r="BF168" s="142">
        <f t="shared" si="9"/>
        <v>0</v>
      </c>
      <c r="BG168" s="142">
        <f t="shared" si="10"/>
        <v>0</v>
      </c>
      <c r="BH168" s="142">
        <f t="shared" si="11"/>
        <v>0</v>
      </c>
      <c r="BI168" s="142">
        <f t="shared" si="12"/>
        <v>0</v>
      </c>
      <c r="BJ168" s="13" t="s">
        <v>89</v>
      </c>
      <c r="BK168" s="142">
        <f t="shared" si="13"/>
        <v>0</v>
      </c>
      <c r="BL168" s="13" t="s">
        <v>215</v>
      </c>
      <c r="BM168" s="141" t="s">
        <v>1673</v>
      </c>
    </row>
    <row r="169" spans="2:65" s="1" customFormat="1" ht="24.25" customHeight="1">
      <c r="B169" s="129"/>
      <c r="C169" s="130">
        <v>34</v>
      </c>
      <c r="D169" s="130" t="s">
        <v>153</v>
      </c>
      <c r="E169" s="131" t="s">
        <v>1674</v>
      </c>
      <c r="F169" s="132" t="s">
        <v>1675</v>
      </c>
      <c r="G169" s="133" t="s">
        <v>169</v>
      </c>
      <c r="H169" s="134">
        <v>5</v>
      </c>
      <c r="I169" s="135"/>
      <c r="J169" s="135">
        <f t="shared" si="7"/>
        <v>0</v>
      </c>
      <c r="K169" s="136"/>
      <c r="L169" s="25"/>
      <c r="M169" s="137"/>
      <c r="N169" s="138"/>
      <c r="O169" s="139"/>
      <c r="P169" s="139"/>
      <c r="Q169" s="139"/>
      <c r="R169" s="139"/>
      <c r="S169" s="139"/>
      <c r="T169" s="140"/>
      <c r="AR169" s="141" t="s">
        <v>215</v>
      </c>
      <c r="AT169" s="141" t="s">
        <v>153</v>
      </c>
      <c r="AU169" s="141" t="s">
        <v>89</v>
      </c>
      <c r="AY169" s="13" t="s">
        <v>151</v>
      </c>
      <c r="BE169" s="142">
        <f t="shared" si="8"/>
        <v>0</v>
      </c>
      <c r="BF169" s="142">
        <f t="shared" si="9"/>
        <v>0</v>
      </c>
      <c r="BG169" s="142">
        <f t="shared" si="10"/>
        <v>0</v>
      </c>
      <c r="BH169" s="142">
        <f t="shared" si="11"/>
        <v>0</v>
      </c>
      <c r="BI169" s="142">
        <f t="shared" si="12"/>
        <v>0</v>
      </c>
      <c r="BJ169" s="13" t="s">
        <v>89</v>
      </c>
      <c r="BK169" s="142">
        <f t="shared" si="13"/>
        <v>0</v>
      </c>
      <c r="BL169" s="13" t="s">
        <v>215</v>
      </c>
      <c r="BM169" s="141" t="s">
        <v>1676</v>
      </c>
    </row>
    <row r="170" spans="2:65" s="1" customFormat="1" ht="24.25" customHeight="1">
      <c r="B170" s="129"/>
      <c r="C170" s="143">
        <v>35</v>
      </c>
      <c r="D170" s="143" t="s">
        <v>220</v>
      </c>
      <c r="E170" s="144" t="s">
        <v>1677</v>
      </c>
      <c r="F170" s="145" t="s">
        <v>1678</v>
      </c>
      <c r="G170" s="146" t="s">
        <v>169</v>
      </c>
      <c r="H170" s="147">
        <v>5</v>
      </c>
      <c r="I170" s="148"/>
      <c r="J170" s="148">
        <f t="shared" si="7"/>
        <v>0</v>
      </c>
      <c r="K170" s="149"/>
      <c r="L170" s="150"/>
      <c r="M170" s="151"/>
      <c r="N170" s="152"/>
      <c r="O170" s="139"/>
      <c r="P170" s="139"/>
      <c r="Q170" s="139"/>
      <c r="R170" s="139"/>
      <c r="S170" s="139"/>
      <c r="T170" s="140"/>
      <c r="AR170" s="141" t="s">
        <v>281</v>
      </c>
      <c r="AT170" s="141" t="s">
        <v>220</v>
      </c>
      <c r="AU170" s="141" t="s">
        <v>89</v>
      </c>
      <c r="AY170" s="13" t="s">
        <v>151</v>
      </c>
      <c r="BE170" s="142">
        <f t="shared" si="8"/>
        <v>0</v>
      </c>
      <c r="BF170" s="142">
        <f t="shared" si="9"/>
        <v>0</v>
      </c>
      <c r="BG170" s="142">
        <f t="shared" si="10"/>
        <v>0</v>
      </c>
      <c r="BH170" s="142">
        <f t="shared" si="11"/>
        <v>0</v>
      </c>
      <c r="BI170" s="142">
        <f t="shared" si="12"/>
        <v>0</v>
      </c>
      <c r="BJ170" s="13" t="s">
        <v>89</v>
      </c>
      <c r="BK170" s="142">
        <f t="shared" si="13"/>
        <v>0</v>
      </c>
      <c r="BL170" s="13" t="s">
        <v>215</v>
      </c>
      <c r="BM170" s="141" t="s">
        <v>1679</v>
      </c>
    </row>
    <row r="171" spans="2:65" s="1" customFormat="1" ht="14.5" customHeight="1">
      <c r="B171" s="129"/>
      <c r="C171" s="143">
        <v>36</v>
      </c>
      <c r="D171" s="143" t="s">
        <v>220</v>
      </c>
      <c r="E171" s="144" t="s">
        <v>1680</v>
      </c>
      <c r="F171" s="145" t="s">
        <v>1681</v>
      </c>
      <c r="G171" s="146" t="s">
        <v>169</v>
      </c>
      <c r="H171" s="147">
        <v>5</v>
      </c>
      <c r="I171" s="148"/>
      <c r="J171" s="148">
        <f t="shared" si="7"/>
        <v>0</v>
      </c>
      <c r="K171" s="149"/>
      <c r="L171" s="150"/>
      <c r="M171" s="151"/>
      <c r="N171" s="152"/>
      <c r="O171" s="139"/>
      <c r="P171" s="139"/>
      <c r="Q171" s="139"/>
      <c r="R171" s="139"/>
      <c r="S171" s="139"/>
      <c r="T171" s="140"/>
      <c r="AR171" s="141" t="s">
        <v>281</v>
      </c>
      <c r="AT171" s="141" t="s">
        <v>220</v>
      </c>
      <c r="AU171" s="141" t="s">
        <v>89</v>
      </c>
      <c r="AY171" s="13" t="s">
        <v>151</v>
      </c>
      <c r="BE171" s="142">
        <f t="shared" si="8"/>
        <v>0</v>
      </c>
      <c r="BF171" s="142">
        <f t="shared" si="9"/>
        <v>0</v>
      </c>
      <c r="BG171" s="142">
        <f t="shared" si="10"/>
        <v>0</v>
      </c>
      <c r="BH171" s="142">
        <f t="shared" si="11"/>
        <v>0</v>
      </c>
      <c r="BI171" s="142">
        <f t="shared" si="12"/>
        <v>0</v>
      </c>
      <c r="BJ171" s="13" t="s">
        <v>89</v>
      </c>
      <c r="BK171" s="142">
        <f t="shared" si="13"/>
        <v>0</v>
      </c>
      <c r="BL171" s="13" t="s">
        <v>215</v>
      </c>
      <c r="BM171" s="141" t="s">
        <v>1682</v>
      </c>
    </row>
    <row r="172" spans="2:65" s="1" customFormat="1" ht="14.5" customHeight="1">
      <c r="B172" s="129"/>
      <c r="C172" s="130">
        <v>37</v>
      </c>
      <c r="D172" s="130" t="s">
        <v>153</v>
      </c>
      <c r="E172" s="131" t="s">
        <v>1683</v>
      </c>
      <c r="F172" s="132" t="s">
        <v>1684</v>
      </c>
      <c r="G172" s="133" t="s">
        <v>169</v>
      </c>
      <c r="H172" s="134">
        <v>11</v>
      </c>
      <c r="I172" s="135"/>
      <c r="J172" s="135">
        <f t="shared" si="7"/>
        <v>0</v>
      </c>
      <c r="K172" s="136"/>
      <c r="L172" s="25"/>
      <c r="M172" s="137"/>
      <c r="N172" s="138"/>
      <c r="O172" s="139"/>
      <c r="P172" s="139"/>
      <c r="Q172" s="139"/>
      <c r="R172" s="139"/>
      <c r="S172" s="139"/>
      <c r="T172" s="140"/>
      <c r="AR172" s="141" t="s">
        <v>215</v>
      </c>
      <c r="AT172" s="141" t="s">
        <v>153</v>
      </c>
      <c r="AU172" s="141" t="s">
        <v>89</v>
      </c>
      <c r="AY172" s="13" t="s">
        <v>151</v>
      </c>
      <c r="BE172" s="142">
        <f t="shared" si="8"/>
        <v>0</v>
      </c>
      <c r="BF172" s="142">
        <f t="shared" si="9"/>
        <v>0</v>
      </c>
      <c r="BG172" s="142">
        <f t="shared" si="10"/>
        <v>0</v>
      </c>
      <c r="BH172" s="142">
        <f t="shared" si="11"/>
        <v>0</v>
      </c>
      <c r="BI172" s="142">
        <f t="shared" si="12"/>
        <v>0</v>
      </c>
      <c r="BJ172" s="13" t="s">
        <v>89</v>
      </c>
      <c r="BK172" s="142">
        <f t="shared" si="13"/>
        <v>0</v>
      </c>
      <c r="BL172" s="13" t="s">
        <v>215</v>
      </c>
      <c r="BM172" s="141" t="s">
        <v>1685</v>
      </c>
    </row>
    <row r="173" spans="2:65" s="1" customFormat="1" ht="14.5" customHeight="1">
      <c r="B173" s="129"/>
      <c r="C173" s="143">
        <v>38</v>
      </c>
      <c r="D173" s="143" t="s">
        <v>220</v>
      </c>
      <c r="E173" s="144" t="s">
        <v>1686</v>
      </c>
      <c r="F173" s="145" t="s">
        <v>1687</v>
      </c>
      <c r="G173" s="146" t="s">
        <v>169</v>
      </c>
      <c r="H173" s="147">
        <v>10</v>
      </c>
      <c r="I173" s="148"/>
      <c r="J173" s="148">
        <f t="shared" si="7"/>
        <v>0</v>
      </c>
      <c r="K173" s="149"/>
      <c r="L173" s="150"/>
      <c r="M173" s="151"/>
      <c r="N173" s="152"/>
      <c r="O173" s="139"/>
      <c r="P173" s="139"/>
      <c r="Q173" s="139"/>
      <c r="R173" s="139"/>
      <c r="S173" s="139"/>
      <c r="T173" s="140"/>
      <c r="AR173" s="141" t="s">
        <v>281</v>
      </c>
      <c r="AT173" s="141" t="s">
        <v>220</v>
      </c>
      <c r="AU173" s="141" t="s">
        <v>89</v>
      </c>
      <c r="AY173" s="13" t="s">
        <v>151</v>
      </c>
      <c r="BE173" s="142">
        <f t="shared" si="8"/>
        <v>0</v>
      </c>
      <c r="BF173" s="142">
        <f t="shared" si="9"/>
        <v>0</v>
      </c>
      <c r="BG173" s="142">
        <f t="shared" si="10"/>
        <v>0</v>
      </c>
      <c r="BH173" s="142">
        <f t="shared" si="11"/>
        <v>0</v>
      </c>
      <c r="BI173" s="142">
        <f t="shared" si="12"/>
        <v>0</v>
      </c>
      <c r="BJ173" s="13" t="s">
        <v>89</v>
      </c>
      <c r="BK173" s="142">
        <f t="shared" si="13"/>
        <v>0</v>
      </c>
      <c r="BL173" s="13" t="s">
        <v>215</v>
      </c>
      <c r="BM173" s="141" t="s">
        <v>1688</v>
      </c>
    </row>
    <row r="174" spans="2:65" s="1" customFormat="1" ht="24.25" customHeight="1">
      <c r="B174" s="129"/>
      <c r="C174" s="143">
        <v>39</v>
      </c>
      <c r="D174" s="143" t="s">
        <v>220</v>
      </c>
      <c r="E174" s="144" t="s">
        <v>1689</v>
      </c>
      <c r="F174" s="145" t="s">
        <v>1690</v>
      </c>
      <c r="G174" s="146" t="s">
        <v>169</v>
      </c>
      <c r="H174" s="147">
        <v>1</v>
      </c>
      <c r="I174" s="148"/>
      <c r="J174" s="148">
        <f t="shared" si="7"/>
        <v>0</v>
      </c>
      <c r="K174" s="149"/>
      <c r="L174" s="150"/>
      <c r="M174" s="151"/>
      <c r="N174" s="152"/>
      <c r="O174" s="139"/>
      <c r="P174" s="139"/>
      <c r="Q174" s="139"/>
      <c r="R174" s="139"/>
      <c r="S174" s="139"/>
      <c r="T174" s="140"/>
      <c r="AR174" s="141" t="s">
        <v>281</v>
      </c>
      <c r="AT174" s="141" t="s">
        <v>220</v>
      </c>
      <c r="AU174" s="141" t="s">
        <v>89</v>
      </c>
      <c r="AY174" s="13" t="s">
        <v>151</v>
      </c>
      <c r="BE174" s="142">
        <f t="shared" si="8"/>
        <v>0</v>
      </c>
      <c r="BF174" s="142">
        <f t="shared" si="9"/>
        <v>0</v>
      </c>
      <c r="BG174" s="142">
        <f t="shared" si="10"/>
        <v>0</v>
      </c>
      <c r="BH174" s="142">
        <f t="shared" si="11"/>
        <v>0</v>
      </c>
      <c r="BI174" s="142">
        <f t="shared" si="12"/>
        <v>0</v>
      </c>
      <c r="BJ174" s="13" t="s">
        <v>89</v>
      </c>
      <c r="BK174" s="142">
        <f t="shared" si="13"/>
        <v>0</v>
      </c>
      <c r="BL174" s="13" t="s">
        <v>215</v>
      </c>
      <c r="BM174" s="141" t="s">
        <v>1691</v>
      </c>
    </row>
    <row r="175" spans="2:65" s="1" customFormat="1" ht="14.5" customHeight="1">
      <c r="B175" s="129"/>
      <c r="C175" s="130">
        <v>40</v>
      </c>
      <c r="D175" s="130" t="s">
        <v>153</v>
      </c>
      <c r="E175" s="131" t="s">
        <v>1692</v>
      </c>
      <c r="F175" s="132" t="s">
        <v>1693</v>
      </c>
      <c r="G175" s="133" t="s">
        <v>169</v>
      </c>
      <c r="H175" s="134">
        <v>2</v>
      </c>
      <c r="I175" s="135"/>
      <c r="J175" s="135">
        <f t="shared" si="7"/>
        <v>0</v>
      </c>
      <c r="K175" s="136"/>
      <c r="L175" s="25"/>
      <c r="M175" s="137"/>
      <c r="N175" s="138"/>
      <c r="O175" s="139"/>
      <c r="P175" s="139"/>
      <c r="Q175" s="139"/>
      <c r="R175" s="139"/>
      <c r="S175" s="139"/>
      <c r="T175" s="140"/>
      <c r="AR175" s="141" t="s">
        <v>215</v>
      </c>
      <c r="AT175" s="141" t="s">
        <v>153</v>
      </c>
      <c r="AU175" s="141" t="s">
        <v>89</v>
      </c>
      <c r="AY175" s="13" t="s">
        <v>151</v>
      </c>
      <c r="BE175" s="142">
        <f t="shared" si="8"/>
        <v>0</v>
      </c>
      <c r="BF175" s="142">
        <f t="shared" si="9"/>
        <v>0</v>
      </c>
      <c r="BG175" s="142">
        <f t="shared" si="10"/>
        <v>0</v>
      </c>
      <c r="BH175" s="142">
        <f t="shared" si="11"/>
        <v>0</v>
      </c>
      <c r="BI175" s="142">
        <f t="shared" si="12"/>
        <v>0</v>
      </c>
      <c r="BJ175" s="13" t="s">
        <v>89</v>
      </c>
      <c r="BK175" s="142">
        <f t="shared" si="13"/>
        <v>0</v>
      </c>
      <c r="BL175" s="13" t="s">
        <v>215</v>
      </c>
      <c r="BM175" s="141" t="s">
        <v>1694</v>
      </c>
    </row>
    <row r="176" spans="2:65" s="1" customFormat="1" ht="14.5" customHeight="1">
      <c r="B176" s="129"/>
      <c r="C176" s="143">
        <v>41</v>
      </c>
      <c r="D176" s="143" t="s">
        <v>220</v>
      </c>
      <c r="E176" s="144" t="s">
        <v>1695</v>
      </c>
      <c r="F176" s="145" t="s">
        <v>1696</v>
      </c>
      <c r="G176" s="146" t="s">
        <v>169</v>
      </c>
      <c r="H176" s="147">
        <v>2</v>
      </c>
      <c r="I176" s="148"/>
      <c r="J176" s="148">
        <f t="shared" si="7"/>
        <v>0</v>
      </c>
      <c r="K176" s="149"/>
      <c r="L176" s="150"/>
      <c r="M176" s="151"/>
      <c r="N176" s="152"/>
      <c r="O176" s="139"/>
      <c r="P176" s="139"/>
      <c r="Q176" s="139"/>
      <c r="R176" s="139"/>
      <c r="S176" s="139"/>
      <c r="T176" s="140"/>
      <c r="AR176" s="141" t="s">
        <v>281</v>
      </c>
      <c r="AT176" s="141" t="s">
        <v>220</v>
      </c>
      <c r="AU176" s="141" t="s">
        <v>89</v>
      </c>
      <c r="AY176" s="13" t="s">
        <v>151</v>
      </c>
      <c r="BE176" s="142">
        <f t="shared" si="8"/>
        <v>0</v>
      </c>
      <c r="BF176" s="142">
        <f t="shared" si="9"/>
        <v>0</v>
      </c>
      <c r="BG176" s="142">
        <f t="shared" si="10"/>
        <v>0</v>
      </c>
      <c r="BH176" s="142">
        <f t="shared" si="11"/>
        <v>0</v>
      </c>
      <c r="BI176" s="142">
        <f t="shared" si="12"/>
        <v>0</v>
      </c>
      <c r="BJ176" s="13" t="s">
        <v>89</v>
      </c>
      <c r="BK176" s="142">
        <f t="shared" si="13"/>
        <v>0</v>
      </c>
      <c r="BL176" s="13" t="s">
        <v>215</v>
      </c>
      <c r="BM176" s="141" t="s">
        <v>1697</v>
      </c>
    </row>
    <row r="177" spans="2:65" s="1" customFormat="1" ht="14.5" customHeight="1">
      <c r="B177" s="129"/>
      <c r="C177" s="130">
        <v>42</v>
      </c>
      <c r="D177" s="130" t="s">
        <v>153</v>
      </c>
      <c r="E177" s="131" t="s">
        <v>1698</v>
      </c>
      <c r="F177" s="132" t="s">
        <v>1693</v>
      </c>
      <c r="G177" s="133" t="s">
        <v>169</v>
      </c>
      <c r="H177" s="134">
        <v>2</v>
      </c>
      <c r="I177" s="135"/>
      <c r="J177" s="135">
        <f t="shared" ref="J177:J208" si="14">ROUND(I177*H177,2)</f>
        <v>0</v>
      </c>
      <c r="K177" s="136"/>
      <c r="L177" s="25"/>
      <c r="M177" s="137"/>
      <c r="N177" s="138"/>
      <c r="O177" s="139"/>
      <c r="P177" s="139"/>
      <c r="Q177" s="139"/>
      <c r="R177" s="139"/>
      <c r="S177" s="139"/>
      <c r="T177" s="140"/>
      <c r="AR177" s="141" t="s">
        <v>215</v>
      </c>
      <c r="AT177" s="141" t="s">
        <v>153</v>
      </c>
      <c r="AU177" s="141" t="s">
        <v>89</v>
      </c>
      <c r="AY177" s="13" t="s">
        <v>151</v>
      </c>
      <c r="BE177" s="142">
        <f t="shared" ref="BE177:BE208" si="15">IF(N177="základná",J177,0)</f>
        <v>0</v>
      </c>
      <c r="BF177" s="142">
        <f t="shared" ref="BF177:BF208" si="16">IF(N177="znížená",J177,0)</f>
        <v>0</v>
      </c>
      <c r="BG177" s="142">
        <f t="shared" ref="BG177:BG208" si="17">IF(N177="zákl. prenesená",J177,0)</f>
        <v>0</v>
      </c>
      <c r="BH177" s="142">
        <f t="shared" ref="BH177:BH208" si="18">IF(N177="zníž. prenesená",J177,0)</f>
        <v>0</v>
      </c>
      <c r="BI177" s="142">
        <f t="shared" ref="BI177:BI208" si="19">IF(N177="nulová",J177,0)</f>
        <v>0</v>
      </c>
      <c r="BJ177" s="13" t="s">
        <v>89</v>
      </c>
      <c r="BK177" s="142">
        <f t="shared" ref="BK177:BK208" si="20">ROUND(I177*H177,2)</f>
        <v>0</v>
      </c>
      <c r="BL177" s="13" t="s">
        <v>215</v>
      </c>
      <c r="BM177" s="141" t="s">
        <v>1699</v>
      </c>
    </row>
    <row r="178" spans="2:65" s="1" customFormat="1" ht="24.25" customHeight="1">
      <c r="B178" s="129"/>
      <c r="C178" s="143">
        <v>43</v>
      </c>
      <c r="D178" s="143" t="s">
        <v>220</v>
      </c>
      <c r="E178" s="144" t="s">
        <v>1700</v>
      </c>
      <c r="F178" s="145" t="s">
        <v>1701</v>
      </c>
      <c r="G178" s="146" t="s">
        <v>169</v>
      </c>
      <c r="H178" s="147">
        <v>1</v>
      </c>
      <c r="I178" s="148"/>
      <c r="J178" s="148">
        <f t="shared" si="14"/>
        <v>0</v>
      </c>
      <c r="K178" s="149"/>
      <c r="L178" s="150"/>
      <c r="M178" s="151"/>
      <c r="N178" s="152"/>
      <c r="O178" s="139"/>
      <c r="P178" s="139"/>
      <c r="Q178" s="139"/>
      <c r="R178" s="139"/>
      <c r="S178" s="139"/>
      <c r="T178" s="140"/>
      <c r="AR178" s="141" t="s">
        <v>281</v>
      </c>
      <c r="AT178" s="141" t="s">
        <v>220</v>
      </c>
      <c r="AU178" s="141" t="s">
        <v>89</v>
      </c>
      <c r="AY178" s="13" t="s">
        <v>151</v>
      </c>
      <c r="BE178" s="142">
        <f t="shared" si="15"/>
        <v>0</v>
      </c>
      <c r="BF178" s="142">
        <f t="shared" si="16"/>
        <v>0</v>
      </c>
      <c r="BG178" s="142">
        <f t="shared" si="17"/>
        <v>0</v>
      </c>
      <c r="BH178" s="142">
        <f t="shared" si="18"/>
        <v>0</v>
      </c>
      <c r="BI178" s="142">
        <f t="shared" si="19"/>
        <v>0</v>
      </c>
      <c r="BJ178" s="13" t="s">
        <v>89</v>
      </c>
      <c r="BK178" s="142">
        <f t="shared" si="20"/>
        <v>0</v>
      </c>
      <c r="BL178" s="13" t="s">
        <v>215</v>
      </c>
      <c r="BM178" s="141" t="s">
        <v>1702</v>
      </c>
    </row>
    <row r="179" spans="2:65" s="1" customFormat="1" ht="14.5" customHeight="1">
      <c r="B179" s="129"/>
      <c r="C179" s="143">
        <v>44</v>
      </c>
      <c r="D179" s="143" t="s">
        <v>220</v>
      </c>
      <c r="E179" s="144" t="s">
        <v>1703</v>
      </c>
      <c r="F179" s="145" t="s">
        <v>1704</v>
      </c>
      <c r="G179" s="146" t="s">
        <v>169</v>
      </c>
      <c r="H179" s="147">
        <v>1</v>
      </c>
      <c r="I179" s="148"/>
      <c r="J179" s="148">
        <f t="shared" si="14"/>
        <v>0</v>
      </c>
      <c r="K179" s="149"/>
      <c r="L179" s="150"/>
      <c r="M179" s="151"/>
      <c r="N179" s="152"/>
      <c r="O179" s="139"/>
      <c r="P179" s="139"/>
      <c r="Q179" s="139"/>
      <c r="R179" s="139"/>
      <c r="S179" s="139"/>
      <c r="T179" s="140"/>
      <c r="AR179" s="141" t="s">
        <v>281</v>
      </c>
      <c r="AT179" s="141" t="s">
        <v>220</v>
      </c>
      <c r="AU179" s="141" t="s">
        <v>89</v>
      </c>
      <c r="AY179" s="13" t="s">
        <v>151</v>
      </c>
      <c r="BE179" s="142">
        <f t="shared" si="15"/>
        <v>0</v>
      </c>
      <c r="BF179" s="142">
        <f t="shared" si="16"/>
        <v>0</v>
      </c>
      <c r="BG179" s="142">
        <f t="shared" si="17"/>
        <v>0</v>
      </c>
      <c r="BH179" s="142">
        <f t="shared" si="18"/>
        <v>0</v>
      </c>
      <c r="BI179" s="142">
        <f t="shared" si="19"/>
        <v>0</v>
      </c>
      <c r="BJ179" s="13" t="s">
        <v>89</v>
      </c>
      <c r="BK179" s="142">
        <f t="shared" si="20"/>
        <v>0</v>
      </c>
      <c r="BL179" s="13" t="s">
        <v>215</v>
      </c>
      <c r="BM179" s="141" t="s">
        <v>1705</v>
      </c>
    </row>
    <row r="180" spans="2:65" s="1" customFormat="1" ht="24.25" customHeight="1">
      <c r="B180" s="129"/>
      <c r="C180" s="130">
        <v>45</v>
      </c>
      <c r="D180" s="130" t="s">
        <v>153</v>
      </c>
      <c r="E180" s="131" t="s">
        <v>1706</v>
      </c>
      <c r="F180" s="132" t="s">
        <v>1707</v>
      </c>
      <c r="G180" s="133" t="s">
        <v>169</v>
      </c>
      <c r="H180" s="134">
        <v>4</v>
      </c>
      <c r="I180" s="135"/>
      <c r="J180" s="135">
        <f t="shared" si="14"/>
        <v>0</v>
      </c>
      <c r="K180" s="136"/>
      <c r="L180" s="25"/>
      <c r="M180" s="137"/>
      <c r="N180" s="138"/>
      <c r="O180" s="139"/>
      <c r="P180" s="139"/>
      <c r="Q180" s="139"/>
      <c r="R180" s="139"/>
      <c r="S180" s="139"/>
      <c r="T180" s="140"/>
      <c r="AR180" s="141" t="s">
        <v>215</v>
      </c>
      <c r="AT180" s="141" t="s">
        <v>153</v>
      </c>
      <c r="AU180" s="141" t="s">
        <v>89</v>
      </c>
      <c r="AY180" s="13" t="s">
        <v>151</v>
      </c>
      <c r="BE180" s="142">
        <f t="shared" si="15"/>
        <v>0</v>
      </c>
      <c r="BF180" s="142">
        <f t="shared" si="16"/>
        <v>0</v>
      </c>
      <c r="BG180" s="142">
        <f t="shared" si="17"/>
        <v>0</v>
      </c>
      <c r="BH180" s="142">
        <f t="shared" si="18"/>
        <v>0</v>
      </c>
      <c r="BI180" s="142">
        <f t="shared" si="19"/>
        <v>0</v>
      </c>
      <c r="BJ180" s="13" t="s">
        <v>89</v>
      </c>
      <c r="BK180" s="142">
        <f t="shared" si="20"/>
        <v>0</v>
      </c>
      <c r="BL180" s="13" t="s">
        <v>215</v>
      </c>
      <c r="BM180" s="141" t="s">
        <v>1708</v>
      </c>
    </row>
    <row r="181" spans="2:65" s="1" customFormat="1" ht="24.25" customHeight="1">
      <c r="B181" s="129"/>
      <c r="C181" s="143">
        <v>46</v>
      </c>
      <c r="D181" s="143" t="s">
        <v>220</v>
      </c>
      <c r="E181" s="144" t="s">
        <v>1709</v>
      </c>
      <c r="F181" s="145" t="s">
        <v>1710</v>
      </c>
      <c r="G181" s="146" t="s">
        <v>169</v>
      </c>
      <c r="H181" s="147">
        <v>4</v>
      </c>
      <c r="I181" s="148"/>
      <c r="J181" s="148">
        <f t="shared" si="14"/>
        <v>0</v>
      </c>
      <c r="K181" s="149"/>
      <c r="L181" s="150"/>
      <c r="M181" s="151"/>
      <c r="N181" s="152"/>
      <c r="O181" s="139"/>
      <c r="P181" s="139"/>
      <c r="Q181" s="139"/>
      <c r="R181" s="139"/>
      <c r="S181" s="139"/>
      <c r="T181" s="140"/>
      <c r="AR181" s="141" t="s">
        <v>281</v>
      </c>
      <c r="AT181" s="141" t="s">
        <v>220</v>
      </c>
      <c r="AU181" s="141" t="s">
        <v>89</v>
      </c>
      <c r="AY181" s="13" t="s">
        <v>151</v>
      </c>
      <c r="BE181" s="142">
        <f t="shared" si="15"/>
        <v>0</v>
      </c>
      <c r="BF181" s="142">
        <f t="shared" si="16"/>
        <v>0</v>
      </c>
      <c r="BG181" s="142">
        <f t="shared" si="17"/>
        <v>0</v>
      </c>
      <c r="BH181" s="142">
        <f t="shared" si="18"/>
        <v>0</v>
      </c>
      <c r="BI181" s="142">
        <f t="shared" si="19"/>
        <v>0</v>
      </c>
      <c r="BJ181" s="13" t="s">
        <v>89</v>
      </c>
      <c r="BK181" s="142">
        <f t="shared" si="20"/>
        <v>0</v>
      </c>
      <c r="BL181" s="13" t="s">
        <v>215</v>
      </c>
      <c r="BM181" s="141" t="s">
        <v>1711</v>
      </c>
    </row>
    <row r="182" spans="2:65" s="1" customFormat="1" ht="24.25" customHeight="1">
      <c r="B182" s="129"/>
      <c r="C182" s="130">
        <v>47</v>
      </c>
      <c r="D182" s="130" t="s">
        <v>153</v>
      </c>
      <c r="E182" s="131" t="s">
        <v>1712</v>
      </c>
      <c r="F182" s="132" t="s">
        <v>1713</v>
      </c>
      <c r="G182" s="133" t="s">
        <v>970</v>
      </c>
      <c r="H182" s="134">
        <v>2</v>
      </c>
      <c r="I182" s="135"/>
      <c r="J182" s="135">
        <f t="shared" si="14"/>
        <v>0</v>
      </c>
      <c r="K182" s="136"/>
      <c r="L182" s="25"/>
      <c r="M182" s="137"/>
      <c r="N182" s="138"/>
      <c r="O182" s="139"/>
      <c r="P182" s="139"/>
      <c r="Q182" s="139"/>
      <c r="R182" s="139"/>
      <c r="S182" s="139"/>
      <c r="T182" s="140"/>
      <c r="AR182" s="141" t="s">
        <v>215</v>
      </c>
      <c r="AT182" s="141" t="s">
        <v>153</v>
      </c>
      <c r="AU182" s="141" t="s">
        <v>89</v>
      </c>
      <c r="AY182" s="13" t="s">
        <v>151</v>
      </c>
      <c r="BE182" s="142">
        <f t="shared" si="15"/>
        <v>0</v>
      </c>
      <c r="BF182" s="142">
        <f t="shared" si="16"/>
        <v>0</v>
      </c>
      <c r="BG182" s="142">
        <f t="shared" si="17"/>
        <v>0</v>
      </c>
      <c r="BH182" s="142">
        <f t="shared" si="18"/>
        <v>0</v>
      </c>
      <c r="BI182" s="142">
        <f t="shared" si="19"/>
        <v>0</v>
      </c>
      <c r="BJ182" s="13" t="s">
        <v>89</v>
      </c>
      <c r="BK182" s="142">
        <f t="shared" si="20"/>
        <v>0</v>
      </c>
      <c r="BL182" s="13" t="s">
        <v>215</v>
      </c>
      <c r="BM182" s="141" t="s">
        <v>1714</v>
      </c>
    </row>
    <row r="183" spans="2:65" s="1" customFormat="1" ht="24.25" customHeight="1">
      <c r="B183" s="129"/>
      <c r="C183" s="130">
        <v>48</v>
      </c>
      <c r="D183" s="130" t="s">
        <v>153</v>
      </c>
      <c r="E183" s="131" t="s">
        <v>1715</v>
      </c>
      <c r="F183" s="132" t="s">
        <v>1716</v>
      </c>
      <c r="G183" s="133" t="s">
        <v>169</v>
      </c>
      <c r="H183" s="134">
        <v>2</v>
      </c>
      <c r="I183" s="135"/>
      <c r="J183" s="135">
        <f t="shared" si="14"/>
        <v>0</v>
      </c>
      <c r="K183" s="136"/>
      <c r="L183" s="25"/>
      <c r="M183" s="137"/>
      <c r="N183" s="138"/>
      <c r="O183" s="139"/>
      <c r="P183" s="139"/>
      <c r="Q183" s="139"/>
      <c r="R183" s="139"/>
      <c r="S183" s="139"/>
      <c r="T183" s="140"/>
      <c r="AR183" s="141" t="s">
        <v>215</v>
      </c>
      <c r="AT183" s="141" t="s">
        <v>153</v>
      </c>
      <c r="AU183" s="141" t="s">
        <v>89</v>
      </c>
      <c r="AY183" s="13" t="s">
        <v>151</v>
      </c>
      <c r="BE183" s="142">
        <f t="shared" si="15"/>
        <v>0</v>
      </c>
      <c r="BF183" s="142">
        <f t="shared" si="16"/>
        <v>0</v>
      </c>
      <c r="BG183" s="142">
        <f t="shared" si="17"/>
        <v>0</v>
      </c>
      <c r="BH183" s="142">
        <f t="shared" si="18"/>
        <v>0</v>
      </c>
      <c r="BI183" s="142">
        <f t="shared" si="19"/>
        <v>0</v>
      </c>
      <c r="BJ183" s="13" t="s">
        <v>89</v>
      </c>
      <c r="BK183" s="142">
        <f t="shared" si="20"/>
        <v>0</v>
      </c>
      <c r="BL183" s="13" t="s">
        <v>215</v>
      </c>
      <c r="BM183" s="141" t="s">
        <v>1717</v>
      </c>
    </row>
    <row r="184" spans="2:65" s="1" customFormat="1" ht="24.25" customHeight="1">
      <c r="B184" s="129"/>
      <c r="C184" s="143">
        <v>49</v>
      </c>
      <c r="D184" s="143" t="s">
        <v>220</v>
      </c>
      <c r="E184" s="144" t="s">
        <v>1718</v>
      </c>
      <c r="F184" s="145" t="s">
        <v>1719</v>
      </c>
      <c r="G184" s="146" t="s">
        <v>169</v>
      </c>
      <c r="H184" s="147">
        <v>2</v>
      </c>
      <c r="I184" s="148"/>
      <c r="J184" s="148">
        <f t="shared" si="14"/>
        <v>0</v>
      </c>
      <c r="K184" s="149"/>
      <c r="L184" s="150"/>
      <c r="M184" s="151"/>
      <c r="N184" s="152"/>
      <c r="O184" s="139"/>
      <c r="P184" s="139"/>
      <c r="Q184" s="139"/>
      <c r="R184" s="139"/>
      <c r="S184" s="139"/>
      <c r="T184" s="140"/>
      <c r="AR184" s="141" t="s">
        <v>281</v>
      </c>
      <c r="AT184" s="141" t="s">
        <v>220</v>
      </c>
      <c r="AU184" s="141" t="s">
        <v>89</v>
      </c>
      <c r="AY184" s="13" t="s">
        <v>151</v>
      </c>
      <c r="BE184" s="142">
        <f t="shared" si="15"/>
        <v>0</v>
      </c>
      <c r="BF184" s="142">
        <f t="shared" si="16"/>
        <v>0</v>
      </c>
      <c r="BG184" s="142">
        <f t="shared" si="17"/>
        <v>0</v>
      </c>
      <c r="BH184" s="142">
        <f t="shared" si="18"/>
        <v>0</v>
      </c>
      <c r="BI184" s="142">
        <f t="shared" si="19"/>
        <v>0</v>
      </c>
      <c r="BJ184" s="13" t="s">
        <v>89</v>
      </c>
      <c r="BK184" s="142">
        <f t="shared" si="20"/>
        <v>0</v>
      </c>
      <c r="BL184" s="13" t="s">
        <v>215</v>
      </c>
      <c r="BM184" s="141" t="s">
        <v>1720</v>
      </c>
    </row>
    <row r="185" spans="2:65" s="1" customFormat="1" ht="24.25" customHeight="1">
      <c r="B185" s="129"/>
      <c r="C185" s="130">
        <v>50</v>
      </c>
      <c r="D185" s="130" t="s">
        <v>153</v>
      </c>
      <c r="E185" s="131" t="s">
        <v>1721</v>
      </c>
      <c r="F185" s="132" t="s">
        <v>1722</v>
      </c>
      <c r="G185" s="133" t="s">
        <v>169</v>
      </c>
      <c r="H185" s="134">
        <v>37</v>
      </c>
      <c r="I185" s="135"/>
      <c r="J185" s="135">
        <f t="shared" si="14"/>
        <v>0</v>
      </c>
      <c r="K185" s="136"/>
      <c r="L185" s="25"/>
      <c r="M185" s="137"/>
      <c r="N185" s="138"/>
      <c r="O185" s="139"/>
      <c r="P185" s="139"/>
      <c r="Q185" s="139"/>
      <c r="R185" s="139"/>
      <c r="S185" s="139"/>
      <c r="T185" s="140"/>
      <c r="AR185" s="141" t="s">
        <v>215</v>
      </c>
      <c r="AT185" s="141" t="s">
        <v>153</v>
      </c>
      <c r="AU185" s="141" t="s">
        <v>89</v>
      </c>
      <c r="AY185" s="13" t="s">
        <v>151</v>
      </c>
      <c r="BE185" s="142">
        <f t="shared" si="15"/>
        <v>0</v>
      </c>
      <c r="BF185" s="142">
        <f t="shared" si="16"/>
        <v>0</v>
      </c>
      <c r="BG185" s="142">
        <f t="shared" si="17"/>
        <v>0</v>
      </c>
      <c r="BH185" s="142">
        <f t="shared" si="18"/>
        <v>0</v>
      </c>
      <c r="BI185" s="142">
        <f t="shared" si="19"/>
        <v>0</v>
      </c>
      <c r="BJ185" s="13" t="s">
        <v>89</v>
      </c>
      <c r="BK185" s="142">
        <f t="shared" si="20"/>
        <v>0</v>
      </c>
      <c r="BL185" s="13" t="s">
        <v>215</v>
      </c>
      <c r="BM185" s="141" t="s">
        <v>1723</v>
      </c>
    </row>
    <row r="186" spans="2:65" s="1" customFormat="1" ht="14.5" customHeight="1">
      <c r="B186" s="129"/>
      <c r="C186" s="130">
        <v>51</v>
      </c>
      <c r="D186" s="130" t="s">
        <v>153</v>
      </c>
      <c r="E186" s="131" t="s">
        <v>1724</v>
      </c>
      <c r="F186" s="132" t="s">
        <v>1725</v>
      </c>
      <c r="G186" s="133" t="s">
        <v>169</v>
      </c>
      <c r="H186" s="134">
        <v>37</v>
      </c>
      <c r="I186" s="135"/>
      <c r="J186" s="135">
        <f t="shared" si="14"/>
        <v>0</v>
      </c>
      <c r="K186" s="136"/>
      <c r="L186" s="25"/>
      <c r="M186" s="137"/>
      <c r="N186" s="138"/>
      <c r="O186" s="139"/>
      <c r="P186" s="139"/>
      <c r="Q186" s="139"/>
      <c r="R186" s="139"/>
      <c r="S186" s="139"/>
      <c r="T186" s="140"/>
      <c r="AR186" s="141" t="s">
        <v>215</v>
      </c>
      <c r="AT186" s="141" t="s">
        <v>153</v>
      </c>
      <c r="AU186" s="141" t="s">
        <v>89</v>
      </c>
      <c r="AY186" s="13" t="s">
        <v>151</v>
      </c>
      <c r="BE186" s="142">
        <f t="shared" si="15"/>
        <v>0</v>
      </c>
      <c r="BF186" s="142">
        <f t="shared" si="16"/>
        <v>0</v>
      </c>
      <c r="BG186" s="142">
        <f t="shared" si="17"/>
        <v>0</v>
      </c>
      <c r="BH186" s="142">
        <f t="shared" si="18"/>
        <v>0</v>
      </c>
      <c r="BI186" s="142">
        <f t="shared" si="19"/>
        <v>0</v>
      </c>
      <c r="BJ186" s="13" t="s">
        <v>89</v>
      </c>
      <c r="BK186" s="142">
        <f t="shared" si="20"/>
        <v>0</v>
      </c>
      <c r="BL186" s="13" t="s">
        <v>215</v>
      </c>
      <c r="BM186" s="141" t="s">
        <v>1726</v>
      </c>
    </row>
    <row r="187" spans="2:65" s="1" customFormat="1" ht="24.25" customHeight="1">
      <c r="B187" s="129"/>
      <c r="C187" s="143">
        <v>52</v>
      </c>
      <c r="D187" s="143" t="s">
        <v>220</v>
      </c>
      <c r="E187" s="144" t="s">
        <v>1727</v>
      </c>
      <c r="F187" s="145" t="s">
        <v>1728</v>
      </c>
      <c r="G187" s="146" t="s">
        <v>169</v>
      </c>
      <c r="H187" s="147">
        <v>33</v>
      </c>
      <c r="I187" s="148"/>
      <c r="J187" s="148">
        <f t="shared" si="14"/>
        <v>0</v>
      </c>
      <c r="K187" s="149"/>
      <c r="L187" s="150"/>
      <c r="M187" s="151"/>
      <c r="N187" s="152"/>
      <c r="O187" s="139"/>
      <c r="P187" s="139"/>
      <c r="Q187" s="139"/>
      <c r="R187" s="139"/>
      <c r="S187" s="139"/>
      <c r="T187" s="140"/>
      <c r="AR187" s="141" t="s">
        <v>281</v>
      </c>
      <c r="AT187" s="141" t="s">
        <v>220</v>
      </c>
      <c r="AU187" s="141" t="s">
        <v>89</v>
      </c>
      <c r="AY187" s="13" t="s">
        <v>151</v>
      </c>
      <c r="BE187" s="142">
        <f t="shared" si="15"/>
        <v>0</v>
      </c>
      <c r="BF187" s="142">
        <f t="shared" si="16"/>
        <v>0</v>
      </c>
      <c r="BG187" s="142">
        <f t="shared" si="17"/>
        <v>0</v>
      </c>
      <c r="BH187" s="142">
        <f t="shared" si="18"/>
        <v>0</v>
      </c>
      <c r="BI187" s="142">
        <f t="shared" si="19"/>
        <v>0</v>
      </c>
      <c r="BJ187" s="13" t="s">
        <v>89</v>
      </c>
      <c r="BK187" s="142">
        <f t="shared" si="20"/>
        <v>0</v>
      </c>
      <c r="BL187" s="13" t="s">
        <v>215</v>
      </c>
      <c r="BM187" s="141" t="s">
        <v>1729</v>
      </c>
    </row>
    <row r="188" spans="2:65" s="1" customFormat="1" ht="24.25" customHeight="1">
      <c r="B188" s="129"/>
      <c r="C188" s="143">
        <v>53</v>
      </c>
      <c r="D188" s="143" t="s">
        <v>220</v>
      </c>
      <c r="E188" s="144" t="s">
        <v>1730</v>
      </c>
      <c r="F188" s="145" t="s">
        <v>1731</v>
      </c>
      <c r="G188" s="146" t="s">
        <v>169</v>
      </c>
      <c r="H188" s="147">
        <v>4</v>
      </c>
      <c r="I188" s="148"/>
      <c r="J188" s="148">
        <f t="shared" si="14"/>
        <v>0</v>
      </c>
      <c r="K188" s="149"/>
      <c r="L188" s="150"/>
      <c r="M188" s="151"/>
      <c r="N188" s="152"/>
      <c r="O188" s="139"/>
      <c r="P188" s="139"/>
      <c r="Q188" s="139"/>
      <c r="R188" s="139"/>
      <c r="S188" s="139"/>
      <c r="T188" s="140"/>
      <c r="AR188" s="141" t="s">
        <v>281</v>
      </c>
      <c r="AT188" s="141" t="s">
        <v>220</v>
      </c>
      <c r="AU188" s="141" t="s">
        <v>89</v>
      </c>
      <c r="AY188" s="13" t="s">
        <v>151</v>
      </c>
      <c r="BE188" s="142">
        <f t="shared" si="15"/>
        <v>0</v>
      </c>
      <c r="BF188" s="142">
        <f t="shared" si="16"/>
        <v>0</v>
      </c>
      <c r="BG188" s="142">
        <f t="shared" si="17"/>
        <v>0</v>
      </c>
      <c r="BH188" s="142">
        <f t="shared" si="18"/>
        <v>0</v>
      </c>
      <c r="BI188" s="142">
        <f t="shared" si="19"/>
        <v>0</v>
      </c>
      <c r="BJ188" s="13" t="s">
        <v>89</v>
      </c>
      <c r="BK188" s="142">
        <f t="shared" si="20"/>
        <v>0</v>
      </c>
      <c r="BL188" s="13" t="s">
        <v>215</v>
      </c>
      <c r="BM188" s="141" t="s">
        <v>1732</v>
      </c>
    </row>
    <row r="189" spans="2:65" s="1" customFormat="1" ht="24.25" customHeight="1">
      <c r="B189" s="129"/>
      <c r="C189" s="130">
        <v>54</v>
      </c>
      <c r="D189" s="130" t="s">
        <v>153</v>
      </c>
      <c r="E189" s="131" t="s">
        <v>1733</v>
      </c>
      <c r="F189" s="132" t="s">
        <v>1734</v>
      </c>
      <c r="G189" s="133" t="s">
        <v>169</v>
      </c>
      <c r="H189" s="134">
        <v>4</v>
      </c>
      <c r="I189" s="135"/>
      <c r="J189" s="135">
        <f t="shared" si="14"/>
        <v>0</v>
      </c>
      <c r="K189" s="136"/>
      <c r="L189" s="25"/>
      <c r="M189" s="137"/>
      <c r="N189" s="138"/>
      <c r="O189" s="139"/>
      <c r="P189" s="139"/>
      <c r="Q189" s="139"/>
      <c r="R189" s="139"/>
      <c r="S189" s="139"/>
      <c r="T189" s="140"/>
      <c r="AR189" s="141" t="s">
        <v>215</v>
      </c>
      <c r="AT189" s="141" t="s">
        <v>153</v>
      </c>
      <c r="AU189" s="141" t="s">
        <v>89</v>
      </c>
      <c r="AY189" s="13" t="s">
        <v>151</v>
      </c>
      <c r="BE189" s="142">
        <f t="shared" si="15"/>
        <v>0</v>
      </c>
      <c r="BF189" s="142">
        <f t="shared" si="16"/>
        <v>0</v>
      </c>
      <c r="BG189" s="142">
        <f t="shared" si="17"/>
        <v>0</v>
      </c>
      <c r="BH189" s="142">
        <f t="shared" si="18"/>
        <v>0</v>
      </c>
      <c r="BI189" s="142">
        <f t="shared" si="19"/>
        <v>0</v>
      </c>
      <c r="BJ189" s="13" t="s">
        <v>89</v>
      </c>
      <c r="BK189" s="142">
        <f t="shared" si="20"/>
        <v>0</v>
      </c>
      <c r="BL189" s="13" t="s">
        <v>215</v>
      </c>
      <c r="BM189" s="141" t="s">
        <v>1735</v>
      </c>
    </row>
    <row r="190" spans="2:65" s="1" customFormat="1" ht="24.25" customHeight="1">
      <c r="B190" s="129"/>
      <c r="C190" s="130">
        <v>55</v>
      </c>
      <c r="D190" s="130" t="s">
        <v>153</v>
      </c>
      <c r="E190" s="131" t="s">
        <v>1736</v>
      </c>
      <c r="F190" s="132" t="s">
        <v>1737</v>
      </c>
      <c r="G190" s="133" t="s">
        <v>169</v>
      </c>
      <c r="H190" s="134">
        <v>13</v>
      </c>
      <c r="I190" s="135"/>
      <c r="J190" s="135">
        <f t="shared" si="14"/>
        <v>0</v>
      </c>
      <c r="K190" s="136"/>
      <c r="L190" s="25"/>
      <c r="M190" s="137"/>
      <c r="N190" s="138"/>
      <c r="O190" s="139"/>
      <c r="P190" s="139"/>
      <c r="Q190" s="139"/>
      <c r="R190" s="139"/>
      <c r="S190" s="139"/>
      <c r="T190" s="140"/>
      <c r="AR190" s="141" t="s">
        <v>215</v>
      </c>
      <c r="AT190" s="141" t="s">
        <v>153</v>
      </c>
      <c r="AU190" s="141" t="s">
        <v>89</v>
      </c>
      <c r="AY190" s="13" t="s">
        <v>151</v>
      </c>
      <c r="BE190" s="142">
        <f t="shared" si="15"/>
        <v>0</v>
      </c>
      <c r="BF190" s="142">
        <f t="shared" si="16"/>
        <v>0</v>
      </c>
      <c r="BG190" s="142">
        <f t="shared" si="17"/>
        <v>0</v>
      </c>
      <c r="BH190" s="142">
        <f t="shared" si="18"/>
        <v>0</v>
      </c>
      <c r="BI190" s="142">
        <f t="shared" si="19"/>
        <v>0</v>
      </c>
      <c r="BJ190" s="13" t="s">
        <v>89</v>
      </c>
      <c r="BK190" s="142">
        <f t="shared" si="20"/>
        <v>0</v>
      </c>
      <c r="BL190" s="13" t="s">
        <v>215</v>
      </c>
      <c r="BM190" s="141" t="s">
        <v>1738</v>
      </c>
    </row>
    <row r="191" spans="2:65" s="1" customFormat="1" ht="24.25" customHeight="1">
      <c r="B191" s="129"/>
      <c r="C191" s="130">
        <v>56</v>
      </c>
      <c r="D191" s="130" t="s">
        <v>153</v>
      </c>
      <c r="E191" s="131" t="s">
        <v>1739</v>
      </c>
      <c r="F191" s="132" t="s">
        <v>1740</v>
      </c>
      <c r="G191" s="133" t="s">
        <v>169</v>
      </c>
      <c r="H191" s="134">
        <v>17</v>
      </c>
      <c r="I191" s="135"/>
      <c r="J191" s="135">
        <f t="shared" si="14"/>
        <v>0</v>
      </c>
      <c r="K191" s="136"/>
      <c r="L191" s="25"/>
      <c r="M191" s="137"/>
      <c r="N191" s="138"/>
      <c r="O191" s="139"/>
      <c r="P191" s="139"/>
      <c r="Q191" s="139"/>
      <c r="R191" s="139"/>
      <c r="S191" s="139"/>
      <c r="T191" s="140"/>
      <c r="AR191" s="141" t="s">
        <v>215</v>
      </c>
      <c r="AT191" s="141" t="s">
        <v>153</v>
      </c>
      <c r="AU191" s="141" t="s">
        <v>89</v>
      </c>
      <c r="AY191" s="13" t="s">
        <v>151</v>
      </c>
      <c r="BE191" s="142">
        <f t="shared" si="15"/>
        <v>0</v>
      </c>
      <c r="BF191" s="142">
        <f t="shared" si="16"/>
        <v>0</v>
      </c>
      <c r="BG191" s="142">
        <f t="shared" si="17"/>
        <v>0</v>
      </c>
      <c r="BH191" s="142">
        <f t="shared" si="18"/>
        <v>0</v>
      </c>
      <c r="BI191" s="142">
        <f t="shared" si="19"/>
        <v>0</v>
      </c>
      <c r="BJ191" s="13" t="s">
        <v>89</v>
      </c>
      <c r="BK191" s="142">
        <f t="shared" si="20"/>
        <v>0</v>
      </c>
      <c r="BL191" s="13" t="s">
        <v>215</v>
      </c>
      <c r="BM191" s="141" t="s">
        <v>1741</v>
      </c>
    </row>
    <row r="192" spans="2:65" s="1" customFormat="1" ht="14.5" customHeight="1">
      <c r="B192" s="129"/>
      <c r="C192" s="143">
        <v>57</v>
      </c>
      <c r="D192" s="143" t="s">
        <v>220</v>
      </c>
      <c r="E192" s="144" t="s">
        <v>1742</v>
      </c>
      <c r="F192" s="145" t="s">
        <v>1743</v>
      </c>
      <c r="G192" s="146" t="s">
        <v>169</v>
      </c>
      <c r="H192" s="147">
        <v>10</v>
      </c>
      <c r="I192" s="148"/>
      <c r="J192" s="148">
        <f t="shared" si="14"/>
        <v>0</v>
      </c>
      <c r="K192" s="149"/>
      <c r="L192" s="150"/>
      <c r="M192" s="151"/>
      <c r="N192" s="152"/>
      <c r="O192" s="139"/>
      <c r="P192" s="139"/>
      <c r="Q192" s="139"/>
      <c r="R192" s="139"/>
      <c r="S192" s="139"/>
      <c r="T192" s="140"/>
      <c r="AR192" s="141" t="s">
        <v>281</v>
      </c>
      <c r="AT192" s="141" t="s">
        <v>220</v>
      </c>
      <c r="AU192" s="141" t="s">
        <v>89</v>
      </c>
      <c r="AY192" s="13" t="s">
        <v>151</v>
      </c>
      <c r="BE192" s="142">
        <f t="shared" si="15"/>
        <v>0</v>
      </c>
      <c r="BF192" s="142">
        <f t="shared" si="16"/>
        <v>0</v>
      </c>
      <c r="BG192" s="142">
        <f t="shared" si="17"/>
        <v>0</v>
      </c>
      <c r="BH192" s="142">
        <f t="shared" si="18"/>
        <v>0</v>
      </c>
      <c r="BI192" s="142">
        <f t="shared" si="19"/>
        <v>0</v>
      </c>
      <c r="BJ192" s="13" t="s">
        <v>89</v>
      </c>
      <c r="BK192" s="142">
        <f t="shared" si="20"/>
        <v>0</v>
      </c>
      <c r="BL192" s="13" t="s">
        <v>215</v>
      </c>
      <c r="BM192" s="141" t="s">
        <v>1744</v>
      </c>
    </row>
    <row r="193" spans="2:65" s="1" customFormat="1" ht="14.5" customHeight="1">
      <c r="B193" s="129"/>
      <c r="C193" s="143">
        <v>58</v>
      </c>
      <c r="D193" s="143" t="s">
        <v>220</v>
      </c>
      <c r="E193" s="144" t="s">
        <v>1745</v>
      </c>
      <c r="F193" s="145" t="s">
        <v>1746</v>
      </c>
      <c r="G193" s="146" t="s">
        <v>169</v>
      </c>
      <c r="H193" s="147">
        <v>4</v>
      </c>
      <c r="I193" s="148"/>
      <c r="J193" s="148">
        <f t="shared" si="14"/>
        <v>0</v>
      </c>
      <c r="K193" s="149"/>
      <c r="L193" s="150"/>
      <c r="M193" s="151"/>
      <c r="N193" s="152"/>
      <c r="O193" s="139"/>
      <c r="P193" s="139"/>
      <c r="Q193" s="139"/>
      <c r="R193" s="139"/>
      <c r="S193" s="139"/>
      <c r="T193" s="140"/>
      <c r="AR193" s="141" t="s">
        <v>281</v>
      </c>
      <c r="AT193" s="141" t="s">
        <v>220</v>
      </c>
      <c r="AU193" s="141" t="s">
        <v>89</v>
      </c>
      <c r="AY193" s="13" t="s">
        <v>151</v>
      </c>
      <c r="BE193" s="142">
        <f t="shared" si="15"/>
        <v>0</v>
      </c>
      <c r="BF193" s="142">
        <f t="shared" si="16"/>
        <v>0</v>
      </c>
      <c r="BG193" s="142">
        <f t="shared" si="17"/>
        <v>0</v>
      </c>
      <c r="BH193" s="142">
        <f t="shared" si="18"/>
        <v>0</v>
      </c>
      <c r="BI193" s="142">
        <f t="shared" si="19"/>
        <v>0</v>
      </c>
      <c r="BJ193" s="13" t="s">
        <v>89</v>
      </c>
      <c r="BK193" s="142">
        <f t="shared" si="20"/>
        <v>0</v>
      </c>
      <c r="BL193" s="13" t="s">
        <v>215</v>
      </c>
      <c r="BM193" s="141" t="s">
        <v>1747</v>
      </c>
    </row>
    <row r="194" spans="2:65" s="1" customFormat="1" ht="14.5" customHeight="1">
      <c r="B194" s="129"/>
      <c r="C194" s="143">
        <v>59</v>
      </c>
      <c r="D194" s="143" t="s">
        <v>220</v>
      </c>
      <c r="E194" s="144" t="s">
        <v>1748</v>
      </c>
      <c r="F194" s="145" t="s">
        <v>1749</v>
      </c>
      <c r="G194" s="146" t="s">
        <v>169</v>
      </c>
      <c r="H194" s="147">
        <v>1</v>
      </c>
      <c r="I194" s="148"/>
      <c r="J194" s="148">
        <f t="shared" si="14"/>
        <v>0</v>
      </c>
      <c r="K194" s="149"/>
      <c r="L194" s="150"/>
      <c r="M194" s="151"/>
      <c r="N194" s="152"/>
      <c r="O194" s="139"/>
      <c r="P194" s="139"/>
      <c r="Q194" s="139"/>
      <c r="R194" s="139"/>
      <c r="S194" s="139"/>
      <c r="T194" s="140"/>
      <c r="AR194" s="141" t="s">
        <v>281</v>
      </c>
      <c r="AT194" s="141" t="s">
        <v>220</v>
      </c>
      <c r="AU194" s="141" t="s">
        <v>89</v>
      </c>
      <c r="AY194" s="13" t="s">
        <v>151</v>
      </c>
      <c r="BE194" s="142">
        <f t="shared" si="15"/>
        <v>0</v>
      </c>
      <c r="BF194" s="142">
        <f t="shared" si="16"/>
        <v>0</v>
      </c>
      <c r="BG194" s="142">
        <f t="shared" si="17"/>
        <v>0</v>
      </c>
      <c r="BH194" s="142">
        <f t="shared" si="18"/>
        <v>0</v>
      </c>
      <c r="BI194" s="142">
        <f t="shared" si="19"/>
        <v>0</v>
      </c>
      <c r="BJ194" s="13" t="s">
        <v>89</v>
      </c>
      <c r="BK194" s="142">
        <f t="shared" si="20"/>
        <v>0</v>
      </c>
      <c r="BL194" s="13" t="s">
        <v>215</v>
      </c>
      <c r="BM194" s="141" t="s">
        <v>1750</v>
      </c>
    </row>
    <row r="195" spans="2:65" s="1" customFormat="1" ht="14.5" customHeight="1">
      <c r="B195" s="129"/>
      <c r="C195" s="143">
        <v>60</v>
      </c>
      <c r="D195" s="143" t="s">
        <v>220</v>
      </c>
      <c r="E195" s="144" t="s">
        <v>1751</v>
      </c>
      <c r="F195" s="145" t="s">
        <v>1752</v>
      </c>
      <c r="G195" s="146" t="s">
        <v>169</v>
      </c>
      <c r="H195" s="147">
        <v>2</v>
      </c>
      <c r="I195" s="148"/>
      <c r="J195" s="148">
        <f t="shared" si="14"/>
        <v>0</v>
      </c>
      <c r="K195" s="149"/>
      <c r="L195" s="150"/>
      <c r="M195" s="151"/>
      <c r="N195" s="152"/>
      <c r="O195" s="139"/>
      <c r="P195" s="139"/>
      <c r="Q195" s="139"/>
      <c r="R195" s="139"/>
      <c r="S195" s="139"/>
      <c r="T195" s="140"/>
      <c r="AR195" s="141" t="s">
        <v>281</v>
      </c>
      <c r="AT195" s="141" t="s">
        <v>220</v>
      </c>
      <c r="AU195" s="141" t="s">
        <v>89</v>
      </c>
      <c r="AY195" s="13" t="s">
        <v>151</v>
      </c>
      <c r="BE195" s="142">
        <f t="shared" si="15"/>
        <v>0</v>
      </c>
      <c r="BF195" s="142">
        <f t="shared" si="16"/>
        <v>0</v>
      </c>
      <c r="BG195" s="142">
        <f t="shared" si="17"/>
        <v>0</v>
      </c>
      <c r="BH195" s="142">
        <f t="shared" si="18"/>
        <v>0</v>
      </c>
      <c r="BI195" s="142">
        <f t="shared" si="19"/>
        <v>0</v>
      </c>
      <c r="BJ195" s="13" t="s">
        <v>89</v>
      </c>
      <c r="BK195" s="142">
        <f t="shared" si="20"/>
        <v>0</v>
      </c>
      <c r="BL195" s="13" t="s">
        <v>215</v>
      </c>
      <c r="BM195" s="141" t="s">
        <v>1753</v>
      </c>
    </row>
    <row r="196" spans="2:65" s="1" customFormat="1" ht="14.5" customHeight="1">
      <c r="B196" s="129"/>
      <c r="C196" s="130">
        <v>61</v>
      </c>
      <c r="D196" s="130" t="s">
        <v>153</v>
      </c>
      <c r="E196" s="131" t="s">
        <v>1754</v>
      </c>
      <c r="F196" s="132" t="s">
        <v>1755</v>
      </c>
      <c r="G196" s="133" t="s">
        <v>169</v>
      </c>
      <c r="H196" s="134">
        <v>5</v>
      </c>
      <c r="I196" s="135"/>
      <c r="J196" s="135">
        <f t="shared" si="14"/>
        <v>0</v>
      </c>
      <c r="K196" s="136"/>
      <c r="L196" s="25"/>
      <c r="M196" s="137"/>
      <c r="N196" s="138"/>
      <c r="O196" s="139"/>
      <c r="P196" s="139"/>
      <c r="Q196" s="139"/>
      <c r="R196" s="139"/>
      <c r="S196" s="139"/>
      <c r="T196" s="140"/>
      <c r="AR196" s="141" t="s">
        <v>215</v>
      </c>
      <c r="AT196" s="141" t="s">
        <v>153</v>
      </c>
      <c r="AU196" s="141" t="s">
        <v>89</v>
      </c>
      <c r="AY196" s="13" t="s">
        <v>151</v>
      </c>
      <c r="BE196" s="142">
        <f t="shared" si="15"/>
        <v>0</v>
      </c>
      <c r="BF196" s="142">
        <f t="shared" si="16"/>
        <v>0</v>
      </c>
      <c r="BG196" s="142">
        <f t="shared" si="17"/>
        <v>0</v>
      </c>
      <c r="BH196" s="142">
        <f t="shared" si="18"/>
        <v>0</v>
      </c>
      <c r="BI196" s="142">
        <f t="shared" si="19"/>
        <v>0</v>
      </c>
      <c r="BJ196" s="13" t="s">
        <v>89</v>
      </c>
      <c r="BK196" s="142">
        <f t="shared" si="20"/>
        <v>0</v>
      </c>
      <c r="BL196" s="13" t="s">
        <v>215</v>
      </c>
      <c r="BM196" s="141" t="s">
        <v>1756</v>
      </c>
    </row>
    <row r="197" spans="2:65" s="1" customFormat="1" ht="14.5" customHeight="1">
      <c r="B197" s="129"/>
      <c r="C197" s="143">
        <v>62</v>
      </c>
      <c r="D197" s="143" t="s">
        <v>220</v>
      </c>
      <c r="E197" s="144" t="s">
        <v>1757</v>
      </c>
      <c r="F197" s="145" t="s">
        <v>1758</v>
      </c>
      <c r="G197" s="146" t="s">
        <v>169</v>
      </c>
      <c r="H197" s="147">
        <v>5</v>
      </c>
      <c r="I197" s="148"/>
      <c r="J197" s="148">
        <f t="shared" si="14"/>
        <v>0</v>
      </c>
      <c r="K197" s="149"/>
      <c r="L197" s="150"/>
      <c r="M197" s="151"/>
      <c r="N197" s="152"/>
      <c r="O197" s="139"/>
      <c r="P197" s="139"/>
      <c r="Q197" s="139"/>
      <c r="R197" s="139"/>
      <c r="S197" s="139"/>
      <c r="T197" s="140"/>
      <c r="AR197" s="141" t="s">
        <v>281</v>
      </c>
      <c r="AT197" s="141" t="s">
        <v>220</v>
      </c>
      <c r="AU197" s="141" t="s">
        <v>89</v>
      </c>
      <c r="AY197" s="13" t="s">
        <v>151</v>
      </c>
      <c r="BE197" s="142">
        <f t="shared" si="15"/>
        <v>0</v>
      </c>
      <c r="BF197" s="142">
        <f t="shared" si="16"/>
        <v>0</v>
      </c>
      <c r="BG197" s="142">
        <f t="shared" si="17"/>
        <v>0</v>
      </c>
      <c r="BH197" s="142">
        <f t="shared" si="18"/>
        <v>0</v>
      </c>
      <c r="BI197" s="142">
        <f t="shared" si="19"/>
        <v>0</v>
      </c>
      <c r="BJ197" s="13" t="s">
        <v>89</v>
      </c>
      <c r="BK197" s="142">
        <f t="shared" si="20"/>
        <v>0</v>
      </c>
      <c r="BL197" s="13" t="s">
        <v>215</v>
      </c>
      <c r="BM197" s="141" t="s">
        <v>1759</v>
      </c>
    </row>
    <row r="198" spans="2:65" s="1" customFormat="1" ht="24.25" customHeight="1">
      <c r="B198" s="129"/>
      <c r="C198" s="130">
        <v>63</v>
      </c>
      <c r="D198" s="130" t="s">
        <v>153</v>
      </c>
      <c r="E198" s="131" t="s">
        <v>1760</v>
      </c>
      <c r="F198" s="132" t="s">
        <v>1761</v>
      </c>
      <c r="G198" s="133" t="s">
        <v>169</v>
      </c>
      <c r="H198" s="134">
        <v>5</v>
      </c>
      <c r="I198" s="135"/>
      <c r="J198" s="135">
        <f t="shared" si="14"/>
        <v>0</v>
      </c>
      <c r="K198" s="136"/>
      <c r="L198" s="25"/>
      <c r="M198" s="137"/>
      <c r="N198" s="138"/>
      <c r="O198" s="139"/>
      <c r="P198" s="139"/>
      <c r="Q198" s="139"/>
      <c r="R198" s="139"/>
      <c r="S198" s="139"/>
      <c r="T198" s="140"/>
      <c r="AR198" s="141" t="s">
        <v>215</v>
      </c>
      <c r="AT198" s="141" t="s">
        <v>153</v>
      </c>
      <c r="AU198" s="141" t="s">
        <v>89</v>
      </c>
      <c r="AY198" s="13" t="s">
        <v>151</v>
      </c>
      <c r="BE198" s="142">
        <f t="shared" si="15"/>
        <v>0</v>
      </c>
      <c r="BF198" s="142">
        <f t="shared" si="16"/>
        <v>0</v>
      </c>
      <c r="BG198" s="142">
        <f t="shared" si="17"/>
        <v>0</v>
      </c>
      <c r="BH198" s="142">
        <f t="shared" si="18"/>
        <v>0</v>
      </c>
      <c r="BI198" s="142">
        <f t="shared" si="19"/>
        <v>0</v>
      </c>
      <c r="BJ198" s="13" t="s">
        <v>89</v>
      </c>
      <c r="BK198" s="142">
        <f t="shared" si="20"/>
        <v>0</v>
      </c>
      <c r="BL198" s="13" t="s">
        <v>215</v>
      </c>
      <c r="BM198" s="141" t="s">
        <v>1762</v>
      </c>
    </row>
    <row r="199" spans="2:65" s="1" customFormat="1" ht="14.5" customHeight="1">
      <c r="B199" s="129"/>
      <c r="C199" s="143">
        <v>64</v>
      </c>
      <c r="D199" s="143" t="s">
        <v>220</v>
      </c>
      <c r="E199" s="144" t="s">
        <v>1763</v>
      </c>
      <c r="F199" s="145" t="s">
        <v>1764</v>
      </c>
      <c r="G199" s="146" t="s">
        <v>169</v>
      </c>
      <c r="H199" s="147">
        <v>5</v>
      </c>
      <c r="I199" s="148"/>
      <c r="J199" s="148">
        <f t="shared" si="14"/>
        <v>0</v>
      </c>
      <c r="K199" s="149"/>
      <c r="L199" s="150"/>
      <c r="M199" s="151"/>
      <c r="N199" s="152"/>
      <c r="O199" s="139"/>
      <c r="P199" s="139"/>
      <c r="Q199" s="139"/>
      <c r="R199" s="139"/>
      <c r="S199" s="139"/>
      <c r="T199" s="140"/>
      <c r="AR199" s="141" t="s">
        <v>281</v>
      </c>
      <c r="AT199" s="141" t="s">
        <v>220</v>
      </c>
      <c r="AU199" s="141" t="s">
        <v>89</v>
      </c>
      <c r="AY199" s="13" t="s">
        <v>151</v>
      </c>
      <c r="BE199" s="142">
        <f t="shared" si="15"/>
        <v>0</v>
      </c>
      <c r="BF199" s="142">
        <f t="shared" si="16"/>
        <v>0</v>
      </c>
      <c r="BG199" s="142">
        <f t="shared" si="17"/>
        <v>0</v>
      </c>
      <c r="BH199" s="142">
        <f t="shared" si="18"/>
        <v>0</v>
      </c>
      <c r="BI199" s="142">
        <f t="shared" si="19"/>
        <v>0</v>
      </c>
      <c r="BJ199" s="13" t="s">
        <v>89</v>
      </c>
      <c r="BK199" s="142">
        <f t="shared" si="20"/>
        <v>0</v>
      </c>
      <c r="BL199" s="13" t="s">
        <v>215</v>
      </c>
      <c r="BM199" s="141" t="s">
        <v>1765</v>
      </c>
    </row>
    <row r="200" spans="2:65" s="1" customFormat="1" ht="38" customHeight="1">
      <c r="B200" s="129"/>
      <c r="C200" s="130">
        <v>65</v>
      </c>
      <c r="D200" s="130" t="s">
        <v>153</v>
      </c>
      <c r="E200" s="131" t="s">
        <v>1766</v>
      </c>
      <c r="F200" s="132" t="s">
        <v>1767</v>
      </c>
      <c r="G200" s="133" t="s">
        <v>169</v>
      </c>
      <c r="H200" s="134">
        <v>25</v>
      </c>
      <c r="I200" s="135"/>
      <c r="J200" s="135">
        <f t="shared" si="14"/>
        <v>0</v>
      </c>
      <c r="K200" s="136"/>
      <c r="L200" s="25"/>
      <c r="M200" s="137"/>
      <c r="N200" s="138"/>
      <c r="O200" s="139"/>
      <c r="P200" s="139"/>
      <c r="Q200" s="139"/>
      <c r="R200" s="139"/>
      <c r="S200" s="139"/>
      <c r="T200" s="140"/>
      <c r="AR200" s="141" t="s">
        <v>215</v>
      </c>
      <c r="AT200" s="141" t="s">
        <v>153</v>
      </c>
      <c r="AU200" s="141" t="s">
        <v>89</v>
      </c>
      <c r="AY200" s="13" t="s">
        <v>151</v>
      </c>
      <c r="BE200" s="142">
        <f t="shared" si="15"/>
        <v>0</v>
      </c>
      <c r="BF200" s="142">
        <f t="shared" si="16"/>
        <v>0</v>
      </c>
      <c r="BG200" s="142">
        <f t="shared" si="17"/>
        <v>0</v>
      </c>
      <c r="BH200" s="142">
        <f t="shared" si="18"/>
        <v>0</v>
      </c>
      <c r="BI200" s="142">
        <f t="shared" si="19"/>
        <v>0</v>
      </c>
      <c r="BJ200" s="13" t="s">
        <v>89</v>
      </c>
      <c r="BK200" s="142">
        <f t="shared" si="20"/>
        <v>0</v>
      </c>
      <c r="BL200" s="13" t="s">
        <v>215</v>
      </c>
      <c r="BM200" s="141" t="s">
        <v>1768</v>
      </c>
    </row>
    <row r="201" spans="2:65" s="1" customFormat="1" ht="24.25" customHeight="1">
      <c r="B201" s="129"/>
      <c r="C201" s="130">
        <v>66</v>
      </c>
      <c r="D201" s="130" t="s">
        <v>153</v>
      </c>
      <c r="E201" s="131" t="s">
        <v>1769</v>
      </c>
      <c r="F201" s="132" t="s">
        <v>1770</v>
      </c>
      <c r="G201" s="133" t="s">
        <v>169</v>
      </c>
      <c r="H201" s="134">
        <v>22</v>
      </c>
      <c r="I201" s="135"/>
      <c r="J201" s="135">
        <f t="shared" si="14"/>
        <v>0</v>
      </c>
      <c r="K201" s="136"/>
      <c r="L201" s="25"/>
      <c r="M201" s="137"/>
      <c r="N201" s="138"/>
      <c r="O201" s="139"/>
      <c r="P201" s="139"/>
      <c r="Q201" s="139"/>
      <c r="R201" s="139"/>
      <c r="S201" s="139"/>
      <c r="T201" s="140"/>
      <c r="AR201" s="141" t="s">
        <v>215</v>
      </c>
      <c r="AT201" s="141" t="s">
        <v>153</v>
      </c>
      <c r="AU201" s="141" t="s">
        <v>89</v>
      </c>
      <c r="AY201" s="13" t="s">
        <v>151</v>
      </c>
      <c r="BE201" s="142">
        <f t="shared" si="15"/>
        <v>0</v>
      </c>
      <c r="BF201" s="142">
        <f t="shared" si="16"/>
        <v>0</v>
      </c>
      <c r="BG201" s="142">
        <f t="shared" si="17"/>
        <v>0</v>
      </c>
      <c r="BH201" s="142">
        <f t="shared" si="18"/>
        <v>0</v>
      </c>
      <c r="BI201" s="142">
        <f t="shared" si="19"/>
        <v>0</v>
      </c>
      <c r="BJ201" s="13" t="s">
        <v>89</v>
      </c>
      <c r="BK201" s="142">
        <f t="shared" si="20"/>
        <v>0</v>
      </c>
      <c r="BL201" s="13" t="s">
        <v>215</v>
      </c>
      <c r="BM201" s="141" t="s">
        <v>1771</v>
      </c>
    </row>
    <row r="202" spans="2:65" s="1" customFormat="1" ht="14.5" customHeight="1">
      <c r="B202" s="129"/>
      <c r="C202" s="143">
        <v>67</v>
      </c>
      <c r="D202" s="143" t="s">
        <v>220</v>
      </c>
      <c r="E202" s="144" t="s">
        <v>1772</v>
      </c>
      <c r="F202" s="145" t="s">
        <v>1773</v>
      </c>
      <c r="G202" s="146" t="s">
        <v>169</v>
      </c>
      <c r="H202" s="147">
        <v>10</v>
      </c>
      <c r="I202" s="148"/>
      <c r="J202" s="148">
        <f t="shared" si="14"/>
        <v>0</v>
      </c>
      <c r="K202" s="149"/>
      <c r="L202" s="150"/>
      <c r="M202" s="151"/>
      <c r="N202" s="152"/>
      <c r="O202" s="139"/>
      <c r="P202" s="139"/>
      <c r="Q202" s="139"/>
      <c r="R202" s="139"/>
      <c r="S202" s="139"/>
      <c r="T202" s="140"/>
      <c r="AR202" s="141" t="s">
        <v>281</v>
      </c>
      <c r="AT202" s="141" t="s">
        <v>220</v>
      </c>
      <c r="AU202" s="141" t="s">
        <v>89</v>
      </c>
      <c r="AY202" s="13" t="s">
        <v>151</v>
      </c>
      <c r="BE202" s="142">
        <f t="shared" si="15"/>
        <v>0</v>
      </c>
      <c r="BF202" s="142">
        <f t="shared" si="16"/>
        <v>0</v>
      </c>
      <c r="BG202" s="142">
        <f t="shared" si="17"/>
        <v>0</v>
      </c>
      <c r="BH202" s="142">
        <f t="shared" si="18"/>
        <v>0</v>
      </c>
      <c r="BI202" s="142">
        <f t="shared" si="19"/>
        <v>0</v>
      </c>
      <c r="BJ202" s="13" t="s">
        <v>89</v>
      </c>
      <c r="BK202" s="142">
        <f t="shared" si="20"/>
        <v>0</v>
      </c>
      <c r="BL202" s="13" t="s">
        <v>215</v>
      </c>
      <c r="BM202" s="141" t="s">
        <v>1774</v>
      </c>
    </row>
    <row r="203" spans="2:65" s="1" customFormat="1" ht="14.5" customHeight="1">
      <c r="B203" s="129"/>
      <c r="C203" s="143">
        <v>68</v>
      </c>
      <c r="D203" s="143" t="s">
        <v>220</v>
      </c>
      <c r="E203" s="144" t="s">
        <v>1775</v>
      </c>
      <c r="F203" s="145" t="s">
        <v>1776</v>
      </c>
      <c r="G203" s="146" t="s">
        <v>169</v>
      </c>
      <c r="H203" s="147">
        <v>1</v>
      </c>
      <c r="I203" s="148"/>
      <c r="J203" s="148">
        <f t="shared" si="14"/>
        <v>0</v>
      </c>
      <c r="K203" s="149"/>
      <c r="L203" s="150"/>
      <c r="M203" s="151"/>
      <c r="N203" s="152"/>
      <c r="O203" s="139"/>
      <c r="P203" s="139"/>
      <c r="Q203" s="139"/>
      <c r="R203" s="139"/>
      <c r="S203" s="139"/>
      <c r="T203" s="140"/>
      <c r="AR203" s="141" t="s">
        <v>281</v>
      </c>
      <c r="AT203" s="141" t="s">
        <v>220</v>
      </c>
      <c r="AU203" s="141" t="s">
        <v>89</v>
      </c>
      <c r="AY203" s="13" t="s">
        <v>151</v>
      </c>
      <c r="BE203" s="142">
        <f t="shared" si="15"/>
        <v>0</v>
      </c>
      <c r="BF203" s="142">
        <f t="shared" si="16"/>
        <v>0</v>
      </c>
      <c r="BG203" s="142">
        <f t="shared" si="17"/>
        <v>0</v>
      </c>
      <c r="BH203" s="142">
        <f t="shared" si="18"/>
        <v>0</v>
      </c>
      <c r="BI203" s="142">
        <f t="shared" si="19"/>
        <v>0</v>
      </c>
      <c r="BJ203" s="13" t="s">
        <v>89</v>
      </c>
      <c r="BK203" s="142">
        <f t="shared" si="20"/>
        <v>0</v>
      </c>
      <c r="BL203" s="13" t="s">
        <v>215</v>
      </c>
      <c r="BM203" s="141" t="s">
        <v>1777</v>
      </c>
    </row>
    <row r="204" spans="2:65" s="1" customFormat="1" ht="24.25" customHeight="1">
      <c r="B204" s="129"/>
      <c r="C204" s="143">
        <v>69</v>
      </c>
      <c r="D204" s="143" t="s">
        <v>220</v>
      </c>
      <c r="E204" s="144" t="s">
        <v>1778</v>
      </c>
      <c r="F204" s="145" t="s">
        <v>1779</v>
      </c>
      <c r="G204" s="146" t="s">
        <v>169</v>
      </c>
      <c r="H204" s="147">
        <v>11</v>
      </c>
      <c r="I204" s="148"/>
      <c r="J204" s="148">
        <f t="shared" si="14"/>
        <v>0</v>
      </c>
      <c r="K204" s="149"/>
      <c r="L204" s="150"/>
      <c r="M204" s="151"/>
      <c r="N204" s="152"/>
      <c r="O204" s="139"/>
      <c r="P204" s="139"/>
      <c r="Q204" s="139"/>
      <c r="R204" s="139"/>
      <c r="S204" s="139"/>
      <c r="T204" s="140"/>
      <c r="AR204" s="141" t="s">
        <v>281</v>
      </c>
      <c r="AT204" s="141" t="s">
        <v>220</v>
      </c>
      <c r="AU204" s="141" t="s">
        <v>89</v>
      </c>
      <c r="AY204" s="13" t="s">
        <v>151</v>
      </c>
      <c r="BE204" s="142">
        <f t="shared" si="15"/>
        <v>0</v>
      </c>
      <c r="BF204" s="142">
        <f t="shared" si="16"/>
        <v>0</v>
      </c>
      <c r="BG204" s="142">
        <f t="shared" si="17"/>
        <v>0</v>
      </c>
      <c r="BH204" s="142">
        <f t="shared" si="18"/>
        <v>0</v>
      </c>
      <c r="BI204" s="142">
        <f t="shared" si="19"/>
        <v>0</v>
      </c>
      <c r="BJ204" s="13" t="s">
        <v>89</v>
      </c>
      <c r="BK204" s="142">
        <f t="shared" si="20"/>
        <v>0</v>
      </c>
      <c r="BL204" s="13" t="s">
        <v>215</v>
      </c>
      <c r="BM204" s="141" t="s">
        <v>1780</v>
      </c>
    </row>
    <row r="205" spans="2:65" s="1" customFormat="1" ht="24.25" customHeight="1">
      <c r="B205" s="129"/>
      <c r="C205" s="130">
        <v>70</v>
      </c>
      <c r="D205" s="130" t="s">
        <v>153</v>
      </c>
      <c r="E205" s="131" t="s">
        <v>1781</v>
      </c>
      <c r="F205" s="132" t="s">
        <v>1782</v>
      </c>
      <c r="G205" s="133" t="s">
        <v>169</v>
      </c>
      <c r="H205" s="134">
        <v>4</v>
      </c>
      <c r="I205" s="135"/>
      <c r="J205" s="135">
        <f t="shared" si="14"/>
        <v>0</v>
      </c>
      <c r="K205" s="136"/>
      <c r="L205" s="25"/>
      <c r="M205" s="137"/>
      <c r="N205" s="138"/>
      <c r="O205" s="139"/>
      <c r="P205" s="139"/>
      <c r="Q205" s="139"/>
      <c r="R205" s="139"/>
      <c r="S205" s="139"/>
      <c r="T205" s="140"/>
      <c r="AR205" s="141" t="s">
        <v>215</v>
      </c>
      <c r="AT205" s="141" t="s">
        <v>153</v>
      </c>
      <c r="AU205" s="141" t="s">
        <v>89</v>
      </c>
      <c r="AY205" s="13" t="s">
        <v>151</v>
      </c>
      <c r="BE205" s="142">
        <f t="shared" si="15"/>
        <v>0</v>
      </c>
      <c r="BF205" s="142">
        <f t="shared" si="16"/>
        <v>0</v>
      </c>
      <c r="BG205" s="142">
        <f t="shared" si="17"/>
        <v>0</v>
      </c>
      <c r="BH205" s="142">
        <f t="shared" si="18"/>
        <v>0</v>
      </c>
      <c r="BI205" s="142">
        <f t="shared" si="19"/>
        <v>0</v>
      </c>
      <c r="BJ205" s="13" t="s">
        <v>89</v>
      </c>
      <c r="BK205" s="142">
        <f t="shared" si="20"/>
        <v>0</v>
      </c>
      <c r="BL205" s="13" t="s">
        <v>215</v>
      </c>
      <c r="BM205" s="141" t="s">
        <v>1783</v>
      </c>
    </row>
    <row r="206" spans="2:65" s="1" customFormat="1" ht="24.25" customHeight="1">
      <c r="B206" s="129"/>
      <c r="C206" s="143">
        <v>71</v>
      </c>
      <c r="D206" s="143" t="s">
        <v>220</v>
      </c>
      <c r="E206" s="144" t="s">
        <v>1784</v>
      </c>
      <c r="F206" s="145" t="s">
        <v>1785</v>
      </c>
      <c r="G206" s="146" t="s">
        <v>169</v>
      </c>
      <c r="H206" s="147">
        <v>4</v>
      </c>
      <c r="I206" s="148"/>
      <c r="J206" s="148">
        <f t="shared" si="14"/>
        <v>0</v>
      </c>
      <c r="K206" s="149"/>
      <c r="L206" s="150"/>
      <c r="M206" s="151"/>
      <c r="N206" s="152"/>
      <c r="O206" s="139"/>
      <c r="P206" s="139"/>
      <c r="Q206" s="139"/>
      <c r="R206" s="139"/>
      <c r="S206" s="139"/>
      <c r="T206" s="140"/>
      <c r="AR206" s="141" t="s">
        <v>281</v>
      </c>
      <c r="AT206" s="141" t="s">
        <v>220</v>
      </c>
      <c r="AU206" s="141" t="s">
        <v>89</v>
      </c>
      <c r="AY206" s="13" t="s">
        <v>151</v>
      </c>
      <c r="BE206" s="142">
        <f t="shared" si="15"/>
        <v>0</v>
      </c>
      <c r="BF206" s="142">
        <f t="shared" si="16"/>
        <v>0</v>
      </c>
      <c r="BG206" s="142">
        <f t="shared" si="17"/>
        <v>0</v>
      </c>
      <c r="BH206" s="142">
        <f t="shared" si="18"/>
        <v>0</v>
      </c>
      <c r="BI206" s="142">
        <f t="shared" si="19"/>
        <v>0</v>
      </c>
      <c r="BJ206" s="13" t="s">
        <v>89</v>
      </c>
      <c r="BK206" s="142">
        <f t="shared" si="20"/>
        <v>0</v>
      </c>
      <c r="BL206" s="13" t="s">
        <v>215</v>
      </c>
      <c r="BM206" s="141" t="s">
        <v>1786</v>
      </c>
    </row>
    <row r="207" spans="2:65" s="1" customFormat="1" ht="24.25" customHeight="1">
      <c r="B207" s="129"/>
      <c r="C207" s="130">
        <v>72</v>
      </c>
      <c r="D207" s="130" t="s">
        <v>153</v>
      </c>
      <c r="E207" s="131" t="s">
        <v>1787</v>
      </c>
      <c r="F207" s="132" t="s">
        <v>1788</v>
      </c>
      <c r="G207" s="133" t="s">
        <v>169</v>
      </c>
      <c r="H207" s="134">
        <v>4</v>
      </c>
      <c r="I207" s="135"/>
      <c r="J207" s="135">
        <f t="shared" si="14"/>
        <v>0</v>
      </c>
      <c r="K207" s="136"/>
      <c r="L207" s="25"/>
      <c r="M207" s="137"/>
      <c r="N207" s="138"/>
      <c r="O207" s="139"/>
      <c r="P207" s="139"/>
      <c r="Q207" s="139"/>
      <c r="R207" s="139"/>
      <c r="S207" s="139"/>
      <c r="T207" s="140"/>
      <c r="AR207" s="141" t="s">
        <v>215</v>
      </c>
      <c r="AT207" s="141" t="s">
        <v>153</v>
      </c>
      <c r="AU207" s="141" t="s">
        <v>89</v>
      </c>
      <c r="AY207" s="13" t="s">
        <v>151</v>
      </c>
      <c r="BE207" s="142">
        <f t="shared" si="15"/>
        <v>0</v>
      </c>
      <c r="BF207" s="142">
        <f t="shared" si="16"/>
        <v>0</v>
      </c>
      <c r="BG207" s="142">
        <f t="shared" si="17"/>
        <v>0</v>
      </c>
      <c r="BH207" s="142">
        <f t="shared" si="18"/>
        <v>0</v>
      </c>
      <c r="BI207" s="142">
        <f t="shared" si="19"/>
        <v>0</v>
      </c>
      <c r="BJ207" s="13" t="s">
        <v>89</v>
      </c>
      <c r="BK207" s="142">
        <f t="shared" si="20"/>
        <v>0</v>
      </c>
      <c r="BL207" s="13" t="s">
        <v>215</v>
      </c>
      <c r="BM207" s="141" t="s">
        <v>1789</v>
      </c>
    </row>
    <row r="208" spans="2:65" s="1" customFormat="1" ht="24.25" customHeight="1">
      <c r="B208" s="129"/>
      <c r="C208" s="143">
        <v>73</v>
      </c>
      <c r="D208" s="143" t="s">
        <v>220</v>
      </c>
      <c r="E208" s="144" t="s">
        <v>1790</v>
      </c>
      <c r="F208" s="145" t="s">
        <v>1791</v>
      </c>
      <c r="G208" s="146" t="s">
        <v>169</v>
      </c>
      <c r="H208" s="147">
        <v>4</v>
      </c>
      <c r="I208" s="148"/>
      <c r="J208" s="148">
        <f t="shared" si="14"/>
        <v>0</v>
      </c>
      <c r="K208" s="149"/>
      <c r="L208" s="150"/>
      <c r="M208" s="151"/>
      <c r="N208" s="152"/>
      <c r="O208" s="139"/>
      <c r="P208" s="139"/>
      <c r="Q208" s="139"/>
      <c r="R208" s="139"/>
      <c r="S208" s="139"/>
      <c r="T208" s="140"/>
      <c r="AR208" s="141" t="s">
        <v>281</v>
      </c>
      <c r="AT208" s="141" t="s">
        <v>220</v>
      </c>
      <c r="AU208" s="141" t="s">
        <v>89</v>
      </c>
      <c r="AY208" s="13" t="s">
        <v>151</v>
      </c>
      <c r="BE208" s="142">
        <f t="shared" si="15"/>
        <v>0</v>
      </c>
      <c r="BF208" s="142">
        <f t="shared" si="16"/>
        <v>0</v>
      </c>
      <c r="BG208" s="142">
        <f t="shared" si="17"/>
        <v>0</v>
      </c>
      <c r="BH208" s="142">
        <f t="shared" si="18"/>
        <v>0</v>
      </c>
      <c r="BI208" s="142">
        <f t="shared" si="19"/>
        <v>0</v>
      </c>
      <c r="BJ208" s="13" t="s">
        <v>89</v>
      </c>
      <c r="BK208" s="142">
        <f t="shared" si="20"/>
        <v>0</v>
      </c>
      <c r="BL208" s="13" t="s">
        <v>215</v>
      </c>
      <c r="BM208" s="141" t="s">
        <v>1792</v>
      </c>
    </row>
    <row r="209" spans="2:65" s="1" customFormat="1" ht="24.25" customHeight="1">
      <c r="B209" s="129"/>
      <c r="C209" s="130">
        <v>74</v>
      </c>
      <c r="D209" s="130" t="s">
        <v>153</v>
      </c>
      <c r="E209" s="131" t="s">
        <v>1793</v>
      </c>
      <c r="F209" s="132" t="s">
        <v>1794</v>
      </c>
      <c r="G209" s="133" t="s">
        <v>169</v>
      </c>
      <c r="H209" s="134">
        <v>5</v>
      </c>
      <c r="I209" s="135"/>
      <c r="J209" s="135">
        <f t="shared" ref="J209:J216" si="21">ROUND(I209*H209,2)</f>
        <v>0</v>
      </c>
      <c r="K209" s="136"/>
      <c r="L209" s="25"/>
      <c r="M209" s="137"/>
      <c r="N209" s="138"/>
      <c r="O209" s="139"/>
      <c r="P209" s="139"/>
      <c r="Q209" s="139"/>
      <c r="R209" s="139"/>
      <c r="S209" s="139"/>
      <c r="T209" s="140"/>
      <c r="AR209" s="141" t="s">
        <v>215</v>
      </c>
      <c r="AT209" s="141" t="s">
        <v>153</v>
      </c>
      <c r="AU209" s="141" t="s">
        <v>89</v>
      </c>
      <c r="AY209" s="13" t="s">
        <v>151</v>
      </c>
      <c r="BE209" s="142">
        <f t="shared" ref="BE209:BE216" si="22">IF(N209="základná",J209,0)</f>
        <v>0</v>
      </c>
      <c r="BF209" s="142">
        <f t="shared" ref="BF209:BF216" si="23">IF(N209="znížená",J209,0)</f>
        <v>0</v>
      </c>
      <c r="BG209" s="142">
        <f t="shared" ref="BG209:BG216" si="24">IF(N209="zákl. prenesená",J209,0)</f>
        <v>0</v>
      </c>
      <c r="BH209" s="142">
        <f t="shared" ref="BH209:BH216" si="25">IF(N209="zníž. prenesená",J209,0)</f>
        <v>0</v>
      </c>
      <c r="BI209" s="142">
        <f t="shared" ref="BI209:BI216" si="26">IF(N209="nulová",J209,0)</f>
        <v>0</v>
      </c>
      <c r="BJ209" s="13" t="s">
        <v>89</v>
      </c>
      <c r="BK209" s="142">
        <f t="shared" ref="BK209:BK216" si="27">ROUND(I209*H209,2)</f>
        <v>0</v>
      </c>
      <c r="BL209" s="13" t="s">
        <v>215</v>
      </c>
      <c r="BM209" s="141" t="s">
        <v>1795</v>
      </c>
    </row>
    <row r="210" spans="2:65" s="1" customFormat="1" ht="14.5" customHeight="1">
      <c r="B210" s="129"/>
      <c r="C210" s="143">
        <v>75</v>
      </c>
      <c r="D210" s="143" t="s">
        <v>220</v>
      </c>
      <c r="E210" s="144" t="s">
        <v>1796</v>
      </c>
      <c r="F210" s="145" t="s">
        <v>1797</v>
      </c>
      <c r="G210" s="146" t="s">
        <v>169</v>
      </c>
      <c r="H210" s="147">
        <v>5</v>
      </c>
      <c r="I210" s="148"/>
      <c r="J210" s="148">
        <f t="shared" si="21"/>
        <v>0</v>
      </c>
      <c r="K210" s="149"/>
      <c r="L210" s="150"/>
      <c r="M210" s="151"/>
      <c r="N210" s="152"/>
      <c r="O210" s="139"/>
      <c r="P210" s="139"/>
      <c r="Q210" s="139"/>
      <c r="R210" s="139"/>
      <c r="S210" s="139"/>
      <c r="T210" s="140"/>
      <c r="AR210" s="141" t="s">
        <v>281</v>
      </c>
      <c r="AT210" s="141" t="s">
        <v>220</v>
      </c>
      <c r="AU210" s="141" t="s">
        <v>89</v>
      </c>
      <c r="AY210" s="13" t="s">
        <v>151</v>
      </c>
      <c r="BE210" s="142">
        <f t="shared" si="22"/>
        <v>0</v>
      </c>
      <c r="BF210" s="142">
        <f t="shared" si="23"/>
        <v>0</v>
      </c>
      <c r="BG210" s="142">
        <f t="shared" si="24"/>
        <v>0</v>
      </c>
      <c r="BH210" s="142">
        <f t="shared" si="25"/>
        <v>0</v>
      </c>
      <c r="BI210" s="142">
        <f t="shared" si="26"/>
        <v>0</v>
      </c>
      <c r="BJ210" s="13" t="s">
        <v>89</v>
      </c>
      <c r="BK210" s="142">
        <f t="shared" si="27"/>
        <v>0</v>
      </c>
      <c r="BL210" s="13" t="s">
        <v>215</v>
      </c>
      <c r="BM210" s="141" t="s">
        <v>1798</v>
      </c>
    </row>
    <row r="211" spans="2:65" s="1" customFormat="1" ht="24.25" customHeight="1">
      <c r="B211" s="129"/>
      <c r="C211" s="130">
        <v>76</v>
      </c>
      <c r="D211" s="130" t="s">
        <v>153</v>
      </c>
      <c r="E211" s="131" t="s">
        <v>1799</v>
      </c>
      <c r="F211" s="132" t="s">
        <v>1800</v>
      </c>
      <c r="G211" s="133" t="s">
        <v>169</v>
      </c>
      <c r="H211" s="134">
        <v>2</v>
      </c>
      <c r="I211" s="135"/>
      <c r="J211" s="135">
        <f t="shared" si="21"/>
        <v>0</v>
      </c>
      <c r="K211" s="136"/>
      <c r="L211" s="25"/>
      <c r="M211" s="137"/>
      <c r="N211" s="138"/>
      <c r="O211" s="139"/>
      <c r="P211" s="139"/>
      <c r="Q211" s="139"/>
      <c r="R211" s="139"/>
      <c r="S211" s="139"/>
      <c r="T211" s="140"/>
      <c r="AR211" s="141" t="s">
        <v>215</v>
      </c>
      <c r="AT211" s="141" t="s">
        <v>153</v>
      </c>
      <c r="AU211" s="141" t="s">
        <v>89</v>
      </c>
      <c r="AY211" s="13" t="s">
        <v>151</v>
      </c>
      <c r="BE211" s="142">
        <f t="shared" si="22"/>
        <v>0</v>
      </c>
      <c r="BF211" s="142">
        <f t="shared" si="23"/>
        <v>0</v>
      </c>
      <c r="BG211" s="142">
        <f t="shared" si="24"/>
        <v>0</v>
      </c>
      <c r="BH211" s="142">
        <f t="shared" si="25"/>
        <v>0</v>
      </c>
      <c r="BI211" s="142">
        <f t="shared" si="26"/>
        <v>0</v>
      </c>
      <c r="BJ211" s="13" t="s">
        <v>89</v>
      </c>
      <c r="BK211" s="142">
        <f t="shared" si="27"/>
        <v>0</v>
      </c>
      <c r="BL211" s="13" t="s">
        <v>215</v>
      </c>
      <c r="BM211" s="141" t="s">
        <v>1801</v>
      </c>
    </row>
    <row r="212" spans="2:65" s="1" customFormat="1" ht="14.5" customHeight="1">
      <c r="B212" s="129"/>
      <c r="C212" s="143">
        <v>77</v>
      </c>
      <c r="D212" s="143" t="s">
        <v>220</v>
      </c>
      <c r="E212" s="144" t="s">
        <v>1802</v>
      </c>
      <c r="F212" s="145" t="s">
        <v>1803</v>
      </c>
      <c r="G212" s="146" t="s">
        <v>169</v>
      </c>
      <c r="H212" s="147">
        <v>2</v>
      </c>
      <c r="I212" s="148"/>
      <c r="J212" s="148">
        <f t="shared" si="21"/>
        <v>0</v>
      </c>
      <c r="K212" s="149"/>
      <c r="L212" s="150"/>
      <c r="M212" s="151"/>
      <c r="N212" s="152"/>
      <c r="O212" s="139"/>
      <c r="P212" s="139"/>
      <c r="Q212" s="139"/>
      <c r="R212" s="139"/>
      <c r="S212" s="139"/>
      <c r="T212" s="140"/>
      <c r="AR212" s="141" t="s">
        <v>281</v>
      </c>
      <c r="AT212" s="141" t="s">
        <v>220</v>
      </c>
      <c r="AU212" s="141" t="s">
        <v>89</v>
      </c>
      <c r="AY212" s="13" t="s">
        <v>151</v>
      </c>
      <c r="BE212" s="142">
        <f t="shared" si="22"/>
        <v>0</v>
      </c>
      <c r="BF212" s="142">
        <f t="shared" si="23"/>
        <v>0</v>
      </c>
      <c r="BG212" s="142">
        <f t="shared" si="24"/>
        <v>0</v>
      </c>
      <c r="BH212" s="142">
        <f t="shared" si="25"/>
        <v>0</v>
      </c>
      <c r="BI212" s="142">
        <f t="shared" si="26"/>
        <v>0</v>
      </c>
      <c r="BJ212" s="13" t="s">
        <v>89</v>
      </c>
      <c r="BK212" s="142">
        <f t="shared" si="27"/>
        <v>0</v>
      </c>
      <c r="BL212" s="13" t="s">
        <v>215</v>
      </c>
      <c r="BM212" s="141" t="s">
        <v>1804</v>
      </c>
    </row>
    <row r="213" spans="2:65" s="1" customFormat="1" ht="24.25" customHeight="1">
      <c r="B213" s="129"/>
      <c r="C213" s="130">
        <v>78</v>
      </c>
      <c r="D213" s="130" t="s">
        <v>153</v>
      </c>
      <c r="E213" s="131" t="s">
        <v>1805</v>
      </c>
      <c r="F213" s="132" t="s">
        <v>1806</v>
      </c>
      <c r="G213" s="133" t="s">
        <v>169</v>
      </c>
      <c r="H213" s="134">
        <v>3</v>
      </c>
      <c r="I213" s="135"/>
      <c r="J213" s="135">
        <f t="shared" si="21"/>
        <v>0</v>
      </c>
      <c r="K213" s="136"/>
      <c r="L213" s="25"/>
      <c r="M213" s="137"/>
      <c r="N213" s="138"/>
      <c r="O213" s="139"/>
      <c r="P213" s="139"/>
      <c r="Q213" s="139"/>
      <c r="R213" s="139"/>
      <c r="S213" s="139"/>
      <c r="T213" s="140"/>
      <c r="AR213" s="141" t="s">
        <v>215</v>
      </c>
      <c r="AT213" s="141" t="s">
        <v>153</v>
      </c>
      <c r="AU213" s="141" t="s">
        <v>89</v>
      </c>
      <c r="AY213" s="13" t="s">
        <v>151</v>
      </c>
      <c r="BE213" s="142">
        <f t="shared" si="22"/>
        <v>0</v>
      </c>
      <c r="BF213" s="142">
        <f t="shared" si="23"/>
        <v>0</v>
      </c>
      <c r="BG213" s="142">
        <f t="shared" si="24"/>
        <v>0</v>
      </c>
      <c r="BH213" s="142">
        <f t="shared" si="25"/>
        <v>0</v>
      </c>
      <c r="BI213" s="142">
        <f t="shared" si="26"/>
        <v>0</v>
      </c>
      <c r="BJ213" s="13" t="s">
        <v>89</v>
      </c>
      <c r="BK213" s="142">
        <f t="shared" si="27"/>
        <v>0</v>
      </c>
      <c r="BL213" s="13" t="s">
        <v>215</v>
      </c>
      <c r="BM213" s="141" t="s">
        <v>1807</v>
      </c>
    </row>
    <row r="214" spans="2:65" s="1" customFormat="1" ht="14.5" customHeight="1">
      <c r="B214" s="129"/>
      <c r="C214" s="143">
        <v>79</v>
      </c>
      <c r="D214" s="143" t="s">
        <v>220</v>
      </c>
      <c r="E214" s="144" t="s">
        <v>1808</v>
      </c>
      <c r="F214" s="145" t="s">
        <v>1809</v>
      </c>
      <c r="G214" s="146" t="s">
        <v>169</v>
      </c>
      <c r="H214" s="147">
        <v>3</v>
      </c>
      <c r="I214" s="148"/>
      <c r="J214" s="148">
        <f t="shared" si="21"/>
        <v>0</v>
      </c>
      <c r="K214" s="149"/>
      <c r="L214" s="150"/>
      <c r="M214" s="151"/>
      <c r="N214" s="152"/>
      <c r="O214" s="139"/>
      <c r="P214" s="139"/>
      <c r="Q214" s="139"/>
      <c r="R214" s="139"/>
      <c r="S214" s="139"/>
      <c r="T214" s="140"/>
      <c r="AR214" s="141" t="s">
        <v>281</v>
      </c>
      <c r="AT214" s="141" t="s">
        <v>220</v>
      </c>
      <c r="AU214" s="141" t="s">
        <v>89</v>
      </c>
      <c r="AY214" s="13" t="s">
        <v>151</v>
      </c>
      <c r="BE214" s="142">
        <f t="shared" si="22"/>
        <v>0</v>
      </c>
      <c r="BF214" s="142">
        <f t="shared" si="23"/>
        <v>0</v>
      </c>
      <c r="BG214" s="142">
        <f t="shared" si="24"/>
        <v>0</v>
      </c>
      <c r="BH214" s="142">
        <f t="shared" si="25"/>
        <v>0</v>
      </c>
      <c r="BI214" s="142">
        <f t="shared" si="26"/>
        <v>0</v>
      </c>
      <c r="BJ214" s="13" t="s">
        <v>89</v>
      </c>
      <c r="BK214" s="142">
        <f t="shared" si="27"/>
        <v>0</v>
      </c>
      <c r="BL214" s="13" t="s">
        <v>215</v>
      </c>
      <c r="BM214" s="141" t="s">
        <v>1810</v>
      </c>
    </row>
    <row r="215" spans="2:65" s="1" customFormat="1" ht="24.25" customHeight="1">
      <c r="B215" s="129"/>
      <c r="C215" s="130">
        <v>80</v>
      </c>
      <c r="D215" s="130" t="s">
        <v>153</v>
      </c>
      <c r="E215" s="131" t="s">
        <v>1811</v>
      </c>
      <c r="F215" s="132" t="s">
        <v>1812</v>
      </c>
      <c r="G215" s="133" t="s">
        <v>545</v>
      </c>
      <c r="H215" s="134">
        <v>279.15499999999997</v>
      </c>
      <c r="I215" s="135"/>
      <c r="J215" s="135">
        <f t="shared" si="21"/>
        <v>0</v>
      </c>
      <c r="K215" s="136"/>
      <c r="L215" s="25"/>
      <c r="M215" s="137"/>
      <c r="N215" s="138"/>
      <c r="O215" s="139"/>
      <c r="P215" s="139"/>
      <c r="Q215" s="139"/>
      <c r="R215" s="139"/>
      <c r="S215" s="139"/>
      <c r="T215" s="140"/>
      <c r="AR215" s="141" t="s">
        <v>215</v>
      </c>
      <c r="AT215" s="141" t="s">
        <v>153</v>
      </c>
      <c r="AU215" s="141" t="s">
        <v>89</v>
      </c>
      <c r="AY215" s="13" t="s">
        <v>151</v>
      </c>
      <c r="BE215" s="142">
        <f t="shared" si="22"/>
        <v>0</v>
      </c>
      <c r="BF215" s="142">
        <f t="shared" si="23"/>
        <v>0</v>
      </c>
      <c r="BG215" s="142">
        <f t="shared" si="24"/>
        <v>0</v>
      </c>
      <c r="BH215" s="142">
        <f t="shared" si="25"/>
        <v>0</v>
      </c>
      <c r="BI215" s="142">
        <f t="shared" si="26"/>
        <v>0</v>
      </c>
      <c r="BJ215" s="13" t="s">
        <v>89</v>
      </c>
      <c r="BK215" s="142">
        <f t="shared" si="27"/>
        <v>0</v>
      </c>
      <c r="BL215" s="13" t="s">
        <v>215</v>
      </c>
      <c r="BM215" s="141" t="s">
        <v>1813</v>
      </c>
    </row>
    <row r="216" spans="2:65" s="1" customFormat="1" ht="24.25" customHeight="1">
      <c r="B216" s="129"/>
      <c r="C216" s="130">
        <v>81</v>
      </c>
      <c r="D216" s="130" t="s">
        <v>153</v>
      </c>
      <c r="E216" s="131" t="s">
        <v>1814</v>
      </c>
      <c r="F216" s="132" t="s">
        <v>1815</v>
      </c>
      <c r="G216" s="133" t="s">
        <v>545</v>
      </c>
      <c r="H216" s="134">
        <v>279.15499999999997</v>
      </c>
      <c r="I216" s="135"/>
      <c r="J216" s="135">
        <f t="shared" si="21"/>
        <v>0</v>
      </c>
      <c r="K216" s="136"/>
      <c r="L216" s="25"/>
      <c r="M216" s="137"/>
      <c r="N216" s="138"/>
      <c r="O216" s="139"/>
      <c r="P216" s="139"/>
      <c r="Q216" s="139"/>
      <c r="R216" s="139"/>
      <c r="S216" s="139"/>
      <c r="T216" s="140"/>
      <c r="AR216" s="141" t="s">
        <v>215</v>
      </c>
      <c r="AT216" s="141" t="s">
        <v>153</v>
      </c>
      <c r="AU216" s="141" t="s">
        <v>89</v>
      </c>
      <c r="AY216" s="13" t="s">
        <v>151</v>
      </c>
      <c r="BE216" s="142">
        <f t="shared" si="22"/>
        <v>0</v>
      </c>
      <c r="BF216" s="142">
        <f t="shared" si="23"/>
        <v>0</v>
      </c>
      <c r="BG216" s="142">
        <f t="shared" si="24"/>
        <v>0</v>
      </c>
      <c r="BH216" s="142">
        <f t="shared" si="25"/>
        <v>0</v>
      </c>
      <c r="BI216" s="142">
        <f t="shared" si="26"/>
        <v>0</v>
      </c>
      <c r="BJ216" s="13" t="s">
        <v>89</v>
      </c>
      <c r="BK216" s="142">
        <f t="shared" si="27"/>
        <v>0</v>
      </c>
      <c r="BL216" s="13" t="s">
        <v>215</v>
      </c>
      <c r="BM216" s="141" t="s">
        <v>1816</v>
      </c>
    </row>
    <row r="217" spans="2:65" s="11" customFormat="1" ht="23" customHeight="1">
      <c r="B217" s="118"/>
      <c r="D217" s="119" t="s">
        <v>76</v>
      </c>
      <c r="E217" s="127" t="s">
        <v>638</v>
      </c>
      <c r="F217" s="127" t="s">
        <v>639</v>
      </c>
      <c r="J217" s="128">
        <f>BK217</f>
        <v>0</v>
      </c>
      <c r="L217" s="118"/>
      <c r="M217" s="122"/>
      <c r="P217" s="123"/>
      <c r="R217" s="123"/>
      <c r="T217" s="124"/>
      <c r="AR217" s="119" t="s">
        <v>89</v>
      </c>
      <c r="AT217" s="125" t="s">
        <v>76</v>
      </c>
      <c r="AU217" s="125" t="s">
        <v>84</v>
      </c>
      <c r="AY217" s="119" t="s">
        <v>151</v>
      </c>
      <c r="BK217" s="126">
        <f>SUM(BK218:BK228)</f>
        <v>0</v>
      </c>
    </row>
    <row r="218" spans="2:65" s="1" customFormat="1" ht="24.25" customHeight="1">
      <c r="B218" s="129"/>
      <c r="C218" s="130">
        <v>82</v>
      </c>
      <c r="D218" s="130" t="s">
        <v>153</v>
      </c>
      <c r="E218" s="131" t="s">
        <v>1817</v>
      </c>
      <c r="F218" s="132" t="s">
        <v>1818</v>
      </c>
      <c r="G218" s="133" t="s">
        <v>169</v>
      </c>
      <c r="H218" s="134">
        <v>3</v>
      </c>
      <c r="I218" s="135"/>
      <c r="J218" s="135">
        <f t="shared" ref="J218:J228" si="28">ROUND(I218*H218,2)</f>
        <v>0</v>
      </c>
      <c r="K218" s="136"/>
      <c r="L218" s="25"/>
      <c r="M218" s="137"/>
      <c r="N218" s="138"/>
      <c r="O218" s="139"/>
      <c r="P218" s="139"/>
      <c r="Q218" s="139"/>
      <c r="R218" s="139"/>
      <c r="S218" s="139"/>
      <c r="T218" s="140"/>
      <c r="AR218" s="141" t="s">
        <v>215</v>
      </c>
      <c r="AT218" s="141" t="s">
        <v>153</v>
      </c>
      <c r="AU218" s="141" t="s">
        <v>89</v>
      </c>
      <c r="AY218" s="13" t="s">
        <v>151</v>
      </c>
      <c r="BE218" s="142">
        <f t="shared" ref="BE218:BE228" si="29">IF(N218="základná",J218,0)</f>
        <v>0</v>
      </c>
      <c r="BF218" s="142">
        <f t="shared" ref="BF218:BF228" si="30">IF(N218="znížená",J218,0)</f>
        <v>0</v>
      </c>
      <c r="BG218" s="142">
        <f t="shared" ref="BG218:BG228" si="31">IF(N218="zákl. prenesená",J218,0)</f>
        <v>0</v>
      </c>
      <c r="BH218" s="142">
        <f t="shared" ref="BH218:BH228" si="32">IF(N218="zníž. prenesená",J218,0)</f>
        <v>0</v>
      </c>
      <c r="BI218" s="142">
        <f t="shared" ref="BI218:BI228" si="33">IF(N218="nulová",J218,0)</f>
        <v>0</v>
      </c>
      <c r="BJ218" s="13" t="s">
        <v>89</v>
      </c>
      <c r="BK218" s="142">
        <f t="shared" ref="BK218:BK228" si="34">ROUND(I218*H218,2)</f>
        <v>0</v>
      </c>
      <c r="BL218" s="13" t="s">
        <v>215</v>
      </c>
      <c r="BM218" s="141" t="s">
        <v>1819</v>
      </c>
    </row>
    <row r="219" spans="2:65" s="1" customFormat="1" ht="24.25" customHeight="1">
      <c r="B219" s="129"/>
      <c r="C219" s="143">
        <v>83</v>
      </c>
      <c r="D219" s="143" t="s">
        <v>220</v>
      </c>
      <c r="E219" s="144" t="s">
        <v>1820</v>
      </c>
      <c r="F219" s="145" t="s">
        <v>1821</v>
      </c>
      <c r="G219" s="146" t="s">
        <v>169</v>
      </c>
      <c r="H219" s="147">
        <v>3</v>
      </c>
      <c r="I219" s="148"/>
      <c r="J219" s="148">
        <f t="shared" si="28"/>
        <v>0</v>
      </c>
      <c r="K219" s="149"/>
      <c r="L219" s="150"/>
      <c r="M219" s="151"/>
      <c r="N219" s="152"/>
      <c r="O219" s="139"/>
      <c r="P219" s="139"/>
      <c r="Q219" s="139"/>
      <c r="R219" s="139"/>
      <c r="S219" s="139"/>
      <c r="T219" s="140"/>
      <c r="AR219" s="141" t="s">
        <v>281</v>
      </c>
      <c r="AT219" s="141" t="s">
        <v>220</v>
      </c>
      <c r="AU219" s="141" t="s">
        <v>89</v>
      </c>
      <c r="AY219" s="13" t="s">
        <v>151</v>
      </c>
      <c r="BE219" s="142">
        <f t="shared" si="29"/>
        <v>0</v>
      </c>
      <c r="BF219" s="142">
        <f t="shared" si="30"/>
        <v>0</v>
      </c>
      <c r="BG219" s="142">
        <f t="shared" si="31"/>
        <v>0</v>
      </c>
      <c r="BH219" s="142">
        <f t="shared" si="32"/>
        <v>0</v>
      </c>
      <c r="BI219" s="142">
        <f t="shared" si="33"/>
        <v>0</v>
      </c>
      <c r="BJ219" s="13" t="s">
        <v>89</v>
      </c>
      <c r="BK219" s="142">
        <f t="shared" si="34"/>
        <v>0</v>
      </c>
      <c r="BL219" s="13" t="s">
        <v>215</v>
      </c>
      <c r="BM219" s="141" t="s">
        <v>1822</v>
      </c>
    </row>
    <row r="220" spans="2:65" s="1" customFormat="1" ht="24.25" customHeight="1">
      <c r="B220" s="129"/>
      <c r="C220" s="130">
        <v>84</v>
      </c>
      <c r="D220" s="130" t="s">
        <v>153</v>
      </c>
      <c r="E220" s="131" t="s">
        <v>1823</v>
      </c>
      <c r="F220" s="132" t="s">
        <v>1824</v>
      </c>
      <c r="G220" s="133" t="s">
        <v>169</v>
      </c>
      <c r="H220" s="134">
        <v>33</v>
      </c>
      <c r="I220" s="135"/>
      <c r="J220" s="135">
        <f t="shared" si="28"/>
        <v>0</v>
      </c>
      <c r="K220" s="136"/>
      <c r="L220" s="25"/>
      <c r="M220" s="137"/>
      <c r="N220" s="138"/>
      <c r="O220" s="139"/>
      <c r="P220" s="139"/>
      <c r="Q220" s="139"/>
      <c r="R220" s="139"/>
      <c r="S220" s="139"/>
      <c r="T220" s="140"/>
      <c r="AR220" s="141" t="s">
        <v>215</v>
      </c>
      <c r="AT220" s="141" t="s">
        <v>153</v>
      </c>
      <c r="AU220" s="141" t="s">
        <v>89</v>
      </c>
      <c r="AY220" s="13" t="s">
        <v>151</v>
      </c>
      <c r="BE220" s="142">
        <f t="shared" si="29"/>
        <v>0</v>
      </c>
      <c r="BF220" s="142">
        <f t="shared" si="30"/>
        <v>0</v>
      </c>
      <c r="BG220" s="142">
        <f t="shared" si="31"/>
        <v>0</v>
      </c>
      <c r="BH220" s="142">
        <f t="shared" si="32"/>
        <v>0</v>
      </c>
      <c r="BI220" s="142">
        <f t="shared" si="33"/>
        <v>0</v>
      </c>
      <c r="BJ220" s="13" t="s">
        <v>89</v>
      </c>
      <c r="BK220" s="142">
        <f t="shared" si="34"/>
        <v>0</v>
      </c>
      <c r="BL220" s="13" t="s">
        <v>215</v>
      </c>
      <c r="BM220" s="141" t="s">
        <v>1825</v>
      </c>
    </row>
    <row r="221" spans="2:65" s="1" customFormat="1" ht="24.25" customHeight="1">
      <c r="B221" s="129"/>
      <c r="C221" s="143">
        <v>85</v>
      </c>
      <c r="D221" s="143" t="s">
        <v>220</v>
      </c>
      <c r="E221" s="144" t="s">
        <v>1826</v>
      </c>
      <c r="F221" s="145" t="s">
        <v>1827</v>
      </c>
      <c r="G221" s="146" t="s">
        <v>169</v>
      </c>
      <c r="H221" s="147">
        <v>33</v>
      </c>
      <c r="I221" s="148"/>
      <c r="J221" s="148">
        <f t="shared" si="28"/>
        <v>0</v>
      </c>
      <c r="K221" s="149"/>
      <c r="L221" s="150"/>
      <c r="M221" s="151"/>
      <c r="N221" s="152"/>
      <c r="O221" s="139"/>
      <c r="P221" s="139"/>
      <c r="Q221" s="139"/>
      <c r="R221" s="139"/>
      <c r="S221" s="139"/>
      <c r="T221" s="140"/>
      <c r="AR221" s="141" t="s">
        <v>281</v>
      </c>
      <c r="AT221" s="141" t="s">
        <v>220</v>
      </c>
      <c r="AU221" s="141" t="s">
        <v>89</v>
      </c>
      <c r="AY221" s="13" t="s">
        <v>151</v>
      </c>
      <c r="BE221" s="142">
        <f t="shared" si="29"/>
        <v>0</v>
      </c>
      <c r="BF221" s="142">
        <f t="shared" si="30"/>
        <v>0</v>
      </c>
      <c r="BG221" s="142">
        <f t="shared" si="31"/>
        <v>0</v>
      </c>
      <c r="BH221" s="142">
        <f t="shared" si="32"/>
        <v>0</v>
      </c>
      <c r="BI221" s="142">
        <f t="shared" si="33"/>
        <v>0</v>
      </c>
      <c r="BJ221" s="13" t="s">
        <v>89</v>
      </c>
      <c r="BK221" s="142">
        <f t="shared" si="34"/>
        <v>0</v>
      </c>
      <c r="BL221" s="13" t="s">
        <v>215</v>
      </c>
      <c r="BM221" s="141" t="s">
        <v>1828</v>
      </c>
    </row>
    <row r="222" spans="2:65" s="1" customFormat="1" ht="24.25" customHeight="1">
      <c r="B222" s="129"/>
      <c r="C222" s="143">
        <v>86</v>
      </c>
      <c r="D222" s="143" t="s">
        <v>220</v>
      </c>
      <c r="E222" s="144" t="s">
        <v>1829</v>
      </c>
      <c r="F222" s="145" t="s">
        <v>1830</v>
      </c>
      <c r="G222" s="146" t="s">
        <v>169</v>
      </c>
      <c r="H222" s="147">
        <v>33</v>
      </c>
      <c r="I222" s="148"/>
      <c r="J222" s="148">
        <f t="shared" si="28"/>
        <v>0</v>
      </c>
      <c r="K222" s="149"/>
      <c r="L222" s="150"/>
      <c r="M222" s="151"/>
      <c r="N222" s="152"/>
      <c r="O222" s="139"/>
      <c r="P222" s="139"/>
      <c r="Q222" s="139"/>
      <c r="R222" s="139"/>
      <c r="S222" s="139"/>
      <c r="T222" s="140"/>
      <c r="AR222" s="141" t="s">
        <v>281</v>
      </c>
      <c r="AT222" s="141" t="s">
        <v>220</v>
      </c>
      <c r="AU222" s="141" t="s">
        <v>89</v>
      </c>
      <c r="AY222" s="13" t="s">
        <v>151</v>
      </c>
      <c r="BE222" s="142">
        <f t="shared" si="29"/>
        <v>0</v>
      </c>
      <c r="BF222" s="142">
        <f t="shared" si="30"/>
        <v>0</v>
      </c>
      <c r="BG222" s="142">
        <f t="shared" si="31"/>
        <v>0</v>
      </c>
      <c r="BH222" s="142">
        <f t="shared" si="32"/>
        <v>0</v>
      </c>
      <c r="BI222" s="142">
        <f t="shared" si="33"/>
        <v>0</v>
      </c>
      <c r="BJ222" s="13" t="s">
        <v>89</v>
      </c>
      <c r="BK222" s="142">
        <f t="shared" si="34"/>
        <v>0</v>
      </c>
      <c r="BL222" s="13" t="s">
        <v>215</v>
      </c>
      <c r="BM222" s="141" t="s">
        <v>1831</v>
      </c>
    </row>
    <row r="223" spans="2:65" s="1" customFormat="1" ht="14.5" customHeight="1">
      <c r="B223" s="129"/>
      <c r="C223" s="130">
        <v>87</v>
      </c>
      <c r="D223" s="130" t="s">
        <v>153</v>
      </c>
      <c r="E223" s="131" t="s">
        <v>1832</v>
      </c>
      <c r="F223" s="132" t="s">
        <v>1833</v>
      </c>
      <c r="G223" s="133" t="s">
        <v>169</v>
      </c>
      <c r="H223" s="134">
        <v>33</v>
      </c>
      <c r="I223" s="135"/>
      <c r="J223" s="135">
        <f t="shared" si="28"/>
        <v>0</v>
      </c>
      <c r="K223" s="136"/>
      <c r="L223" s="25"/>
      <c r="M223" s="137"/>
      <c r="N223" s="138"/>
      <c r="O223" s="139"/>
      <c r="P223" s="139"/>
      <c r="Q223" s="139"/>
      <c r="R223" s="139"/>
      <c r="S223" s="139"/>
      <c r="T223" s="140"/>
      <c r="AR223" s="141" t="s">
        <v>215</v>
      </c>
      <c r="AT223" s="141" t="s">
        <v>153</v>
      </c>
      <c r="AU223" s="141" t="s">
        <v>89</v>
      </c>
      <c r="AY223" s="13" t="s">
        <v>151</v>
      </c>
      <c r="BE223" s="142">
        <f t="shared" si="29"/>
        <v>0</v>
      </c>
      <c r="BF223" s="142">
        <f t="shared" si="30"/>
        <v>0</v>
      </c>
      <c r="BG223" s="142">
        <f t="shared" si="31"/>
        <v>0</v>
      </c>
      <c r="BH223" s="142">
        <f t="shared" si="32"/>
        <v>0</v>
      </c>
      <c r="BI223" s="142">
        <f t="shared" si="33"/>
        <v>0</v>
      </c>
      <c r="BJ223" s="13" t="s">
        <v>89</v>
      </c>
      <c r="BK223" s="142">
        <f t="shared" si="34"/>
        <v>0</v>
      </c>
      <c r="BL223" s="13" t="s">
        <v>215</v>
      </c>
      <c r="BM223" s="141" t="s">
        <v>1834</v>
      </c>
    </row>
    <row r="224" spans="2:65" s="1" customFormat="1" ht="49.25" customHeight="1">
      <c r="B224" s="129"/>
      <c r="C224" s="143">
        <v>88</v>
      </c>
      <c r="D224" s="143" t="s">
        <v>220</v>
      </c>
      <c r="E224" s="144" t="s">
        <v>1835</v>
      </c>
      <c r="F224" s="145" t="s">
        <v>1836</v>
      </c>
      <c r="G224" s="146" t="s">
        <v>169</v>
      </c>
      <c r="H224" s="147">
        <v>33</v>
      </c>
      <c r="I224" s="148"/>
      <c r="J224" s="148">
        <f t="shared" si="28"/>
        <v>0</v>
      </c>
      <c r="K224" s="149"/>
      <c r="L224" s="150"/>
      <c r="M224" s="151"/>
      <c r="N224" s="152"/>
      <c r="O224" s="139"/>
      <c r="P224" s="139"/>
      <c r="Q224" s="139"/>
      <c r="R224" s="139"/>
      <c r="S224" s="139"/>
      <c r="T224" s="140"/>
      <c r="AR224" s="141" t="s">
        <v>281</v>
      </c>
      <c r="AT224" s="141" t="s">
        <v>220</v>
      </c>
      <c r="AU224" s="141" t="s">
        <v>89</v>
      </c>
      <c r="AY224" s="13" t="s">
        <v>151</v>
      </c>
      <c r="BE224" s="142">
        <f t="shared" si="29"/>
        <v>0</v>
      </c>
      <c r="BF224" s="142">
        <f t="shared" si="30"/>
        <v>0</v>
      </c>
      <c r="BG224" s="142">
        <f t="shared" si="31"/>
        <v>0</v>
      </c>
      <c r="BH224" s="142">
        <f t="shared" si="32"/>
        <v>0</v>
      </c>
      <c r="BI224" s="142">
        <f t="shared" si="33"/>
        <v>0</v>
      </c>
      <c r="BJ224" s="13" t="s">
        <v>89</v>
      </c>
      <c r="BK224" s="142">
        <f t="shared" si="34"/>
        <v>0</v>
      </c>
      <c r="BL224" s="13" t="s">
        <v>215</v>
      </c>
      <c r="BM224" s="141" t="s">
        <v>1837</v>
      </c>
    </row>
    <row r="225" spans="2:65" s="1" customFormat="1" ht="24.25" customHeight="1">
      <c r="B225" s="129"/>
      <c r="C225" s="130">
        <v>89</v>
      </c>
      <c r="D225" s="130" t="s">
        <v>153</v>
      </c>
      <c r="E225" s="131" t="s">
        <v>1838</v>
      </c>
      <c r="F225" s="132" t="s">
        <v>1839</v>
      </c>
      <c r="G225" s="133" t="s">
        <v>169</v>
      </c>
      <c r="H225" s="134">
        <v>4</v>
      </c>
      <c r="I225" s="135"/>
      <c r="J225" s="135">
        <f t="shared" si="28"/>
        <v>0</v>
      </c>
      <c r="K225" s="136"/>
      <c r="L225" s="25"/>
      <c r="M225" s="137"/>
      <c r="N225" s="138"/>
      <c r="O225" s="139"/>
      <c r="P225" s="139"/>
      <c r="Q225" s="139"/>
      <c r="R225" s="139"/>
      <c r="S225" s="139"/>
      <c r="T225" s="140"/>
      <c r="AR225" s="141" t="s">
        <v>215</v>
      </c>
      <c r="AT225" s="141" t="s">
        <v>153</v>
      </c>
      <c r="AU225" s="141" t="s">
        <v>89</v>
      </c>
      <c r="AY225" s="13" t="s">
        <v>151</v>
      </c>
      <c r="BE225" s="142">
        <f t="shared" si="29"/>
        <v>0</v>
      </c>
      <c r="BF225" s="142">
        <f t="shared" si="30"/>
        <v>0</v>
      </c>
      <c r="BG225" s="142">
        <f t="shared" si="31"/>
        <v>0</v>
      </c>
      <c r="BH225" s="142">
        <f t="shared" si="32"/>
        <v>0</v>
      </c>
      <c r="BI225" s="142">
        <f t="shared" si="33"/>
        <v>0</v>
      </c>
      <c r="BJ225" s="13" t="s">
        <v>89</v>
      </c>
      <c r="BK225" s="142">
        <f t="shared" si="34"/>
        <v>0</v>
      </c>
      <c r="BL225" s="13" t="s">
        <v>215</v>
      </c>
      <c r="BM225" s="141" t="s">
        <v>1840</v>
      </c>
    </row>
    <row r="226" spans="2:65" s="1" customFormat="1" ht="24.25" customHeight="1">
      <c r="B226" s="129"/>
      <c r="C226" s="143">
        <v>90</v>
      </c>
      <c r="D226" s="143" t="s">
        <v>220</v>
      </c>
      <c r="E226" s="144" t="s">
        <v>1841</v>
      </c>
      <c r="F226" s="145" t="s">
        <v>1842</v>
      </c>
      <c r="G226" s="146" t="s">
        <v>169</v>
      </c>
      <c r="H226" s="147">
        <v>4</v>
      </c>
      <c r="I226" s="148"/>
      <c r="J226" s="148">
        <f t="shared" si="28"/>
        <v>0</v>
      </c>
      <c r="K226" s="149"/>
      <c r="L226" s="150"/>
      <c r="M226" s="151"/>
      <c r="N226" s="152"/>
      <c r="O226" s="139"/>
      <c r="P226" s="139"/>
      <c r="Q226" s="139"/>
      <c r="R226" s="139"/>
      <c r="S226" s="139"/>
      <c r="T226" s="140"/>
      <c r="AR226" s="141" t="s">
        <v>281</v>
      </c>
      <c r="AT226" s="141" t="s">
        <v>220</v>
      </c>
      <c r="AU226" s="141" t="s">
        <v>89</v>
      </c>
      <c r="AY226" s="13" t="s">
        <v>151</v>
      </c>
      <c r="BE226" s="142">
        <f t="shared" si="29"/>
        <v>0</v>
      </c>
      <c r="BF226" s="142">
        <f t="shared" si="30"/>
        <v>0</v>
      </c>
      <c r="BG226" s="142">
        <f t="shared" si="31"/>
        <v>0</v>
      </c>
      <c r="BH226" s="142">
        <f t="shared" si="32"/>
        <v>0</v>
      </c>
      <c r="BI226" s="142">
        <f t="shared" si="33"/>
        <v>0</v>
      </c>
      <c r="BJ226" s="13" t="s">
        <v>89</v>
      </c>
      <c r="BK226" s="142">
        <f t="shared" si="34"/>
        <v>0</v>
      </c>
      <c r="BL226" s="13" t="s">
        <v>215</v>
      </c>
      <c r="BM226" s="141" t="s">
        <v>1843</v>
      </c>
    </row>
    <row r="227" spans="2:65" s="1" customFormat="1" ht="14.5" customHeight="1">
      <c r="B227" s="129"/>
      <c r="C227" s="143">
        <v>91</v>
      </c>
      <c r="D227" s="143" t="s">
        <v>220</v>
      </c>
      <c r="E227" s="144" t="s">
        <v>1844</v>
      </c>
      <c r="F227" s="145" t="s">
        <v>1845</v>
      </c>
      <c r="G227" s="146" t="s">
        <v>470</v>
      </c>
      <c r="H227" s="147">
        <v>460</v>
      </c>
      <c r="I227" s="148"/>
      <c r="J227" s="148">
        <f t="shared" si="28"/>
        <v>0</v>
      </c>
      <c r="K227" s="149"/>
      <c r="L227" s="150"/>
      <c r="M227" s="151"/>
      <c r="N227" s="152"/>
      <c r="O227" s="139"/>
      <c r="P227" s="139"/>
      <c r="Q227" s="139"/>
      <c r="R227" s="139"/>
      <c r="S227" s="139"/>
      <c r="T227" s="140"/>
      <c r="AR227" s="141" t="s">
        <v>281</v>
      </c>
      <c r="AT227" s="141" t="s">
        <v>220</v>
      </c>
      <c r="AU227" s="141" t="s">
        <v>89</v>
      </c>
      <c r="AY227" s="13" t="s">
        <v>151</v>
      </c>
      <c r="BE227" s="142">
        <f t="shared" si="29"/>
        <v>0</v>
      </c>
      <c r="BF227" s="142">
        <f t="shared" si="30"/>
        <v>0</v>
      </c>
      <c r="BG227" s="142">
        <f t="shared" si="31"/>
        <v>0</v>
      </c>
      <c r="BH227" s="142">
        <f t="shared" si="32"/>
        <v>0</v>
      </c>
      <c r="BI227" s="142">
        <f t="shared" si="33"/>
        <v>0</v>
      </c>
      <c r="BJ227" s="13" t="s">
        <v>89</v>
      </c>
      <c r="BK227" s="142">
        <f t="shared" si="34"/>
        <v>0</v>
      </c>
      <c r="BL227" s="13" t="s">
        <v>215</v>
      </c>
      <c r="BM227" s="141" t="s">
        <v>1846</v>
      </c>
    </row>
    <row r="228" spans="2:65" s="1" customFormat="1" ht="24.25" customHeight="1">
      <c r="B228" s="129"/>
      <c r="C228" s="130">
        <v>92</v>
      </c>
      <c r="D228" s="130" t="s">
        <v>153</v>
      </c>
      <c r="E228" s="131" t="s">
        <v>785</v>
      </c>
      <c r="F228" s="132" t="s">
        <v>786</v>
      </c>
      <c r="G228" s="133" t="s">
        <v>545</v>
      </c>
      <c r="H228" s="134">
        <v>322.423</v>
      </c>
      <c r="I228" s="135"/>
      <c r="J228" s="135">
        <f t="shared" si="28"/>
        <v>0</v>
      </c>
      <c r="K228" s="136"/>
      <c r="L228" s="25"/>
      <c r="M228" s="137"/>
      <c r="N228" s="138"/>
      <c r="O228" s="139"/>
      <c r="P228" s="139"/>
      <c r="Q228" s="139"/>
      <c r="R228" s="139"/>
      <c r="S228" s="139"/>
      <c r="T228" s="140"/>
      <c r="AR228" s="141" t="s">
        <v>215</v>
      </c>
      <c r="AT228" s="141" t="s">
        <v>153</v>
      </c>
      <c r="AU228" s="141" t="s">
        <v>89</v>
      </c>
      <c r="AY228" s="13" t="s">
        <v>151</v>
      </c>
      <c r="BE228" s="142">
        <f t="shared" si="29"/>
        <v>0</v>
      </c>
      <c r="BF228" s="142">
        <f t="shared" si="30"/>
        <v>0</v>
      </c>
      <c r="BG228" s="142">
        <f t="shared" si="31"/>
        <v>0</v>
      </c>
      <c r="BH228" s="142">
        <f t="shared" si="32"/>
        <v>0</v>
      </c>
      <c r="BI228" s="142">
        <f t="shared" si="33"/>
        <v>0</v>
      </c>
      <c r="BJ228" s="13" t="s">
        <v>89</v>
      </c>
      <c r="BK228" s="142">
        <f t="shared" si="34"/>
        <v>0</v>
      </c>
      <c r="BL228" s="13" t="s">
        <v>215</v>
      </c>
      <c r="BM228" s="141" t="s">
        <v>1847</v>
      </c>
    </row>
    <row r="229" spans="2:65" s="11" customFormat="1" ht="23" customHeight="1">
      <c r="B229" s="118"/>
      <c r="D229" s="119" t="s">
        <v>76</v>
      </c>
      <c r="E229" s="127" t="s">
        <v>1848</v>
      </c>
      <c r="F229" s="127" t="s">
        <v>1849</v>
      </c>
      <c r="J229" s="128">
        <f>BK229</f>
        <v>0</v>
      </c>
      <c r="L229" s="118"/>
      <c r="M229" s="122"/>
      <c r="P229" s="123"/>
      <c r="R229" s="123"/>
      <c r="T229" s="124"/>
      <c r="AR229" s="119" t="s">
        <v>89</v>
      </c>
      <c r="AT229" s="125" t="s">
        <v>76</v>
      </c>
      <c r="AU229" s="125" t="s">
        <v>84</v>
      </c>
      <c r="AY229" s="119" t="s">
        <v>151</v>
      </c>
      <c r="BK229" s="126">
        <f>SUM(BK230:BK235)</f>
        <v>0</v>
      </c>
    </row>
    <row r="230" spans="2:65" s="1" customFormat="1" ht="24.25" customHeight="1">
      <c r="B230" s="129"/>
      <c r="C230" s="130">
        <v>93</v>
      </c>
      <c r="D230" s="130" t="s">
        <v>153</v>
      </c>
      <c r="E230" s="131" t="s">
        <v>1850</v>
      </c>
      <c r="F230" s="132" t="s">
        <v>1851</v>
      </c>
      <c r="G230" s="133" t="s">
        <v>156</v>
      </c>
      <c r="H230" s="134">
        <v>367.524</v>
      </c>
      <c r="I230" s="135"/>
      <c r="J230" s="135">
        <f t="shared" ref="J230:J235" si="35">ROUND(I230*H230,2)</f>
        <v>0</v>
      </c>
      <c r="K230" s="136"/>
      <c r="L230" s="25"/>
      <c r="M230" s="137"/>
      <c r="N230" s="138"/>
      <c r="O230" s="139"/>
      <c r="P230" s="139"/>
      <c r="Q230" s="139"/>
      <c r="R230" s="139"/>
      <c r="S230" s="139"/>
      <c r="T230" s="140"/>
      <c r="AR230" s="141" t="s">
        <v>215</v>
      </c>
      <c r="AT230" s="141" t="s">
        <v>153</v>
      </c>
      <c r="AU230" s="141" t="s">
        <v>89</v>
      </c>
      <c r="AY230" s="13" t="s">
        <v>151</v>
      </c>
      <c r="BE230" s="142">
        <f t="shared" ref="BE230:BE235" si="36">IF(N230="základná",J230,0)</f>
        <v>0</v>
      </c>
      <c r="BF230" s="142">
        <f t="shared" ref="BF230:BF235" si="37">IF(N230="znížená",J230,0)</f>
        <v>0</v>
      </c>
      <c r="BG230" s="142">
        <f t="shared" ref="BG230:BG235" si="38">IF(N230="zákl. prenesená",J230,0)</f>
        <v>0</v>
      </c>
      <c r="BH230" s="142">
        <f t="shared" ref="BH230:BH235" si="39">IF(N230="zníž. prenesená",J230,0)</f>
        <v>0</v>
      </c>
      <c r="BI230" s="142">
        <f t="shared" ref="BI230:BI235" si="40">IF(N230="nulová",J230,0)</f>
        <v>0</v>
      </c>
      <c r="BJ230" s="13" t="s">
        <v>89</v>
      </c>
      <c r="BK230" s="142">
        <f t="shared" ref="BK230:BK235" si="41">ROUND(I230*H230,2)</f>
        <v>0</v>
      </c>
      <c r="BL230" s="13" t="s">
        <v>215</v>
      </c>
      <c r="BM230" s="141" t="s">
        <v>1852</v>
      </c>
    </row>
    <row r="231" spans="2:65" s="1" customFormat="1" ht="14.5" customHeight="1">
      <c r="B231" s="129"/>
      <c r="C231" s="143">
        <v>94</v>
      </c>
      <c r="D231" s="143" t="s">
        <v>220</v>
      </c>
      <c r="E231" s="144" t="s">
        <v>1853</v>
      </c>
      <c r="F231" s="145" t="s">
        <v>1854</v>
      </c>
      <c r="G231" s="146" t="s">
        <v>156</v>
      </c>
      <c r="H231" s="147">
        <v>404.27600000000001</v>
      </c>
      <c r="I231" s="148"/>
      <c r="J231" s="148">
        <f t="shared" si="35"/>
        <v>0</v>
      </c>
      <c r="K231" s="149"/>
      <c r="L231" s="150"/>
      <c r="M231" s="151"/>
      <c r="N231" s="152"/>
      <c r="O231" s="139"/>
      <c r="P231" s="139"/>
      <c r="Q231" s="139"/>
      <c r="R231" s="139"/>
      <c r="S231" s="139"/>
      <c r="T231" s="140"/>
      <c r="AR231" s="141" t="s">
        <v>281</v>
      </c>
      <c r="AT231" s="141" t="s">
        <v>220</v>
      </c>
      <c r="AU231" s="141" t="s">
        <v>89</v>
      </c>
      <c r="AY231" s="13" t="s">
        <v>151</v>
      </c>
      <c r="BE231" s="142">
        <f t="shared" si="36"/>
        <v>0</v>
      </c>
      <c r="BF231" s="142">
        <f t="shared" si="37"/>
        <v>0</v>
      </c>
      <c r="BG231" s="142">
        <f t="shared" si="38"/>
        <v>0</v>
      </c>
      <c r="BH231" s="142">
        <f t="shared" si="39"/>
        <v>0</v>
      </c>
      <c r="BI231" s="142">
        <f t="shared" si="40"/>
        <v>0</v>
      </c>
      <c r="BJ231" s="13" t="s">
        <v>89</v>
      </c>
      <c r="BK231" s="142">
        <f t="shared" si="41"/>
        <v>0</v>
      </c>
      <c r="BL231" s="13" t="s">
        <v>215</v>
      </c>
      <c r="BM231" s="141" t="s">
        <v>1855</v>
      </c>
    </row>
    <row r="232" spans="2:65" s="1" customFormat="1" ht="14.5" customHeight="1">
      <c r="B232" s="129"/>
      <c r="C232" s="130">
        <v>95</v>
      </c>
      <c r="D232" s="130" t="s">
        <v>153</v>
      </c>
      <c r="E232" s="131" t="s">
        <v>1856</v>
      </c>
      <c r="F232" s="132" t="s">
        <v>1857</v>
      </c>
      <c r="G232" s="133" t="s">
        <v>156</v>
      </c>
      <c r="H232" s="134">
        <v>367.524</v>
      </c>
      <c r="I232" s="135"/>
      <c r="J232" s="135">
        <f t="shared" si="35"/>
        <v>0</v>
      </c>
      <c r="K232" s="136"/>
      <c r="L232" s="25"/>
      <c r="M232" s="137"/>
      <c r="N232" s="138"/>
      <c r="O232" s="139"/>
      <c r="P232" s="139"/>
      <c r="Q232" s="139"/>
      <c r="R232" s="139"/>
      <c r="S232" s="139"/>
      <c r="T232" s="140"/>
      <c r="AR232" s="141" t="s">
        <v>215</v>
      </c>
      <c r="AT232" s="141" t="s">
        <v>153</v>
      </c>
      <c r="AU232" s="141" t="s">
        <v>89</v>
      </c>
      <c r="AY232" s="13" t="s">
        <v>151</v>
      </c>
      <c r="BE232" s="142">
        <f t="shared" si="36"/>
        <v>0</v>
      </c>
      <c r="BF232" s="142">
        <f t="shared" si="37"/>
        <v>0</v>
      </c>
      <c r="BG232" s="142">
        <f t="shared" si="38"/>
        <v>0</v>
      </c>
      <c r="BH232" s="142">
        <f t="shared" si="39"/>
        <v>0</v>
      </c>
      <c r="BI232" s="142">
        <f t="shared" si="40"/>
        <v>0</v>
      </c>
      <c r="BJ232" s="13" t="s">
        <v>89</v>
      </c>
      <c r="BK232" s="142">
        <f t="shared" si="41"/>
        <v>0</v>
      </c>
      <c r="BL232" s="13" t="s">
        <v>215</v>
      </c>
      <c r="BM232" s="141" t="s">
        <v>1858</v>
      </c>
    </row>
    <row r="233" spans="2:65" s="1" customFormat="1" ht="14.5" customHeight="1">
      <c r="B233" s="129"/>
      <c r="C233" s="130">
        <v>96</v>
      </c>
      <c r="D233" s="130" t="s">
        <v>153</v>
      </c>
      <c r="E233" s="131" t="s">
        <v>1859</v>
      </c>
      <c r="F233" s="132" t="s">
        <v>1860</v>
      </c>
      <c r="G233" s="133" t="s">
        <v>156</v>
      </c>
      <c r="H233" s="134">
        <v>367.524</v>
      </c>
      <c r="I233" s="135"/>
      <c r="J233" s="135">
        <f t="shared" si="35"/>
        <v>0</v>
      </c>
      <c r="K233" s="136"/>
      <c r="L233" s="25"/>
      <c r="M233" s="137"/>
      <c r="N233" s="138"/>
      <c r="O233" s="139"/>
      <c r="P233" s="139"/>
      <c r="Q233" s="139"/>
      <c r="R233" s="139"/>
      <c r="S233" s="139"/>
      <c r="T233" s="140"/>
      <c r="AR233" s="141" t="s">
        <v>215</v>
      </c>
      <c r="AT233" s="141" t="s">
        <v>153</v>
      </c>
      <c r="AU233" s="141" t="s">
        <v>89</v>
      </c>
      <c r="AY233" s="13" t="s">
        <v>151</v>
      </c>
      <c r="BE233" s="142">
        <f t="shared" si="36"/>
        <v>0</v>
      </c>
      <c r="BF233" s="142">
        <f t="shared" si="37"/>
        <v>0</v>
      </c>
      <c r="BG233" s="142">
        <f t="shared" si="38"/>
        <v>0</v>
      </c>
      <c r="BH233" s="142">
        <f t="shared" si="39"/>
        <v>0</v>
      </c>
      <c r="BI233" s="142">
        <f t="shared" si="40"/>
        <v>0</v>
      </c>
      <c r="BJ233" s="13" t="s">
        <v>89</v>
      </c>
      <c r="BK233" s="142">
        <f t="shared" si="41"/>
        <v>0</v>
      </c>
      <c r="BL233" s="13" t="s">
        <v>215</v>
      </c>
      <c r="BM233" s="141" t="s">
        <v>1861</v>
      </c>
    </row>
    <row r="234" spans="2:65" s="1" customFormat="1" ht="24.25" customHeight="1">
      <c r="B234" s="129"/>
      <c r="C234" s="130">
        <v>97</v>
      </c>
      <c r="D234" s="130" t="s">
        <v>153</v>
      </c>
      <c r="E234" s="131" t="s">
        <v>1862</v>
      </c>
      <c r="F234" s="132" t="s">
        <v>1863</v>
      </c>
      <c r="G234" s="133" t="s">
        <v>156</v>
      </c>
      <c r="H234" s="134">
        <v>367.524</v>
      </c>
      <c r="I234" s="135"/>
      <c r="J234" s="135">
        <f t="shared" si="35"/>
        <v>0</v>
      </c>
      <c r="K234" s="136"/>
      <c r="L234" s="25"/>
      <c r="M234" s="137"/>
      <c r="N234" s="138"/>
      <c r="O234" s="139"/>
      <c r="P234" s="139"/>
      <c r="Q234" s="139"/>
      <c r="R234" s="139"/>
      <c r="S234" s="139"/>
      <c r="T234" s="140"/>
      <c r="AR234" s="141" t="s">
        <v>215</v>
      </c>
      <c r="AT234" s="141" t="s">
        <v>153</v>
      </c>
      <c r="AU234" s="141" t="s">
        <v>89</v>
      </c>
      <c r="AY234" s="13" t="s">
        <v>151</v>
      </c>
      <c r="BE234" s="142">
        <f t="shared" si="36"/>
        <v>0</v>
      </c>
      <c r="BF234" s="142">
        <f t="shared" si="37"/>
        <v>0</v>
      </c>
      <c r="BG234" s="142">
        <f t="shared" si="38"/>
        <v>0</v>
      </c>
      <c r="BH234" s="142">
        <f t="shared" si="39"/>
        <v>0</v>
      </c>
      <c r="BI234" s="142">
        <f t="shared" si="40"/>
        <v>0</v>
      </c>
      <c r="BJ234" s="13" t="s">
        <v>89</v>
      </c>
      <c r="BK234" s="142">
        <f t="shared" si="41"/>
        <v>0</v>
      </c>
      <c r="BL234" s="13" t="s">
        <v>215</v>
      </c>
      <c r="BM234" s="141" t="s">
        <v>1864</v>
      </c>
    </row>
    <row r="235" spans="2:65" s="1" customFormat="1" ht="24.25" customHeight="1">
      <c r="B235" s="129"/>
      <c r="C235" s="130">
        <v>98</v>
      </c>
      <c r="D235" s="130" t="s">
        <v>153</v>
      </c>
      <c r="E235" s="131" t="s">
        <v>1865</v>
      </c>
      <c r="F235" s="132" t="s">
        <v>1866</v>
      </c>
      <c r="G235" s="133" t="s">
        <v>545</v>
      </c>
      <c r="H235" s="134">
        <v>283.52300000000002</v>
      </c>
      <c r="I235" s="135"/>
      <c r="J235" s="135">
        <f t="shared" si="35"/>
        <v>0</v>
      </c>
      <c r="K235" s="136"/>
      <c r="L235" s="25"/>
      <c r="M235" s="137"/>
      <c r="N235" s="138"/>
      <c r="O235" s="139"/>
      <c r="P235" s="139"/>
      <c r="Q235" s="139"/>
      <c r="R235" s="139"/>
      <c r="S235" s="139"/>
      <c r="T235" s="140"/>
      <c r="AR235" s="141" t="s">
        <v>215</v>
      </c>
      <c r="AT235" s="141" t="s">
        <v>153</v>
      </c>
      <c r="AU235" s="141" t="s">
        <v>89</v>
      </c>
      <c r="AY235" s="13" t="s">
        <v>151</v>
      </c>
      <c r="BE235" s="142">
        <f t="shared" si="36"/>
        <v>0</v>
      </c>
      <c r="BF235" s="142">
        <f t="shared" si="37"/>
        <v>0</v>
      </c>
      <c r="BG235" s="142">
        <f t="shared" si="38"/>
        <v>0</v>
      </c>
      <c r="BH235" s="142">
        <f t="shared" si="39"/>
        <v>0</v>
      </c>
      <c r="BI235" s="142">
        <f t="shared" si="40"/>
        <v>0</v>
      </c>
      <c r="BJ235" s="13" t="s">
        <v>89</v>
      </c>
      <c r="BK235" s="142">
        <f t="shared" si="41"/>
        <v>0</v>
      </c>
      <c r="BL235" s="13" t="s">
        <v>215</v>
      </c>
      <c r="BM235" s="141" t="s">
        <v>1867</v>
      </c>
    </row>
    <row r="236" spans="2:65" s="11" customFormat="1" ht="23" customHeight="1">
      <c r="B236" s="118"/>
      <c r="D236" s="119" t="s">
        <v>76</v>
      </c>
      <c r="E236" s="127" t="s">
        <v>1868</v>
      </c>
      <c r="F236" s="127" t="s">
        <v>1869</v>
      </c>
      <c r="J236" s="128">
        <f>BK236</f>
        <v>0</v>
      </c>
      <c r="L236" s="118"/>
      <c r="M236" s="122"/>
      <c r="P236" s="123"/>
      <c r="R236" s="123"/>
      <c r="T236" s="124"/>
      <c r="AR236" s="119" t="s">
        <v>89</v>
      </c>
      <c r="AT236" s="125" t="s">
        <v>76</v>
      </c>
      <c r="AU236" s="125" t="s">
        <v>84</v>
      </c>
      <c r="AY236" s="119" t="s">
        <v>151</v>
      </c>
      <c r="BK236" s="126">
        <f>SUM(BK237:BK245)</f>
        <v>0</v>
      </c>
    </row>
    <row r="237" spans="2:65" s="1" customFormat="1" ht="24.25" customHeight="1">
      <c r="B237" s="129"/>
      <c r="C237" s="130">
        <v>99</v>
      </c>
      <c r="D237" s="130" t="s">
        <v>153</v>
      </c>
      <c r="E237" s="131" t="s">
        <v>1870</v>
      </c>
      <c r="F237" s="132" t="s">
        <v>1871</v>
      </c>
      <c r="G237" s="133" t="s">
        <v>156</v>
      </c>
      <c r="H237" s="134">
        <v>5.0640000000000001</v>
      </c>
      <c r="I237" s="135"/>
      <c r="J237" s="135">
        <f t="shared" ref="J237:J245" si="42">ROUND(I237*H237,2)</f>
        <v>0</v>
      </c>
      <c r="K237" s="136"/>
      <c r="L237" s="25"/>
      <c r="M237" s="137"/>
      <c r="N237" s="138"/>
      <c r="O237" s="139"/>
      <c r="P237" s="139"/>
      <c r="Q237" s="139"/>
      <c r="R237" s="139"/>
      <c r="S237" s="139"/>
      <c r="T237" s="140"/>
      <c r="AR237" s="141" t="s">
        <v>96</v>
      </c>
      <c r="AT237" s="141" t="s">
        <v>153</v>
      </c>
      <c r="AU237" s="141" t="s">
        <v>89</v>
      </c>
      <c r="AY237" s="13" t="s">
        <v>151</v>
      </c>
      <c r="BE237" s="142">
        <f t="shared" ref="BE237:BE245" si="43">IF(N237="základná",J237,0)</f>
        <v>0</v>
      </c>
      <c r="BF237" s="142">
        <f t="shared" ref="BF237:BF245" si="44">IF(N237="znížená",J237,0)</f>
        <v>0</v>
      </c>
      <c r="BG237" s="142">
        <f t="shared" ref="BG237:BG245" si="45">IF(N237="zákl. prenesená",J237,0)</f>
        <v>0</v>
      </c>
      <c r="BH237" s="142">
        <f t="shared" ref="BH237:BH245" si="46">IF(N237="zníž. prenesená",J237,0)</f>
        <v>0</v>
      </c>
      <c r="BI237" s="142">
        <f t="shared" ref="BI237:BI245" si="47">IF(N237="nulová",J237,0)</f>
        <v>0</v>
      </c>
      <c r="BJ237" s="13" t="s">
        <v>89</v>
      </c>
      <c r="BK237" s="142">
        <f t="shared" ref="BK237:BK245" si="48">ROUND(I237*H237,2)</f>
        <v>0</v>
      </c>
      <c r="BL237" s="13" t="s">
        <v>96</v>
      </c>
      <c r="BM237" s="141" t="s">
        <v>1872</v>
      </c>
    </row>
    <row r="238" spans="2:65" s="1" customFormat="1" ht="24.25" customHeight="1">
      <c r="B238" s="129"/>
      <c r="C238" s="143">
        <v>100</v>
      </c>
      <c r="D238" s="143" t="s">
        <v>220</v>
      </c>
      <c r="E238" s="144" t="s">
        <v>1873</v>
      </c>
      <c r="F238" s="145" t="s">
        <v>1874</v>
      </c>
      <c r="G238" s="146" t="s">
        <v>169</v>
      </c>
      <c r="H238" s="147">
        <v>17.218</v>
      </c>
      <c r="I238" s="148"/>
      <c r="J238" s="148">
        <f t="shared" si="42"/>
        <v>0</v>
      </c>
      <c r="K238" s="149"/>
      <c r="L238" s="150"/>
      <c r="M238" s="151"/>
      <c r="N238" s="152"/>
      <c r="O238" s="139"/>
      <c r="P238" s="139"/>
      <c r="Q238" s="139"/>
      <c r="R238" s="139"/>
      <c r="S238" s="139"/>
      <c r="T238" s="140"/>
      <c r="AR238" s="141" t="s">
        <v>181</v>
      </c>
      <c r="AT238" s="141" t="s">
        <v>220</v>
      </c>
      <c r="AU238" s="141" t="s">
        <v>89</v>
      </c>
      <c r="AY238" s="13" t="s">
        <v>151</v>
      </c>
      <c r="BE238" s="142">
        <f t="shared" si="43"/>
        <v>0</v>
      </c>
      <c r="BF238" s="142">
        <f t="shared" si="44"/>
        <v>0</v>
      </c>
      <c r="BG238" s="142">
        <f t="shared" si="45"/>
        <v>0</v>
      </c>
      <c r="BH238" s="142">
        <f t="shared" si="46"/>
        <v>0</v>
      </c>
      <c r="BI238" s="142">
        <f t="shared" si="47"/>
        <v>0</v>
      </c>
      <c r="BJ238" s="13" t="s">
        <v>89</v>
      </c>
      <c r="BK238" s="142">
        <f t="shared" si="48"/>
        <v>0</v>
      </c>
      <c r="BL238" s="13" t="s">
        <v>96</v>
      </c>
      <c r="BM238" s="141" t="s">
        <v>1875</v>
      </c>
    </row>
    <row r="239" spans="2:65" s="1" customFormat="1" ht="24.25" customHeight="1">
      <c r="B239" s="129"/>
      <c r="C239" s="130">
        <v>101</v>
      </c>
      <c r="D239" s="130" t="s">
        <v>153</v>
      </c>
      <c r="E239" s="131" t="s">
        <v>1876</v>
      </c>
      <c r="F239" s="132" t="s">
        <v>1877</v>
      </c>
      <c r="G239" s="133" t="s">
        <v>156</v>
      </c>
      <c r="H239" s="134">
        <v>3.5059999999999998</v>
      </c>
      <c r="I239" s="135"/>
      <c r="J239" s="135">
        <f t="shared" si="42"/>
        <v>0</v>
      </c>
      <c r="K239" s="136"/>
      <c r="L239" s="25"/>
      <c r="M239" s="137"/>
      <c r="N239" s="138"/>
      <c r="O239" s="139"/>
      <c r="P239" s="139"/>
      <c r="Q239" s="139"/>
      <c r="R239" s="139"/>
      <c r="S239" s="139"/>
      <c r="T239" s="140"/>
      <c r="AR239" s="141" t="s">
        <v>215</v>
      </c>
      <c r="AT239" s="141" t="s">
        <v>153</v>
      </c>
      <c r="AU239" s="141" t="s">
        <v>89</v>
      </c>
      <c r="AY239" s="13" t="s">
        <v>151</v>
      </c>
      <c r="BE239" s="142">
        <f t="shared" si="43"/>
        <v>0</v>
      </c>
      <c r="BF239" s="142">
        <f t="shared" si="44"/>
        <v>0</v>
      </c>
      <c r="BG239" s="142">
        <f t="shared" si="45"/>
        <v>0</v>
      </c>
      <c r="BH239" s="142">
        <f t="shared" si="46"/>
        <v>0</v>
      </c>
      <c r="BI239" s="142">
        <f t="shared" si="47"/>
        <v>0</v>
      </c>
      <c r="BJ239" s="13" t="s">
        <v>89</v>
      </c>
      <c r="BK239" s="142">
        <f t="shared" si="48"/>
        <v>0</v>
      </c>
      <c r="BL239" s="13" t="s">
        <v>215</v>
      </c>
      <c r="BM239" s="141" t="s">
        <v>1878</v>
      </c>
    </row>
    <row r="240" spans="2:65" s="1" customFormat="1" ht="24.25" customHeight="1">
      <c r="B240" s="129"/>
      <c r="C240" s="143">
        <v>102</v>
      </c>
      <c r="D240" s="143" t="s">
        <v>220</v>
      </c>
      <c r="E240" s="144" t="s">
        <v>1879</v>
      </c>
      <c r="F240" s="145" t="s">
        <v>1880</v>
      </c>
      <c r="G240" s="146" t="s">
        <v>169</v>
      </c>
      <c r="H240" s="147">
        <v>17.881</v>
      </c>
      <c r="I240" s="148"/>
      <c r="J240" s="148">
        <f t="shared" si="42"/>
        <v>0</v>
      </c>
      <c r="K240" s="149"/>
      <c r="L240" s="150"/>
      <c r="M240" s="151"/>
      <c r="N240" s="152"/>
      <c r="O240" s="139"/>
      <c r="P240" s="139"/>
      <c r="Q240" s="139"/>
      <c r="R240" s="139"/>
      <c r="S240" s="139"/>
      <c r="T240" s="140"/>
      <c r="AR240" s="141" t="s">
        <v>281</v>
      </c>
      <c r="AT240" s="141" t="s">
        <v>220</v>
      </c>
      <c r="AU240" s="141" t="s">
        <v>89</v>
      </c>
      <c r="AY240" s="13" t="s">
        <v>151</v>
      </c>
      <c r="BE240" s="142">
        <f t="shared" si="43"/>
        <v>0</v>
      </c>
      <c r="BF240" s="142">
        <f t="shared" si="44"/>
        <v>0</v>
      </c>
      <c r="BG240" s="142">
        <f t="shared" si="45"/>
        <v>0</v>
      </c>
      <c r="BH240" s="142">
        <f t="shared" si="46"/>
        <v>0</v>
      </c>
      <c r="BI240" s="142">
        <f t="shared" si="47"/>
        <v>0</v>
      </c>
      <c r="BJ240" s="13" t="s">
        <v>89</v>
      </c>
      <c r="BK240" s="142">
        <f t="shared" si="48"/>
        <v>0</v>
      </c>
      <c r="BL240" s="13" t="s">
        <v>215</v>
      </c>
      <c r="BM240" s="141" t="s">
        <v>1881</v>
      </c>
    </row>
    <row r="241" spans="2:65" s="1" customFormat="1" ht="24.25" customHeight="1">
      <c r="B241" s="129"/>
      <c r="C241" s="130">
        <v>103</v>
      </c>
      <c r="D241" s="130" t="s">
        <v>153</v>
      </c>
      <c r="E241" s="131" t="s">
        <v>1882</v>
      </c>
      <c r="F241" s="132" t="s">
        <v>1883</v>
      </c>
      <c r="G241" s="133" t="s">
        <v>156</v>
      </c>
      <c r="H241" s="134">
        <v>337.82900000000001</v>
      </c>
      <c r="I241" s="135"/>
      <c r="J241" s="135">
        <f t="shared" si="42"/>
        <v>0</v>
      </c>
      <c r="K241" s="136"/>
      <c r="L241" s="25"/>
      <c r="M241" s="137"/>
      <c r="N241" s="138"/>
      <c r="O241" s="139"/>
      <c r="P241" s="139"/>
      <c r="Q241" s="139"/>
      <c r="R241" s="139"/>
      <c r="S241" s="139"/>
      <c r="T241" s="140"/>
      <c r="AR241" s="141" t="s">
        <v>215</v>
      </c>
      <c r="AT241" s="141" t="s">
        <v>153</v>
      </c>
      <c r="AU241" s="141" t="s">
        <v>89</v>
      </c>
      <c r="AY241" s="13" t="s">
        <v>151</v>
      </c>
      <c r="BE241" s="142">
        <f t="shared" si="43"/>
        <v>0</v>
      </c>
      <c r="BF241" s="142">
        <f t="shared" si="44"/>
        <v>0</v>
      </c>
      <c r="BG241" s="142">
        <f t="shared" si="45"/>
        <v>0</v>
      </c>
      <c r="BH241" s="142">
        <f t="shared" si="46"/>
        <v>0</v>
      </c>
      <c r="BI241" s="142">
        <f t="shared" si="47"/>
        <v>0</v>
      </c>
      <c r="BJ241" s="13" t="s">
        <v>89</v>
      </c>
      <c r="BK241" s="142">
        <f t="shared" si="48"/>
        <v>0</v>
      </c>
      <c r="BL241" s="13" t="s">
        <v>215</v>
      </c>
      <c r="BM241" s="141" t="s">
        <v>1884</v>
      </c>
    </row>
    <row r="242" spans="2:65" s="1" customFormat="1" ht="24.25" customHeight="1">
      <c r="B242" s="129"/>
      <c r="C242" s="143">
        <v>104</v>
      </c>
      <c r="D242" s="143" t="s">
        <v>220</v>
      </c>
      <c r="E242" s="144" t="s">
        <v>1885</v>
      </c>
      <c r="F242" s="145" t="s">
        <v>1886</v>
      </c>
      <c r="G242" s="146" t="s">
        <v>156</v>
      </c>
      <c r="H242" s="147">
        <v>371.61200000000002</v>
      </c>
      <c r="I242" s="148"/>
      <c r="J242" s="148">
        <f t="shared" si="42"/>
        <v>0</v>
      </c>
      <c r="K242" s="149"/>
      <c r="L242" s="150"/>
      <c r="M242" s="151"/>
      <c r="N242" s="152"/>
      <c r="O242" s="139"/>
      <c r="P242" s="139"/>
      <c r="Q242" s="139"/>
      <c r="R242" s="139"/>
      <c r="S242" s="139"/>
      <c r="T242" s="140"/>
      <c r="AR242" s="141" t="s">
        <v>281</v>
      </c>
      <c r="AT242" s="141" t="s">
        <v>220</v>
      </c>
      <c r="AU242" s="141" t="s">
        <v>89</v>
      </c>
      <c r="AY242" s="13" t="s">
        <v>151</v>
      </c>
      <c r="BE242" s="142">
        <f t="shared" si="43"/>
        <v>0</v>
      </c>
      <c r="BF242" s="142">
        <f t="shared" si="44"/>
        <v>0</v>
      </c>
      <c r="BG242" s="142">
        <f t="shared" si="45"/>
        <v>0</v>
      </c>
      <c r="BH242" s="142">
        <f t="shared" si="46"/>
        <v>0</v>
      </c>
      <c r="BI242" s="142">
        <f t="shared" si="47"/>
        <v>0</v>
      </c>
      <c r="BJ242" s="13" t="s">
        <v>89</v>
      </c>
      <c r="BK242" s="142">
        <f t="shared" si="48"/>
        <v>0</v>
      </c>
      <c r="BL242" s="13" t="s">
        <v>215</v>
      </c>
      <c r="BM242" s="141" t="s">
        <v>1887</v>
      </c>
    </row>
    <row r="243" spans="2:65" s="1" customFormat="1" ht="24.25" customHeight="1">
      <c r="B243" s="129"/>
      <c r="C243" s="130">
        <v>105</v>
      </c>
      <c r="D243" s="130" t="s">
        <v>153</v>
      </c>
      <c r="E243" s="131" t="s">
        <v>1888</v>
      </c>
      <c r="F243" s="132" t="s">
        <v>1889</v>
      </c>
      <c r="G243" s="133" t="s">
        <v>156</v>
      </c>
      <c r="H243" s="134">
        <v>334.94</v>
      </c>
      <c r="I243" s="135"/>
      <c r="J243" s="135">
        <f t="shared" si="42"/>
        <v>0</v>
      </c>
      <c r="K243" s="136"/>
      <c r="L243" s="25"/>
      <c r="M243" s="137"/>
      <c r="N243" s="138"/>
      <c r="O243" s="139"/>
      <c r="P243" s="139"/>
      <c r="Q243" s="139"/>
      <c r="R243" s="139"/>
      <c r="S243" s="139"/>
      <c r="T243" s="140"/>
      <c r="AR243" s="141" t="s">
        <v>215</v>
      </c>
      <c r="AT243" s="141" t="s">
        <v>153</v>
      </c>
      <c r="AU243" s="141" t="s">
        <v>89</v>
      </c>
      <c r="AY243" s="13" t="s">
        <v>151</v>
      </c>
      <c r="BE243" s="142">
        <f t="shared" si="43"/>
        <v>0</v>
      </c>
      <c r="BF243" s="142">
        <f t="shared" si="44"/>
        <v>0</v>
      </c>
      <c r="BG243" s="142">
        <f t="shared" si="45"/>
        <v>0</v>
      </c>
      <c r="BH243" s="142">
        <f t="shared" si="46"/>
        <v>0</v>
      </c>
      <c r="BI243" s="142">
        <f t="shared" si="47"/>
        <v>0</v>
      </c>
      <c r="BJ243" s="13" t="s">
        <v>89</v>
      </c>
      <c r="BK243" s="142">
        <f t="shared" si="48"/>
        <v>0</v>
      </c>
      <c r="BL243" s="13" t="s">
        <v>215</v>
      </c>
      <c r="BM243" s="141" t="s">
        <v>1890</v>
      </c>
    </row>
    <row r="244" spans="2:65" s="1" customFormat="1" ht="24.25" customHeight="1">
      <c r="B244" s="129"/>
      <c r="C244" s="143">
        <v>106</v>
      </c>
      <c r="D244" s="143" t="s">
        <v>220</v>
      </c>
      <c r="E244" s="144" t="s">
        <v>1891</v>
      </c>
      <c r="F244" s="145" t="s">
        <v>1892</v>
      </c>
      <c r="G244" s="146" t="s">
        <v>156</v>
      </c>
      <c r="H244" s="147">
        <v>344.988</v>
      </c>
      <c r="I244" s="148"/>
      <c r="J244" s="148">
        <f t="shared" si="42"/>
        <v>0</v>
      </c>
      <c r="K244" s="149"/>
      <c r="L244" s="150"/>
      <c r="M244" s="151"/>
      <c r="N244" s="152"/>
      <c r="O244" s="139"/>
      <c r="P244" s="139"/>
      <c r="Q244" s="139"/>
      <c r="R244" s="139"/>
      <c r="S244" s="139"/>
      <c r="T244" s="140"/>
      <c r="AR244" s="141" t="s">
        <v>281</v>
      </c>
      <c r="AT244" s="141" t="s">
        <v>220</v>
      </c>
      <c r="AU244" s="141" t="s">
        <v>89</v>
      </c>
      <c r="AY244" s="13" t="s">
        <v>151</v>
      </c>
      <c r="BE244" s="142">
        <f t="shared" si="43"/>
        <v>0</v>
      </c>
      <c r="BF244" s="142">
        <f t="shared" si="44"/>
        <v>0</v>
      </c>
      <c r="BG244" s="142">
        <f t="shared" si="45"/>
        <v>0</v>
      </c>
      <c r="BH244" s="142">
        <f t="shared" si="46"/>
        <v>0</v>
      </c>
      <c r="BI244" s="142">
        <f t="shared" si="47"/>
        <v>0</v>
      </c>
      <c r="BJ244" s="13" t="s">
        <v>89</v>
      </c>
      <c r="BK244" s="142">
        <f t="shared" si="48"/>
        <v>0</v>
      </c>
      <c r="BL244" s="13" t="s">
        <v>215</v>
      </c>
      <c r="BM244" s="141" t="s">
        <v>1893</v>
      </c>
    </row>
    <row r="245" spans="2:65" s="1" customFormat="1" ht="24.25" customHeight="1">
      <c r="B245" s="129"/>
      <c r="C245" s="130">
        <v>107</v>
      </c>
      <c r="D245" s="130" t="s">
        <v>153</v>
      </c>
      <c r="E245" s="131" t="s">
        <v>1894</v>
      </c>
      <c r="F245" s="132" t="s">
        <v>1895</v>
      </c>
      <c r="G245" s="133" t="s">
        <v>545</v>
      </c>
      <c r="H245" s="134">
        <v>325.15699999999998</v>
      </c>
      <c r="I245" s="135"/>
      <c r="J245" s="135">
        <f t="shared" si="42"/>
        <v>0</v>
      </c>
      <c r="K245" s="136"/>
      <c r="L245" s="25"/>
      <c r="M245" s="137"/>
      <c r="N245" s="138"/>
      <c r="O245" s="139"/>
      <c r="P245" s="139"/>
      <c r="Q245" s="139"/>
      <c r="R245" s="139"/>
      <c r="S245" s="139"/>
      <c r="T245" s="140"/>
      <c r="AR245" s="141" t="s">
        <v>215</v>
      </c>
      <c r="AT245" s="141" t="s">
        <v>153</v>
      </c>
      <c r="AU245" s="141" t="s">
        <v>89</v>
      </c>
      <c r="AY245" s="13" t="s">
        <v>151</v>
      </c>
      <c r="BE245" s="142">
        <f t="shared" si="43"/>
        <v>0</v>
      </c>
      <c r="BF245" s="142">
        <f t="shared" si="44"/>
        <v>0</v>
      </c>
      <c r="BG245" s="142">
        <f t="shared" si="45"/>
        <v>0</v>
      </c>
      <c r="BH245" s="142">
        <f t="shared" si="46"/>
        <v>0</v>
      </c>
      <c r="BI245" s="142">
        <f t="shared" si="47"/>
        <v>0</v>
      </c>
      <c r="BJ245" s="13" t="s">
        <v>89</v>
      </c>
      <c r="BK245" s="142">
        <f t="shared" si="48"/>
        <v>0</v>
      </c>
      <c r="BL245" s="13" t="s">
        <v>215</v>
      </c>
      <c r="BM245" s="141" t="s">
        <v>1896</v>
      </c>
    </row>
    <row r="246" spans="2:65" s="11" customFormat="1" ht="23" customHeight="1">
      <c r="B246" s="118"/>
      <c r="D246" s="119" t="s">
        <v>76</v>
      </c>
      <c r="E246" s="127" t="s">
        <v>1897</v>
      </c>
      <c r="F246" s="127" t="s">
        <v>1898</v>
      </c>
      <c r="J246" s="128">
        <f>BK246</f>
        <v>0</v>
      </c>
      <c r="L246" s="118"/>
      <c r="M246" s="122"/>
      <c r="P246" s="123"/>
      <c r="R246" s="123"/>
      <c r="T246" s="124"/>
      <c r="AR246" s="119" t="s">
        <v>89</v>
      </c>
      <c r="AT246" s="125" t="s">
        <v>76</v>
      </c>
      <c r="AU246" s="125" t="s">
        <v>84</v>
      </c>
      <c r="AY246" s="119" t="s">
        <v>151</v>
      </c>
      <c r="BK246" s="126">
        <f>SUM(BK247:BK253)</f>
        <v>0</v>
      </c>
    </row>
    <row r="247" spans="2:65" s="1" customFormat="1" ht="24.25" customHeight="1">
      <c r="B247" s="129"/>
      <c r="C247" s="130">
        <v>108</v>
      </c>
      <c r="D247" s="130" t="s">
        <v>153</v>
      </c>
      <c r="E247" s="131" t="s">
        <v>1899</v>
      </c>
      <c r="F247" s="132" t="s">
        <v>1900</v>
      </c>
      <c r="G247" s="133" t="s">
        <v>156</v>
      </c>
      <c r="H247" s="134">
        <v>396.387</v>
      </c>
      <c r="I247" s="135"/>
      <c r="J247" s="135">
        <f t="shared" ref="J247:J253" si="49">ROUND(I247*H247,2)</f>
        <v>0</v>
      </c>
      <c r="K247" s="136"/>
      <c r="L247" s="25"/>
      <c r="M247" s="137"/>
      <c r="N247" s="138"/>
      <c r="O247" s="139"/>
      <c r="P247" s="139"/>
      <c r="Q247" s="139"/>
      <c r="R247" s="139"/>
      <c r="S247" s="139"/>
      <c r="T247" s="140"/>
      <c r="AR247" s="141" t="s">
        <v>215</v>
      </c>
      <c r="AT247" s="141" t="s">
        <v>153</v>
      </c>
      <c r="AU247" s="141" t="s">
        <v>89</v>
      </c>
      <c r="AY247" s="13" t="s">
        <v>151</v>
      </c>
      <c r="BE247" s="142">
        <f t="shared" ref="BE247:BE253" si="50">IF(N247="základná",J247,0)</f>
        <v>0</v>
      </c>
      <c r="BF247" s="142">
        <f t="shared" ref="BF247:BF253" si="51">IF(N247="znížená",J247,0)</f>
        <v>0</v>
      </c>
      <c r="BG247" s="142">
        <f t="shared" ref="BG247:BG253" si="52">IF(N247="zákl. prenesená",J247,0)</f>
        <v>0</v>
      </c>
      <c r="BH247" s="142">
        <f t="shared" ref="BH247:BH253" si="53">IF(N247="zníž. prenesená",J247,0)</f>
        <v>0</v>
      </c>
      <c r="BI247" s="142">
        <f t="shared" ref="BI247:BI253" si="54">IF(N247="nulová",J247,0)</f>
        <v>0</v>
      </c>
      <c r="BJ247" s="13" t="s">
        <v>89</v>
      </c>
      <c r="BK247" s="142">
        <f t="shared" ref="BK247:BK253" si="55">ROUND(I247*H247,2)</f>
        <v>0</v>
      </c>
      <c r="BL247" s="13" t="s">
        <v>215</v>
      </c>
      <c r="BM247" s="141" t="s">
        <v>1901</v>
      </c>
    </row>
    <row r="248" spans="2:65" s="1" customFormat="1" ht="14.5" customHeight="1">
      <c r="B248" s="129"/>
      <c r="C248" s="143">
        <v>109</v>
      </c>
      <c r="D248" s="143" t="s">
        <v>220</v>
      </c>
      <c r="E248" s="144" t="s">
        <v>1902</v>
      </c>
      <c r="F248" s="145" t="s">
        <v>1903</v>
      </c>
      <c r="G248" s="146" t="s">
        <v>156</v>
      </c>
      <c r="H248" s="147">
        <v>436.02600000000001</v>
      </c>
      <c r="I248" s="148"/>
      <c r="J248" s="148">
        <f t="shared" si="49"/>
        <v>0</v>
      </c>
      <c r="K248" s="149"/>
      <c r="L248" s="150"/>
      <c r="M248" s="151"/>
      <c r="N248" s="152"/>
      <c r="O248" s="139"/>
      <c r="P248" s="139"/>
      <c r="Q248" s="139"/>
      <c r="R248" s="139"/>
      <c r="S248" s="139"/>
      <c r="T248" s="140"/>
      <c r="AR248" s="141" t="s">
        <v>281</v>
      </c>
      <c r="AT248" s="141" t="s">
        <v>220</v>
      </c>
      <c r="AU248" s="141" t="s">
        <v>89</v>
      </c>
      <c r="AY248" s="13" t="s">
        <v>151</v>
      </c>
      <c r="BE248" s="142">
        <f t="shared" si="50"/>
        <v>0</v>
      </c>
      <c r="BF248" s="142">
        <f t="shared" si="51"/>
        <v>0</v>
      </c>
      <c r="BG248" s="142">
        <f t="shared" si="52"/>
        <v>0</v>
      </c>
      <c r="BH248" s="142">
        <f t="shared" si="53"/>
        <v>0</v>
      </c>
      <c r="BI248" s="142">
        <f t="shared" si="54"/>
        <v>0</v>
      </c>
      <c r="BJ248" s="13" t="s">
        <v>89</v>
      </c>
      <c r="BK248" s="142">
        <f t="shared" si="55"/>
        <v>0</v>
      </c>
      <c r="BL248" s="13" t="s">
        <v>215</v>
      </c>
      <c r="BM248" s="141" t="s">
        <v>1904</v>
      </c>
    </row>
    <row r="249" spans="2:65" s="1" customFormat="1" ht="24.25" customHeight="1">
      <c r="B249" s="129"/>
      <c r="C249" s="130">
        <v>110</v>
      </c>
      <c r="D249" s="130" t="s">
        <v>153</v>
      </c>
      <c r="E249" s="131" t="s">
        <v>1905</v>
      </c>
      <c r="F249" s="132" t="s">
        <v>1906</v>
      </c>
      <c r="G249" s="133" t="s">
        <v>160</v>
      </c>
      <c r="H249" s="134">
        <v>19.524999999999999</v>
      </c>
      <c r="I249" s="135"/>
      <c r="J249" s="135">
        <f t="shared" si="49"/>
        <v>0</v>
      </c>
      <c r="K249" s="136"/>
      <c r="L249" s="25"/>
      <c r="M249" s="137"/>
      <c r="N249" s="138"/>
      <c r="O249" s="139"/>
      <c r="P249" s="139"/>
      <c r="Q249" s="139"/>
      <c r="R249" s="139"/>
      <c r="S249" s="139"/>
      <c r="T249" s="140"/>
      <c r="AR249" s="141" t="s">
        <v>215</v>
      </c>
      <c r="AT249" s="141" t="s">
        <v>153</v>
      </c>
      <c r="AU249" s="141" t="s">
        <v>89</v>
      </c>
      <c r="AY249" s="13" t="s">
        <v>151</v>
      </c>
      <c r="BE249" s="142">
        <f t="shared" si="50"/>
        <v>0</v>
      </c>
      <c r="BF249" s="142">
        <f t="shared" si="51"/>
        <v>0</v>
      </c>
      <c r="BG249" s="142">
        <f t="shared" si="52"/>
        <v>0</v>
      </c>
      <c r="BH249" s="142">
        <f t="shared" si="53"/>
        <v>0</v>
      </c>
      <c r="BI249" s="142">
        <f t="shared" si="54"/>
        <v>0</v>
      </c>
      <c r="BJ249" s="13" t="s">
        <v>89</v>
      </c>
      <c r="BK249" s="142">
        <f t="shared" si="55"/>
        <v>0</v>
      </c>
      <c r="BL249" s="13" t="s">
        <v>215</v>
      </c>
      <c r="BM249" s="141" t="s">
        <v>1907</v>
      </c>
    </row>
    <row r="250" spans="2:65" s="1" customFormat="1" ht="14.5" customHeight="1">
      <c r="B250" s="129"/>
      <c r="C250" s="143">
        <v>111</v>
      </c>
      <c r="D250" s="143" t="s">
        <v>220</v>
      </c>
      <c r="E250" s="144" t="s">
        <v>1908</v>
      </c>
      <c r="F250" s="145" t="s">
        <v>1909</v>
      </c>
      <c r="G250" s="146" t="s">
        <v>160</v>
      </c>
      <c r="H250" s="147">
        <v>22.5</v>
      </c>
      <c r="I250" s="148"/>
      <c r="J250" s="148">
        <f t="shared" si="49"/>
        <v>0</v>
      </c>
      <c r="K250" s="149"/>
      <c r="L250" s="150"/>
      <c r="M250" s="151"/>
      <c r="N250" s="152"/>
      <c r="O250" s="139"/>
      <c r="P250" s="139"/>
      <c r="Q250" s="139"/>
      <c r="R250" s="139"/>
      <c r="S250" s="139"/>
      <c r="T250" s="140"/>
      <c r="AR250" s="141" t="s">
        <v>281</v>
      </c>
      <c r="AT250" s="141" t="s">
        <v>220</v>
      </c>
      <c r="AU250" s="141" t="s">
        <v>89</v>
      </c>
      <c r="AY250" s="13" t="s">
        <v>151</v>
      </c>
      <c r="BE250" s="142">
        <f t="shared" si="50"/>
        <v>0</v>
      </c>
      <c r="BF250" s="142">
        <f t="shared" si="51"/>
        <v>0</v>
      </c>
      <c r="BG250" s="142">
        <f t="shared" si="52"/>
        <v>0</v>
      </c>
      <c r="BH250" s="142">
        <f t="shared" si="53"/>
        <v>0</v>
      </c>
      <c r="BI250" s="142">
        <f t="shared" si="54"/>
        <v>0</v>
      </c>
      <c r="BJ250" s="13" t="s">
        <v>89</v>
      </c>
      <c r="BK250" s="142">
        <f t="shared" si="55"/>
        <v>0</v>
      </c>
      <c r="BL250" s="13" t="s">
        <v>215</v>
      </c>
      <c r="BM250" s="141" t="s">
        <v>1910</v>
      </c>
    </row>
    <row r="251" spans="2:65" s="1" customFormat="1" ht="14.5" customHeight="1">
      <c r="B251" s="129"/>
      <c r="C251" s="130">
        <v>112</v>
      </c>
      <c r="D251" s="130" t="s">
        <v>153</v>
      </c>
      <c r="E251" s="131" t="s">
        <v>1911</v>
      </c>
      <c r="F251" s="132" t="s">
        <v>1912</v>
      </c>
      <c r="G251" s="133" t="s">
        <v>156</v>
      </c>
      <c r="H251" s="134">
        <v>396.387</v>
      </c>
      <c r="I251" s="135"/>
      <c r="J251" s="135">
        <f t="shared" si="49"/>
        <v>0</v>
      </c>
      <c r="K251" s="136"/>
      <c r="L251" s="25"/>
      <c r="M251" s="137"/>
      <c r="N251" s="138"/>
      <c r="O251" s="139"/>
      <c r="P251" s="139"/>
      <c r="Q251" s="139"/>
      <c r="R251" s="139"/>
      <c r="S251" s="139"/>
      <c r="T251" s="140"/>
      <c r="AR251" s="141" t="s">
        <v>215</v>
      </c>
      <c r="AT251" s="141" t="s">
        <v>153</v>
      </c>
      <c r="AU251" s="141" t="s">
        <v>89</v>
      </c>
      <c r="AY251" s="13" t="s">
        <v>151</v>
      </c>
      <c r="BE251" s="142">
        <f t="shared" si="50"/>
        <v>0</v>
      </c>
      <c r="BF251" s="142">
        <f t="shared" si="51"/>
        <v>0</v>
      </c>
      <c r="BG251" s="142">
        <f t="shared" si="52"/>
        <v>0</v>
      </c>
      <c r="BH251" s="142">
        <f t="shared" si="53"/>
        <v>0</v>
      </c>
      <c r="BI251" s="142">
        <f t="shared" si="54"/>
        <v>0</v>
      </c>
      <c r="BJ251" s="13" t="s">
        <v>89</v>
      </c>
      <c r="BK251" s="142">
        <f t="shared" si="55"/>
        <v>0</v>
      </c>
      <c r="BL251" s="13" t="s">
        <v>215</v>
      </c>
      <c r="BM251" s="141" t="s">
        <v>1913</v>
      </c>
    </row>
    <row r="252" spans="2:65" s="1" customFormat="1" ht="24.25" customHeight="1">
      <c r="B252" s="129"/>
      <c r="C252" s="130">
        <v>113</v>
      </c>
      <c r="D252" s="130" t="s">
        <v>153</v>
      </c>
      <c r="E252" s="131" t="s">
        <v>1914</v>
      </c>
      <c r="F252" s="132" t="s">
        <v>1915</v>
      </c>
      <c r="G252" s="133" t="s">
        <v>156</v>
      </c>
      <c r="H252" s="134">
        <v>396.387</v>
      </c>
      <c r="I252" s="135"/>
      <c r="J252" s="135">
        <f t="shared" si="49"/>
        <v>0</v>
      </c>
      <c r="K252" s="136"/>
      <c r="L252" s="25"/>
      <c r="M252" s="137"/>
      <c r="N252" s="138"/>
      <c r="O252" s="139"/>
      <c r="P252" s="139"/>
      <c r="Q252" s="139"/>
      <c r="R252" s="139"/>
      <c r="S252" s="139"/>
      <c r="T252" s="140"/>
      <c r="AR252" s="141" t="s">
        <v>215</v>
      </c>
      <c r="AT252" s="141" t="s">
        <v>153</v>
      </c>
      <c r="AU252" s="141" t="s">
        <v>89</v>
      </c>
      <c r="AY252" s="13" t="s">
        <v>151</v>
      </c>
      <c r="BE252" s="142">
        <f t="shared" si="50"/>
        <v>0</v>
      </c>
      <c r="BF252" s="142">
        <f t="shared" si="51"/>
        <v>0</v>
      </c>
      <c r="BG252" s="142">
        <f t="shared" si="52"/>
        <v>0</v>
      </c>
      <c r="BH252" s="142">
        <f t="shared" si="53"/>
        <v>0</v>
      </c>
      <c r="BI252" s="142">
        <f t="shared" si="54"/>
        <v>0</v>
      </c>
      <c r="BJ252" s="13" t="s">
        <v>89</v>
      </c>
      <c r="BK252" s="142">
        <f t="shared" si="55"/>
        <v>0</v>
      </c>
      <c r="BL252" s="13" t="s">
        <v>215</v>
      </c>
      <c r="BM252" s="141" t="s">
        <v>1916</v>
      </c>
    </row>
    <row r="253" spans="2:65" s="1" customFormat="1" ht="24.25" customHeight="1">
      <c r="B253" s="129"/>
      <c r="C253" s="130">
        <v>114</v>
      </c>
      <c r="D253" s="130" t="s">
        <v>153</v>
      </c>
      <c r="E253" s="131" t="s">
        <v>1917</v>
      </c>
      <c r="F253" s="132" t="s">
        <v>1918</v>
      </c>
      <c r="G253" s="133" t="s">
        <v>545</v>
      </c>
      <c r="H253" s="134">
        <v>333.01600000000002</v>
      </c>
      <c r="I253" s="135"/>
      <c r="J253" s="135">
        <f t="shared" si="49"/>
        <v>0</v>
      </c>
      <c r="K253" s="136"/>
      <c r="L253" s="25"/>
      <c r="M253" s="137"/>
      <c r="N253" s="138"/>
      <c r="O253" s="139"/>
      <c r="P253" s="139"/>
      <c r="Q253" s="139"/>
      <c r="R253" s="139"/>
      <c r="S253" s="139"/>
      <c r="T253" s="140"/>
      <c r="AR253" s="141" t="s">
        <v>215</v>
      </c>
      <c r="AT253" s="141" t="s">
        <v>153</v>
      </c>
      <c r="AU253" s="141" t="s">
        <v>89</v>
      </c>
      <c r="AY253" s="13" t="s">
        <v>151</v>
      </c>
      <c r="BE253" s="142">
        <f t="shared" si="50"/>
        <v>0</v>
      </c>
      <c r="BF253" s="142">
        <f t="shared" si="51"/>
        <v>0</v>
      </c>
      <c r="BG253" s="142">
        <f t="shared" si="52"/>
        <v>0</v>
      </c>
      <c r="BH253" s="142">
        <f t="shared" si="53"/>
        <v>0</v>
      </c>
      <c r="BI253" s="142">
        <f t="shared" si="54"/>
        <v>0</v>
      </c>
      <c r="BJ253" s="13" t="s">
        <v>89</v>
      </c>
      <c r="BK253" s="142">
        <f t="shared" si="55"/>
        <v>0</v>
      </c>
      <c r="BL253" s="13" t="s">
        <v>215</v>
      </c>
      <c r="BM253" s="141" t="s">
        <v>1919</v>
      </c>
    </row>
    <row r="254" spans="2:65" s="11" customFormat="1" ht="23" customHeight="1">
      <c r="B254" s="118"/>
      <c r="D254" s="119" t="s">
        <v>76</v>
      </c>
      <c r="E254" s="127" t="s">
        <v>1920</v>
      </c>
      <c r="F254" s="127" t="s">
        <v>1921</v>
      </c>
      <c r="J254" s="128">
        <f>BK254</f>
        <v>0</v>
      </c>
      <c r="L254" s="118"/>
      <c r="M254" s="122"/>
      <c r="P254" s="123"/>
      <c r="R254" s="123"/>
      <c r="T254" s="124"/>
      <c r="AR254" s="119" t="s">
        <v>89</v>
      </c>
      <c r="AT254" s="125" t="s">
        <v>76</v>
      </c>
      <c r="AU254" s="125" t="s">
        <v>84</v>
      </c>
      <c r="AY254" s="119" t="s">
        <v>151</v>
      </c>
      <c r="BK254" s="126">
        <f>SUM(BK255:BK261)</f>
        <v>0</v>
      </c>
    </row>
    <row r="255" spans="2:65" s="1" customFormat="1" ht="24.25" customHeight="1">
      <c r="B255" s="129"/>
      <c r="C255" s="130">
        <v>115</v>
      </c>
      <c r="D255" s="130" t="s">
        <v>153</v>
      </c>
      <c r="E255" s="131" t="s">
        <v>1922</v>
      </c>
      <c r="F255" s="132" t="s">
        <v>1923</v>
      </c>
      <c r="G255" s="133" t="s">
        <v>156</v>
      </c>
      <c r="H255" s="134">
        <v>1806.69</v>
      </c>
      <c r="I255" s="135"/>
      <c r="J255" s="135">
        <f t="shared" ref="J255:J261" si="56">ROUND(I255*H255,2)</f>
        <v>0</v>
      </c>
      <c r="K255" s="136"/>
      <c r="L255" s="25"/>
      <c r="M255" s="137"/>
      <c r="N255" s="138"/>
      <c r="O255" s="139"/>
      <c r="P255" s="139"/>
      <c r="Q255" s="139"/>
      <c r="R255" s="139"/>
      <c r="S255" s="139"/>
      <c r="T255" s="140"/>
      <c r="AR255" s="141" t="s">
        <v>215</v>
      </c>
      <c r="AT255" s="141" t="s">
        <v>153</v>
      </c>
      <c r="AU255" s="141" t="s">
        <v>89</v>
      </c>
      <c r="AY255" s="13" t="s">
        <v>151</v>
      </c>
      <c r="BE255" s="142">
        <f t="shared" ref="BE255:BE261" si="57">IF(N255="základná",J255,0)</f>
        <v>0</v>
      </c>
      <c r="BF255" s="142">
        <f t="shared" ref="BF255:BF261" si="58">IF(N255="znížená",J255,0)</f>
        <v>0</v>
      </c>
      <c r="BG255" s="142">
        <f t="shared" ref="BG255:BG261" si="59">IF(N255="zákl. prenesená",J255,0)</f>
        <v>0</v>
      </c>
      <c r="BH255" s="142">
        <f t="shared" ref="BH255:BH261" si="60">IF(N255="zníž. prenesená",J255,0)</f>
        <v>0</v>
      </c>
      <c r="BI255" s="142">
        <f t="shared" ref="BI255:BI261" si="61">IF(N255="nulová",J255,0)</f>
        <v>0</v>
      </c>
      <c r="BJ255" s="13" t="s">
        <v>89</v>
      </c>
      <c r="BK255" s="142">
        <f t="shared" ref="BK255:BK261" si="62">ROUND(I255*H255,2)</f>
        <v>0</v>
      </c>
      <c r="BL255" s="13" t="s">
        <v>215</v>
      </c>
      <c r="BM255" s="141" t="s">
        <v>1924</v>
      </c>
    </row>
    <row r="256" spans="2:65" s="1" customFormat="1" ht="24.25" customHeight="1">
      <c r="B256" s="129"/>
      <c r="C256" s="130">
        <v>116</v>
      </c>
      <c r="D256" s="130" t="s">
        <v>153</v>
      </c>
      <c r="E256" s="131" t="s">
        <v>1925</v>
      </c>
      <c r="F256" s="132" t="s">
        <v>1926</v>
      </c>
      <c r="G256" s="133" t="s">
        <v>156</v>
      </c>
      <c r="H256" s="134">
        <v>1806.69</v>
      </c>
      <c r="I256" s="135"/>
      <c r="J256" s="135">
        <f t="shared" si="56"/>
        <v>0</v>
      </c>
      <c r="K256" s="136"/>
      <c r="L256" s="25"/>
      <c r="M256" s="137"/>
      <c r="N256" s="138"/>
      <c r="O256" s="139"/>
      <c r="P256" s="139"/>
      <c r="Q256" s="139"/>
      <c r="R256" s="139"/>
      <c r="S256" s="139"/>
      <c r="T256" s="140"/>
      <c r="AR256" s="141" t="s">
        <v>215</v>
      </c>
      <c r="AT256" s="141" t="s">
        <v>153</v>
      </c>
      <c r="AU256" s="141" t="s">
        <v>89</v>
      </c>
      <c r="AY256" s="13" t="s">
        <v>151</v>
      </c>
      <c r="BE256" s="142">
        <f t="shared" si="57"/>
        <v>0</v>
      </c>
      <c r="BF256" s="142">
        <f t="shared" si="58"/>
        <v>0</v>
      </c>
      <c r="BG256" s="142">
        <f t="shared" si="59"/>
        <v>0</v>
      </c>
      <c r="BH256" s="142">
        <f t="shared" si="60"/>
        <v>0</v>
      </c>
      <c r="BI256" s="142">
        <f t="shared" si="61"/>
        <v>0</v>
      </c>
      <c r="BJ256" s="13" t="s">
        <v>89</v>
      </c>
      <c r="BK256" s="142">
        <f t="shared" si="62"/>
        <v>0</v>
      </c>
      <c r="BL256" s="13" t="s">
        <v>215</v>
      </c>
      <c r="BM256" s="141" t="s">
        <v>1927</v>
      </c>
    </row>
    <row r="257" spans="2:65" s="1" customFormat="1" ht="24.25" customHeight="1">
      <c r="B257" s="129"/>
      <c r="C257" s="130">
        <v>117</v>
      </c>
      <c r="D257" s="130" t="s">
        <v>153</v>
      </c>
      <c r="E257" s="131" t="s">
        <v>1928</v>
      </c>
      <c r="F257" s="132" t="s">
        <v>1929</v>
      </c>
      <c r="G257" s="133" t="s">
        <v>156</v>
      </c>
      <c r="H257" s="134">
        <v>1806.69</v>
      </c>
      <c r="I257" s="135"/>
      <c r="J257" s="135">
        <f t="shared" si="56"/>
        <v>0</v>
      </c>
      <c r="K257" s="136"/>
      <c r="L257" s="25"/>
      <c r="M257" s="137"/>
      <c r="N257" s="138"/>
      <c r="O257" s="139"/>
      <c r="P257" s="139"/>
      <c r="Q257" s="139"/>
      <c r="R257" s="139"/>
      <c r="S257" s="139"/>
      <c r="T257" s="140"/>
      <c r="AR257" s="141" t="s">
        <v>215</v>
      </c>
      <c r="AT257" s="141" t="s">
        <v>153</v>
      </c>
      <c r="AU257" s="141" t="s">
        <v>89</v>
      </c>
      <c r="AY257" s="13" t="s">
        <v>151</v>
      </c>
      <c r="BE257" s="142">
        <f t="shared" si="57"/>
        <v>0</v>
      </c>
      <c r="BF257" s="142">
        <f t="shared" si="58"/>
        <v>0</v>
      </c>
      <c r="BG257" s="142">
        <f t="shared" si="59"/>
        <v>0</v>
      </c>
      <c r="BH257" s="142">
        <f t="shared" si="60"/>
        <v>0</v>
      </c>
      <c r="BI257" s="142">
        <f t="shared" si="61"/>
        <v>0</v>
      </c>
      <c r="BJ257" s="13" t="s">
        <v>89</v>
      </c>
      <c r="BK257" s="142">
        <f t="shared" si="62"/>
        <v>0</v>
      </c>
      <c r="BL257" s="13" t="s">
        <v>215</v>
      </c>
      <c r="BM257" s="141" t="s">
        <v>1930</v>
      </c>
    </row>
    <row r="258" spans="2:65" s="1" customFormat="1" ht="24.25" customHeight="1">
      <c r="B258" s="129"/>
      <c r="C258" s="130">
        <v>118</v>
      </c>
      <c r="D258" s="130" t="s">
        <v>153</v>
      </c>
      <c r="E258" s="131" t="s">
        <v>1931</v>
      </c>
      <c r="F258" s="132" t="s">
        <v>1932</v>
      </c>
      <c r="G258" s="133" t="s">
        <v>156</v>
      </c>
      <c r="H258" s="134">
        <v>1806.69</v>
      </c>
      <c r="I258" s="135"/>
      <c r="J258" s="135">
        <f t="shared" si="56"/>
        <v>0</v>
      </c>
      <c r="K258" s="136"/>
      <c r="L258" s="25"/>
      <c r="M258" s="137"/>
      <c r="N258" s="138"/>
      <c r="O258" s="139"/>
      <c r="P258" s="139"/>
      <c r="Q258" s="139"/>
      <c r="R258" s="139"/>
      <c r="S258" s="139"/>
      <c r="T258" s="140"/>
      <c r="AR258" s="141" t="s">
        <v>215</v>
      </c>
      <c r="AT258" s="141" t="s">
        <v>153</v>
      </c>
      <c r="AU258" s="141" t="s">
        <v>89</v>
      </c>
      <c r="AY258" s="13" t="s">
        <v>151</v>
      </c>
      <c r="BE258" s="142">
        <f t="shared" si="57"/>
        <v>0</v>
      </c>
      <c r="BF258" s="142">
        <f t="shared" si="58"/>
        <v>0</v>
      </c>
      <c r="BG258" s="142">
        <f t="shared" si="59"/>
        <v>0</v>
      </c>
      <c r="BH258" s="142">
        <f t="shared" si="60"/>
        <v>0</v>
      </c>
      <c r="BI258" s="142">
        <f t="shared" si="61"/>
        <v>0</v>
      </c>
      <c r="BJ258" s="13" t="s">
        <v>89</v>
      </c>
      <c r="BK258" s="142">
        <f t="shared" si="62"/>
        <v>0</v>
      </c>
      <c r="BL258" s="13" t="s">
        <v>215</v>
      </c>
      <c r="BM258" s="141" t="s">
        <v>1933</v>
      </c>
    </row>
    <row r="259" spans="2:65" s="1" customFormat="1" ht="14.5" customHeight="1">
      <c r="B259" s="129"/>
      <c r="C259" s="130">
        <v>119</v>
      </c>
      <c r="D259" s="130" t="s">
        <v>153</v>
      </c>
      <c r="E259" s="131" t="s">
        <v>1934</v>
      </c>
      <c r="F259" s="132" t="s">
        <v>1935</v>
      </c>
      <c r="G259" s="133" t="s">
        <v>156</v>
      </c>
      <c r="H259" s="134">
        <v>70.313999999999993</v>
      </c>
      <c r="I259" s="135"/>
      <c r="J259" s="135">
        <f t="shared" si="56"/>
        <v>0</v>
      </c>
      <c r="K259" s="136"/>
      <c r="L259" s="25"/>
      <c r="M259" s="137"/>
      <c r="N259" s="138"/>
      <c r="O259" s="139"/>
      <c r="P259" s="139"/>
      <c r="Q259" s="139"/>
      <c r="R259" s="139"/>
      <c r="S259" s="139"/>
      <c r="T259" s="140"/>
      <c r="AR259" s="141" t="s">
        <v>215</v>
      </c>
      <c r="AT259" s="141" t="s">
        <v>153</v>
      </c>
      <c r="AU259" s="141" t="s">
        <v>89</v>
      </c>
      <c r="AY259" s="13" t="s">
        <v>151</v>
      </c>
      <c r="BE259" s="142">
        <f t="shared" si="57"/>
        <v>0</v>
      </c>
      <c r="BF259" s="142">
        <f t="shared" si="58"/>
        <v>0</v>
      </c>
      <c r="BG259" s="142">
        <f t="shared" si="59"/>
        <v>0</v>
      </c>
      <c r="BH259" s="142">
        <f t="shared" si="60"/>
        <v>0</v>
      </c>
      <c r="BI259" s="142">
        <f t="shared" si="61"/>
        <v>0</v>
      </c>
      <c r="BJ259" s="13" t="s">
        <v>89</v>
      </c>
      <c r="BK259" s="142">
        <f t="shared" si="62"/>
        <v>0</v>
      </c>
      <c r="BL259" s="13" t="s">
        <v>215</v>
      </c>
      <c r="BM259" s="141" t="s">
        <v>1936</v>
      </c>
    </row>
    <row r="260" spans="2:65" s="1" customFormat="1" ht="24.25" customHeight="1">
      <c r="B260" s="129"/>
      <c r="C260" s="130">
        <v>120</v>
      </c>
      <c r="D260" s="130" t="s">
        <v>153</v>
      </c>
      <c r="E260" s="131" t="s">
        <v>1937</v>
      </c>
      <c r="F260" s="132" t="s">
        <v>1938</v>
      </c>
      <c r="G260" s="133" t="s">
        <v>156</v>
      </c>
      <c r="H260" s="134">
        <v>234.44</v>
      </c>
      <c r="I260" s="135"/>
      <c r="J260" s="135">
        <f t="shared" si="56"/>
        <v>0</v>
      </c>
      <c r="K260" s="136"/>
      <c r="L260" s="25"/>
      <c r="M260" s="137"/>
      <c r="N260" s="138"/>
      <c r="O260" s="139"/>
      <c r="P260" s="139"/>
      <c r="Q260" s="139"/>
      <c r="R260" s="139"/>
      <c r="S260" s="139"/>
      <c r="T260" s="140"/>
      <c r="AR260" s="141" t="s">
        <v>215</v>
      </c>
      <c r="AT260" s="141" t="s">
        <v>153</v>
      </c>
      <c r="AU260" s="141" t="s">
        <v>89</v>
      </c>
      <c r="AY260" s="13" t="s">
        <v>151</v>
      </c>
      <c r="BE260" s="142">
        <f t="shared" si="57"/>
        <v>0</v>
      </c>
      <c r="BF260" s="142">
        <f t="shared" si="58"/>
        <v>0</v>
      </c>
      <c r="BG260" s="142">
        <f t="shared" si="59"/>
        <v>0</v>
      </c>
      <c r="BH260" s="142">
        <f t="shared" si="60"/>
        <v>0</v>
      </c>
      <c r="BI260" s="142">
        <f t="shared" si="61"/>
        <v>0</v>
      </c>
      <c r="BJ260" s="13" t="s">
        <v>89</v>
      </c>
      <c r="BK260" s="142">
        <f t="shared" si="62"/>
        <v>0</v>
      </c>
      <c r="BL260" s="13" t="s">
        <v>215</v>
      </c>
      <c r="BM260" s="141" t="s">
        <v>1939</v>
      </c>
    </row>
    <row r="261" spans="2:65" s="1" customFormat="1" ht="24.25" customHeight="1">
      <c r="B261" s="129"/>
      <c r="C261" s="130">
        <v>121</v>
      </c>
      <c r="D261" s="130" t="s">
        <v>153</v>
      </c>
      <c r="E261" s="131" t="s">
        <v>1940</v>
      </c>
      <c r="F261" s="132" t="s">
        <v>1941</v>
      </c>
      <c r="G261" s="133" t="s">
        <v>156</v>
      </c>
      <c r="H261" s="134">
        <v>1806.69</v>
      </c>
      <c r="I261" s="135"/>
      <c r="J261" s="135">
        <f t="shared" si="56"/>
        <v>0</v>
      </c>
      <c r="K261" s="136"/>
      <c r="L261" s="25"/>
      <c r="M261" s="153"/>
      <c r="N261" s="154"/>
      <c r="O261" s="155"/>
      <c r="P261" s="155"/>
      <c r="Q261" s="155"/>
      <c r="R261" s="155"/>
      <c r="S261" s="155"/>
      <c r="T261" s="156"/>
      <c r="AR261" s="141" t="s">
        <v>215</v>
      </c>
      <c r="AT261" s="141" t="s">
        <v>153</v>
      </c>
      <c r="AU261" s="141" t="s">
        <v>89</v>
      </c>
      <c r="AY261" s="13" t="s">
        <v>151</v>
      </c>
      <c r="BE261" s="142">
        <f t="shared" si="57"/>
        <v>0</v>
      </c>
      <c r="BF261" s="142">
        <f t="shared" si="58"/>
        <v>0</v>
      </c>
      <c r="BG261" s="142">
        <f t="shared" si="59"/>
        <v>0</v>
      </c>
      <c r="BH261" s="142">
        <f t="shared" si="60"/>
        <v>0</v>
      </c>
      <c r="BI261" s="142">
        <f t="shared" si="61"/>
        <v>0</v>
      </c>
      <c r="BJ261" s="13" t="s">
        <v>89</v>
      </c>
      <c r="BK261" s="142">
        <f t="shared" si="62"/>
        <v>0</v>
      </c>
      <c r="BL261" s="13" t="s">
        <v>215</v>
      </c>
      <c r="BM261" s="141" t="s">
        <v>1942</v>
      </c>
    </row>
    <row r="262" spans="2:65" s="1" customFormat="1" ht="7" customHeight="1">
      <c r="B262" s="37"/>
      <c r="C262" s="38"/>
      <c r="D262" s="38"/>
      <c r="E262" s="38"/>
      <c r="F262" s="38"/>
      <c r="G262" s="38"/>
      <c r="H262" s="38"/>
      <c r="I262" s="38"/>
      <c r="J262" s="38"/>
      <c r="K262" s="38"/>
      <c r="L262" s="25"/>
    </row>
  </sheetData>
  <autoFilter ref="C129:K261" xr:uid="{00000000-0009-0000-0000-000003000000}"/>
  <mergeCells count="11">
    <mergeCell ref="L2:V2"/>
    <mergeCell ref="E87:H87"/>
    <mergeCell ref="E89:H89"/>
    <mergeCell ref="E118:H118"/>
    <mergeCell ref="E120:H120"/>
    <mergeCell ref="E122:H122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BM615"/>
  <sheetViews>
    <sheetView showGridLines="0" topLeftCell="B129" zoomScale="120" zoomScaleNormal="120" workbookViewId="0">
      <selection activeCell="W144" sqref="W144"/>
    </sheetView>
  </sheetViews>
  <sheetFormatPr baseColWidth="10" defaultColWidth="8.75" defaultRowHeight="11"/>
  <cols>
    <col min="1" max="1" width="8.25" customWidth="1"/>
    <col min="2" max="2" width="1.25" customWidth="1"/>
    <col min="3" max="3" width="5.5" customWidth="1"/>
    <col min="4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2" width="9.25" customWidth="1"/>
    <col min="44" max="62" width="0" hidden="1" customWidth="1"/>
    <col min="63" max="63" width="10.25" hidden="1" customWidth="1"/>
    <col min="64" max="73" width="0" hidden="1" customWidth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98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113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1943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hidden="1" customHeight="1">
      <c r="B20" s="25"/>
      <c r="E20" s="20" t="s">
        <v>27</v>
      </c>
      <c r="I20" s="22" t="s">
        <v>24</v>
      </c>
      <c r="J20" s="20" t="s">
        <v>1</v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30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ROUND(J137,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ROUND((SUM(BE137:BE528)),  2)</f>
        <v>0</v>
      </c>
      <c r="I35" s="89">
        <v>0.23</v>
      </c>
      <c r="J35" s="79">
        <f>ROUND(((SUM(BE137:BE528))*I35),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ROUND((SUM(BF137:BF528)),  2)</f>
        <v>0</v>
      </c>
      <c r="I36" s="89">
        <v>0.23</v>
      </c>
      <c r="J36" s="79">
        <f>ROUND(((SUM(BF137:BF528))*I36),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ROUND((SUM(BG137:BG528)),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ROUND((SUM(BH137:BH528)),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ROUND((SUM(BI137:BI528)),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113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4 - Modernizácia, výmena technických zariadení a osvetlenia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č.6,90301 Kostolná pri Dunaji, pč 5/3,5/4,2/4,69/1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54.5" hidden="1" customHeight="1">
      <c r="B93" s="25"/>
      <c r="C93" s="22" t="s">
        <v>20</v>
      </c>
      <c r="F93" s="20" t="str">
        <f>E17</f>
        <v>Obec Kostolná pri Dunaji, 59, 903 01</v>
      </c>
      <c r="I93" s="22" t="s">
        <v>28</v>
      </c>
      <c r="J93" s="23" t="str">
        <f>E23</f>
        <v>Ladislav Varjú-CROW-LINE,Mierová 950/8,Jelka 92523</v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J137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1944</v>
      </c>
      <c r="E99" s="103"/>
      <c r="F99" s="103"/>
      <c r="G99" s="103"/>
      <c r="H99" s="103"/>
      <c r="I99" s="103"/>
      <c r="J99" s="104">
        <f>J138</f>
        <v>0</v>
      </c>
      <c r="L99" s="101"/>
    </row>
    <row r="100" spans="2:47" s="8" customFormat="1" ht="25" hidden="1" customHeight="1">
      <c r="B100" s="101"/>
      <c r="D100" s="102" t="s">
        <v>1945</v>
      </c>
      <c r="E100" s="103"/>
      <c r="F100" s="103"/>
      <c r="G100" s="103"/>
      <c r="H100" s="103"/>
      <c r="I100" s="103"/>
      <c r="J100" s="104">
        <f>J179</f>
        <v>0</v>
      </c>
      <c r="L100" s="101"/>
    </row>
    <row r="101" spans="2:47" s="8" customFormat="1" ht="25" hidden="1" customHeight="1">
      <c r="B101" s="101"/>
      <c r="D101" s="102" t="s">
        <v>1946</v>
      </c>
      <c r="E101" s="103"/>
      <c r="F101" s="103"/>
      <c r="G101" s="103"/>
      <c r="H101" s="103"/>
      <c r="I101" s="103"/>
      <c r="J101" s="104">
        <f>J220</f>
        <v>0</v>
      </c>
      <c r="L101" s="101"/>
    </row>
    <row r="102" spans="2:47" s="9" customFormat="1" ht="20" hidden="1" customHeight="1">
      <c r="B102" s="105"/>
      <c r="D102" s="106" t="s">
        <v>1947</v>
      </c>
      <c r="E102" s="107"/>
      <c r="F102" s="107"/>
      <c r="G102" s="107"/>
      <c r="H102" s="107"/>
      <c r="I102" s="107"/>
      <c r="J102" s="108">
        <f>J243</f>
        <v>0</v>
      </c>
      <c r="L102" s="105"/>
    </row>
    <row r="103" spans="2:47" s="8" customFormat="1" ht="25" hidden="1" customHeight="1">
      <c r="B103" s="101"/>
      <c r="D103" s="102" t="s">
        <v>129</v>
      </c>
      <c r="E103" s="103"/>
      <c r="F103" s="103"/>
      <c r="G103" s="103"/>
      <c r="H103" s="103"/>
      <c r="I103" s="103"/>
      <c r="J103" s="104">
        <f>J266</f>
        <v>0</v>
      </c>
      <c r="L103" s="101"/>
    </row>
    <row r="104" spans="2:47" s="9" customFormat="1" ht="20" hidden="1" customHeight="1">
      <c r="B104" s="105"/>
      <c r="D104" s="106" t="s">
        <v>1948</v>
      </c>
      <c r="E104" s="107"/>
      <c r="F104" s="107"/>
      <c r="G104" s="107"/>
      <c r="H104" s="107"/>
      <c r="I104" s="107"/>
      <c r="J104" s="108">
        <f>J267</f>
        <v>0</v>
      </c>
      <c r="L104" s="105"/>
    </row>
    <row r="105" spans="2:47" s="9" customFormat="1" ht="20" hidden="1" customHeight="1">
      <c r="B105" s="105"/>
      <c r="D105" s="106" t="s">
        <v>1949</v>
      </c>
      <c r="E105" s="107"/>
      <c r="F105" s="107"/>
      <c r="G105" s="107"/>
      <c r="H105" s="107"/>
      <c r="I105" s="107"/>
      <c r="J105" s="108">
        <f>J301</f>
        <v>0</v>
      </c>
      <c r="L105" s="105"/>
    </row>
    <row r="106" spans="2:47" s="9" customFormat="1" ht="20" hidden="1" customHeight="1">
      <c r="B106" s="105"/>
      <c r="D106" s="106" t="s">
        <v>1950</v>
      </c>
      <c r="E106" s="107"/>
      <c r="F106" s="107"/>
      <c r="G106" s="107"/>
      <c r="H106" s="107"/>
      <c r="I106" s="107"/>
      <c r="J106" s="108">
        <f>J366</f>
        <v>0</v>
      </c>
      <c r="L106" s="105"/>
    </row>
    <row r="107" spans="2:47" s="9" customFormat="1" ht="20" hidden="1" customHeight="1">
      <c r="B107" s="105"/>
      <c r="D107" s="106" t="s">
        <v>1572</v>
      </c>
      <c r="E107" s="107"/>
      <c r="F107" s="107"/>
      <c r="G107" s="107"/>
      <c r="H107" s="107"/>
      <c r="I107" s="107"/>
      <c r="J107" s="108">
        <f>J390</f>
        <v>0</v>
      </c>
      <c r="L107" s="105"/>
    </row>
    <row r="108" spans="2:47" s="9" customFormat="1" ht="20" hidden="1" customHeight="1">
      <c r="B108" s="105"/>
      <c r="D108" s="106" t="s">
        <v>839</v>
      </c>
      <c r="E108" s="107"/>
      <c r="F108" s="107"/>
      <c r="G108" s="107"/>
      <c r="H108" s="107"/>
      <c r="I108" s="107"/>
      <c r="J108" s="108">
        <f>J396</f>
        <v>0</v>
      </c>
      <c r="L108" s="105"/>
    </row>
    <row r="109" spans="2:47" s="9" customFormat="1" ht="20" hidden="1" customHeight="1">
      <c r="B109" s="105"/>
      <c r="D109" s="106" t="s">
        <v>132</v>
      </c>
      <c r="E109" s="107"/>
      <c r="F109" s="107"/>
      <c r="G109" s="107"/>
      <c r="H109" s="107"/>
      <c r="I109" s="107"/>
      <c r="J109" s="108">
        <f>J399</f>
        <v>0</v>
      </c>
      <c r="L109" s="105"/>
    </row>
    <row r="110" spans="2:47" s="9" customFormat="1" ht="20" hidden="1" customHeight="1">
      <c r="B110" s="105"/>
      <c r="D110" s="106" t="s">
        <v>136</v>
      </c>
      <c r="E110" s="107"/>
      <c r="F110" s="107"/>
      <c r="G110" s="107"/>
      <c r="H110" s="107"/>
      <c r="I110" s="107"/>
      <c r="J110" s="108">
        <f>J403</f>
        <v>0</v>
      </c>
      <c r="L110" s="105"/>
    </row>
    <row r="111" spans="2:47" s="8" customFormat="1" ht="25" hidden="1" customHeight="1">
      <c r="B111" s="101"/>
      <c r="D111" s="102" t="s">
        <v>1951</v>
      </c>
      <c r="E111" s="103"/>
      <c r="F111" s="103"/>
      <c r="G111" s="103"/>
      <c r="H111" s="103"/>
      <c r="I111" s="103"/>
      <c r="J111" s="104">
        <f>J409</f>
        <v>0</v>
      </c>
      <c r="L111" s="101"/>
    </row>
    <row r="112" spans="2:47" s="9" customFormat="1" ht="20" hidden="1" customHeight="1">
      <c r="B112" s="105"/>
      <c r="D112" s="106" t="s">
        <v>1952</v>
      </c>
      <c r="E112" s="107"/>
      <c r="F112" s="107"/>
      <c r="G112" s="107"/>
      <c r="H112" s="107"/>
      <c r="I112" s="107"/>
      <c r="J112" s="108" t="e">
        <f>#REF!</f>
        <v>#REF!</v>
      </c>
      <c r="L112" s="105"/>
    </row>
    <row r="113" spans="2:12" s="9" customFormat="1" ht="20" hidden="1" customHeight="1">
      <c r="B113" s="105"/>
      <c r="D113" s="106" t="s">
        <v>1953</v>
      </c>
      <c r="E113" s="107"/>
      <c r="F113" s="107"/>
      <c r="G113" s="107"/>
      <c r="H113" s="107"/>
      <c r="I113" s="107"/>
      <c r="J113" s="108" t="e">
        <f>#REF!</f>
        <v>#REF!</v>
      </c>
      <c r="L113" s="105"/>
    </row>
    <row r="114" spans="2:12" s="9" customFormat="1" ht="20" hidden="1" customHeight="1">
      <c r="B114" s="105"/>
      <c r="D114" s="106" t="s">
        <v>1954</v>
      </c>
      <c r="E114" s="107"/>
      <c r="F114" s="107"/>
      <c r="G114" s="107"/>
      <c r="H114" s="107"/>
      <c r="I114" s="107"/>
      <c r="J114" s="108">
        <f>J522</f>
        <v>0</v>
      </c>
      <c r="L114" s="105"/>
    </row>
    <row r="115" spans="2:12" s="8" customFormat="1" ht="25" hidden="1" customHeight="1">
      <c r="B115" s="101"/>
      <c r="D115" s="102" t="s">
        <v>845</v>
      </c>
      <c r="E115" s="103"/>
      <c r="F115" s="103"/>
      <c r="G115" s="103"/>
      <c r="H115" s="103"/>
      <c r="I115" s="103"/>
      <c r="J115" s="104">
        <f>J526</f>
        <v>0</v>
      </c>
      <c r="L115" s="101"/>
    </row>
    <row r="116" spans="2:12" s="1" customFormat="1" ht="21.75" hidden="1" customHeight="1">
      <c r="B116" s="25"/>
      <c r="L116" s="25"/>
    </row>
    <row r="117" spans="2:12" s="1" customFormat="1" ht="7" hidden="1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25"/>
    </row>
    <row r="118" spans="2:12" hidden="1"/>
    <row r="119" spans="2:12" hidden="1"/>
    <row r="120" spans="2:12" hidden="1"/>
    <row r="121" spans="2:12" s="1" customFormat="1" ht="7" customHeight="1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25"/>
    </row>
    <row r="122" spans="2:12" s="1" customFormat="1" ht="25" customHeight="1">
      <c r="B122" s="25"/>
      <c r="C122" s="17" t="s">
        <v>137</v>
      </c>
      <c r="L122" s="25"/>
    </row>
    <row r="123" spans="2:12" s="1" customFormat="1" ht="7" customHeight="1">
      <c r="B123" s="25"/>
      <c r="L123" s="25"/>
    </row>
    <row r="124" spans="2:12" s="1" customFormat="1" ht="12" customHeight="1">
      <c r="B124" s="25"/>
      <c r="C124" s="22" t="s">
        <v>13</v>
      </c>
      <c r="L124" s="25"/>
    </row>
    <row r="125" spans="2:12" s="1" customFormat="1" ht="23.25" customHeight="1">
      <c r="B125" s="25"/>
      <c r="E125" s="215" t="str">
        <f>E7</f>
        <v>Zvýšenie energetickej účinnosti budovy kultúrneho domu v Kostolnej pri Dunaji</v>
      </c>
      <c r="F125" s="216"/>
      <c r="G125" s="216"/>
      <c r="H125" s="216"/>
      <c r="L125" s="25"/>
    </row>
    <row r="126" spans="2:12" ht="12" customHeight="1">
      <c r="B126" s="16"/>
      <c r="C126" s="22" t="s">
        <v>112</v>
      </c>
      <c r="L126" s="16"/>
    </row>
    <row r="127" spans="2:12" s="1" customFormat="1" ht="16.5" customHeight="1">
      <c r="B127" s="25"/>
      <c r="E127" s="215" t="s">
        <v>113</v>
      </c>
      <c r="F127" s="214"/>
      <c r="G127" s="214"/>
      <c r="H127" s="214"/>
      <c r="L127" s="25"/>
    </row>
    <row r="128" spans="2:12" s="1" customFormat="1" ht="12" customHeight="1">
      <c r="B128" s="25"/>
      <c r="C128" s="22" t="s">
        <v>114</v>
      </c>
      <c r="L128" s="25"/>
    </row>
    <row r="129" spans="2:65" s="1" customFormat="1" ht="16.5" customHeight="1">
      <c r="B129" s="25"/>
      <c r="E129" s="176" t="str">
        <f>E11</f>
        <v>4 - Modernizácia, výmena technických zariadení a osvetlenia</v>
      </c>
      <c r="F129" s="214"/>
      <c r="G129" s="214"/>
      <c r="H129" s="214"/>
      <c r="L129" s="25"/>
    </row>
    <row r="130" spans="2:65" s="1" customFormat="1" ht="7" customHeight="1">
      <c r="B130" s="25"/>
      <c r="L130" s="25"/>
    </row>
    <row r="131" spans="2:65" s="1" customFormat="1" ht="12" customHeight="1">
      <c r="B131" s="25"/>
      <c r="C131" s="22" t="s">
        <v>17</v>
      </c>
      <c r="F131" s="20" t="str">
        <f>F14</f>
        <v>č.6,90301 Kostolná pri Dunaji, pč 5/3,5/4,2/4,69/1</v>
      </c>
      <c r="I131" s="22" t="s">
        <v>19</v>
      </c>
      <c r="J131" s="45">
        <f>IF(J14="","",J14)</f>
        <v>46202</v>
      </c>
      <c r="L131" s="25"/>
    </row>
    <row r="132" spans="2:65" s="1" customFormat="1" ht="7" customHeight="1">
      <c r="B132" s="25"/>
      <c r="L132" s="25"/>
    </row>
    <row r="133" spans="2:65" s="1" customFormat="1" ht="54.5" customHeight="1">
      <c r="B133" s="25"/>
      <c r="C133" s="22" t="s">
        <v>20</v>
      </c>
      <c r="F133" s="20" t="str">
        <f>E17</f>
        <v>Obec Kostolná pri Dunaji, 59, 903 01</v>
      </c>
      <c r="I133" s="22" t="s">
        <v>28</v>
      </c>
      <c r="J133" s="23" t="str">
        <f>E23</f>
        <v>Ladislav Varjú-CROW-LINE,Mierová 950/8,Jelka 92523</v>
      </c>
      <c r="L133" s="25"/>
    </row>
    <row r="134" spans="2:65" s="1" customFormat="1" ht="15.25" customHeight="1">
      <c r="B134" s="25"/>
      <c r="C134" s="22" t="s">
        <v>26</v>
      </c>
      <c r="F134" s="20" t="str">
        <f>IF(E20="","",E20)</f>
        <v>Podľa výberu investora</v>
      </c>
      <c r="I134" s="22" t="s">
        <v>33</v>
      </c>
      <c r="J134" s="23" t="str">
        <f>E26</f>
        <v xml:space="preserve"> </v>
      </c>
      <c r="L134" s="25"/>
    </row>
    <row r="135" spans="2:65" s="1" customFormat="1" ht="10.25" customHeight="1">
      <c r="B135" s="25"/>
      <c r="L135" s="25"/>
    </row>
    <row r="136" spans="2:65" s="10" customFormat="1" ht="29.25" customHeight="1">
      <c r="B136" s="109"/>
      <c r="C136" s="110" t="s">
        <v>138</v>
      </c>
      <c r="D136" s="111" t="s">
        <v>62</v>
      </c>
      <c r="E136" s="111" t="s">
        <v>58</v>
      </c>
      <c r="F136" s="111" t="s">
        <v>59</v>
      </c>
      <c r="G136" s="111" t="s">
        <v>139</v>
      </c>
      <c r="H136" s="111" t="s">
        <v>140</v>
      </c>
      <c r="I136" s="111" t="s">
        <v>141</v>
      </c>
      <c r="J136" s="112" t="s">
        <v>118</v>
      </c>
      <c r="K136" s="113" t="s">
        <v>142</v>
      </c>
      <c r="L136" s="109"/>
      <c r="M136" s="52"/>
      <c r="N136" s="53"/>
      <c r="O136" s="53"/>
      <c r="P136" s="53"/>
      <c r="Q136" s="53"/>
      <c r="R136" s="53"/>
      <c r="S136" s="53"/>
      <c r="T136" s="54"/>
    </row>
    <row r="137" spans="2:65" s="1" customFormat="1" ht="23" customHeight="1">
      <c r="B137" s="25"/>
      <c r="C137" s="57" t="s">
        <v>119</v>
      </c>
      <c r="J137" s="114">
        <f>BK137</f>
        <v>0</v>
      </c>
      <c r="L137" s="25"/>
      <c r="M137" s="55"/>
      <c r="N137" s="46"/>
      <c r="O137" s="46"/>
      <c r="P137" s="115"/>
      <c r="Q137" s="46"/>
      <c r="R137" s="115"/>
      <c r="S137" s="46"/>
      <c r="T137" s="116"/>
      <c r="W137" s="142"/>
      <c r="AT137" s="13" t="s">
        <v>76</v>
      </c>
      <c r="AU137" s="13" t="s">
        <v>120</v>
      </c>
      <c r="BK137" s="117">
        <f>BK138+BK179+BK220+BK266+BK409+BK526</f>
        <v>0</v>
      </c>
    </row>
    <row r="138" spans="2:65" s="11" customFormat="1" ht="26" customHeight="1">
      <c r="B138" s="118"/>
      <c r="D138" s="119" t="s">
        <v>76</v>
      </c>
      <c r="E138" s="120" t="s">
        <v>1955</v>
      </c>
      <c r="F138" s="120" t="s">
        <v>1956</v>
      </c>
      <c r="J138" s="121">
        <f>BK138</f>
        <v>0</v>
      </c>
      <c r="L138" s="118"/>
      <c r="M138" s="122"/>
      <c r="P138" s="123"/>
      <c r="R138" s="123"/>
      <c r="T138" s="124"/>
      <c r="AR138" s="119" t="s">
        <v>84</v>
      </c>
      <c r="AT138" s="125" t="s">
        <v>76</v>
      </c>
      <c r="AU138" s="125" t="s">
        <v>77</v>
      </c>
      <c r="AY138" s="119" t="s">
        <v>151</v>
      </c>
      <c r="BK138" s="160">
        <f>SUM(BK139:BK178)</f>
        <v>0</v>
      </c>
    </row>
    <row r="139" spans="2:65" s="1" customFormat="1" ht="38" customHeight="1">
      <c r="B139" s="129"/>
      <c r="C139" s="130" t="s">
        <v>84</v>
      </c>
      <c r="D139" s="130" t="s">
        <v>153</v>
      </c>
      <c r="E139" s="131" t="s">
        <v>1957</v>
      </c>
      <c r="F139" s="132" t="s">
        <v>1958</v>
      </c>
      <c r="G139" s="133" t="s">
        <v>169</v>
      </c>
      <c r="H139" s="134">
        <v>2</v>
      </c>
      <c r="I139" s="135"/>
      <c r="J139" s="135">
        <f t="shared" ref="J139:J178" si="0">ROUND(I139*H139,2)</f>
        <v>0</v>
      </c>
      <c r="K139" s="136"/>
      <c r="L139" s="25"/>
      <c r="M139" s="137"/>
      <c r="N139" s="138"/>
      <c r="O139" s="139"/>
      <c r="P139" s="139"/>
      <c r="Q139" s="139"/>
      <c r="R139" s="139"/>
      <c r="S139" s="139"/>
      <c r="T139" s="140"/>
      <c r="AR139" s="141" t="s">
        <v>96</v>
      </c>
      <c r="AT139" s="141" t="s">
        <v>153</v>
      </c>
      <c r="AU139" s="141" t="s">
        <v>84</v>
      </c>
      <c r="AY139" s="13" t="s">
        <v>151</v>
      </c>
      <c r="BE139" s="142">
        <f t="shared" ref="BE139:BE178" si="1">IF(N139="základná",J139,0)</f>
        <v>0</v>
      </c>
      <c r="BF139" s="142">
        <f t="shared" ref="BF139:BF178" si="2">IF(N139="znížená",J139,0)</f>
        <v>0</v>
      </c>
      <c r="BG139" s="142">
        <f t="shared" ref="BG139:BG178" si="3">IF(N139="zákl. prenesená",J139,0)</f>
        <v>0</v>
      </c>
      <c r="BH139" s="142">
        <f t="shared" ref="BH139:BH178" si="4">IF(N139="zníž. prenesená",J139,0)</f>
        <v>0</v>
      </c>
      <c r="BI139" s="142">
        <f t="shared" ref="BI139:BI178" si="5">IF(N139="nulová",J139,0)</f>
        <v>0</v>
      </c>
      <c r="BJ139" s="13" t="s">
        <v>89</v>
      </c>
      <c r="BK139" s="157">
        <f t="shared" ref="BK139:BK178" si="6">ROUND(I139*H139,2)</f>
        <v>0</v>
      </c>
      <c r="BL139" s="13" t="s">
        <v>96</v>
      </c>
      <c r="BM139" s="141" t="s">
        <v>1959</v>
      </c>
    </row>
    <row r="140" spans="2:65" s="1" customFormat="1" ht="38" customHeight="1">
      <c r="B140" s="129"/>
      <c r="C140" s="130" t="s">
        <v>89</v>
      </c>
      <c r="D140" s="130" t="s">
        <v>153</v>
      </c>
      <c r="E140" s="131" t="s">
        <v>1960</v>
      </c>
      <c r="F140" s="132" t="s">
        <v>1961</v>
      </c>
      <c r="G140" s="133" t="s">
        <v>169</v>
      </c>
      <c r="H140" s="134">
        <v>3</v>
      </c>
      <c r="I140" s="135"/>
      <c r="J140" s="135">
        <f t="shared" si="0"/>
        <v>0</v>
      </c>
      <c r="K140" s="136"/>
      <c r="L140" s="25"/>
      <c r="M140" s="137"/>
      <c r="N140" s="138"/>
      <c r="O140" s="139"/>
      <c r="P140" s="139"/>
      <c r="Q140" s="139"/>
      <c r="R140" s="139"/>
      <c r="S140" s="139"/>
      <c r="T140" s="140"/>
      <c r="AR140" s="141" t="s">
        <v>96</v>
      </c>
      <c r="AT140" s="141" t="s">
        <v>153</v>
      </c>
      <c r="AU140" s="141" t="s">
        <v>84</v>
      </c>
      <c r="AY140" s="13" t="s">
        <v>151</v>
      </c>
      <c r="BE140" s="142">
        <f t="shared" si="1"/>
        <v>0</v>
      </c>
      <c r="BF140" s="142">
        <f t="shared" si="2"/>
        <v>0</v>
      </c>
      <c r="BG140" s="142">
        <f t="shared" si="3"/>
        <v>0</v>
      </c>
      <c r="BH140" s="142">
        <f t="shared" si="4"/>
        <v>0</v>
      </c>
      <c r="BI140" s="142">
        <f t="shared" si="5"/>
        <v>0</v>
      </c>
      <c r="BJ140" s="13" t="s">
        <v>89</v>
      </c>
      <c r="BK140" s="157">
        <f t="shared" si="6"/>
        <v>0</v>
      </c>
      <c r="BL140" s="13" t="s">
        <v>96</v>
      </c>
      <c r="BM140" s="141" t="s">
        <v>1962</v>
      </c>
    </row>
    <row r="141" spans="2:65" s="1" customFormat="1" ht="38" customHeight="1">
      <c r="B141" s="129"/>
      <c r="C141" s="130" t="s">
        <v>93</v>
      </c>
      <c r="D141" s="130" t="s">
        <v>153</v>
      </c>
      <c r="E141" s="131" t="s">
        <v>1963</v>
      </c>
      <c r="F141" s="132" t="s">
        <v>1964</v>
      </c>
      <c r="G141" s="133" t="s">
        <v>169</v>
      </c>
      <c r="H141" s="134">
        <v>12</v>
      </c>
      <c r="I141" s="135"/>
      <c r="J141" s="135">
        <f t="shared" ref="J141:J142" si="7">ROUND(I141*H141,2)</f>
        <v>0</v>
      </c>
      <c r="K141" s="136"/>
      <c r="L141" s="25"/>
      <c r="M141" s="137"/>
      <c r="N141" s="138"/>
      <c r="O141" s="139"/>
      <c r="P141" s="139"/>
      <c r="Q141" s="139"/>
      <c r="R141" s="139"/>
      <c r="S141" s="139"/>
      <c r="T141" s="140"/>
      <c r="AR141" s="141" t="s">
        <v>96</v>
      </c>
      <c r="AT141" s="141" t="s">
        <v>153</v>
      </c>
      <c r="AU141" s="141" t="s">
        <v>84</v>
      </c>
      <c r="AY141" s="13" t="s">
        <v>151</v>
      </c>
      <c r="BE141" s="142">
        <f t="shared" ref="BE141:BE142" si="8">IF(N141="základná",J141,0)</f>
        <v>0</v>
      </c>
      <c r="BF141" s="142">
        <f t="shared" ref="BF141:BF142" si="9">IF(N141="znížená",J141,0)</f>
        <v>0</v>
      </c>
      <c r="BG141" s="142">
        <f t="shared" ref="BG141:BG142" si="10">IF(N141="zákl. prenesená",J141,0)</f>
        <v>0</v>
      </c>
      <c r="BH141" s="142">
        <f t="shared" ref="BH141:BH142" si="11">IF(N141="zníž. prenesená",J141,0)</f>
        <v>0</v>
      </c>
      <c r="BI141" s="142">
        <f t="shared" ref="BI141:BI142" si="12">IF(N141="nulová",J141,0)</f>
        <v>0</v>
      </c>
      <c r="BJ141" s="13" t="s">
        <v>89</v>
      </c>
      <c r="BK141" s="157">
        <f t="shared" ref="BK141:BK142" si="13">ROUND(I141*H141,2)</f>
        <v>0</v>
      </c>
      <c r="BL141" s="13" t="s">
        <v>96</v>
      </c>
      <c r="BM141" s="141" t="s">
        <v>1965</v>
      </c>
    </row>
    <row r="142" spans="2:65" s="1" customFormat="1" ht="38" customHeight="1">
      <c r="B142" s="129"/>
      <c r="C142" s="130" t="s">
        <v>96</v>
      </c>
      <c r="D142" s="130" t="s">
        <v>153</v>
      </c>
      <c r="E142" s="131" t="s">
        <v>3503</v>
      </c>
      <c r="F142" s="132" t="s">
        <v>1964</v>
      </c>
      <c r="G142" s="133" t="s">
        <v>169</v>
      </c>
      <c r="H142" s="134">
        <v>2</v>
      </c>
      <c r="I142" s="135"/>
      <c r="J142" s="135">
        <f t="shared" si="7"/>
        <v>0</v>
      </c>
      <c r="K142" s="136"/>
      <c r="L142" s="25"/>
      <c r="M142" s="137"/>
      <c r="N142" s="138"/>
      <c r="O142" s="139"/>
      <c r="P142" s="139"/>
      <c r="Q142" s="139"/>
      <c r="R142" s="139"/>
      <c r="S142" s="139"/>
      <c r="T142" s="140"/>
      <c r="AR142" s="141" t="s">
        <v>96</v>
      </c>
      <c r="AT142" s="141" t="s">
        <v>153</v>
      </c>
      <c r="AU142" s="141" t="s">
        <v>84</v>
      </c>
      <c r="AY142" s="13" t="s">
        <v>151</v>
      </c>
      <c r="BE142" s="142">
        <f t="shared" si="8"/>
        <v>0</v>
      </c>
      <c r="BF142" s="142">
        <f t="shared" si="9"/>
        <v>0</v>
      </c>
      <c r="BG142" s="142">
        <f t="shared" si="10"/>
        <v>0</v>
      </c>
      <c r="BH142" s="142">
        <f t="shared" si="11"/>
        <v>0</v>
      </c>
      <c r="BI142" s="142">
        <f t="shared" si="12"/>
        <v>0</v>
      </c>
      <c r="BJ142" s="13" t="s">
        <v>89</v>
      </c>
      <c r="BK142" s="157">
        <f t="shared" si="13"/>
        <v>0</v>
      </c>
      <c r="BL142" s="13" t="s">
        <v>96</v>
      </c>
      <c r="BM142" s="141" t="s">
        <v>1965</v>
      </c>
    </row>
    <row r="143" spans="2:65" s="1" customFormat="1" ht="38" customHeight="1">
      <c r="B143" s="129"/>
      <c r="C143" s="130" t="s">
        <v>102</v>
      </c>
      <c r="D143" s="130" t="s">
        <v>153</v>
      </c>
      <c r="E143" s="131" t="s">
        <v>3504</v>
      </c>
      <c r="F143" s="132" t="s">
        <v>1964</v>
      </c>
      <c r="G143" s="133" t="s">
        <v>169</v>
      </c>
      <c r="H143" s="134">
        <v>1</v>
      </c>
      <c r="I143" s="135"/>
      <c r="J143" s="135">
        <f t="shared" si="0"/>
        <v>0</v>
      </c>
      <c r="K143" s="136"/>
      <c r="L143" s="25"/>
      <c r="M143" s="137"/>
      <c r="N143" s="138"/>
      <c r="O143" s="139"/>
      <c r="P143" s="139"/>
      <c r="Q143" s="139"/>
      <c r="R143" s="139"/>
      <c r="S143" s="139"/>
      <c r="T143" s="140"/>
      <c r="AR143" s="141" t="s">
        <v>96</v>
      </c>
      <c r="AT143" s="141" t="s">
        <v>153</v>
      </c>
      <c r="AU143" s="141" t="s">
        <v>84</v>
      </c>
      <c r="AY143" s="13" t="s">
        <v>151</v>
      </c>
      <c r="BE143" s="142">
        <f t="shared" si="1"/>
        <v>0</v>
      </c>
      <c r="BF143" s="142">
        <f t="shared" si="2"/>
        <v>0</v>
      </c>
      <c r="BG143" s="142">
        <f t="shared" si="3"/>
        <v>0</v>
      </c>
      <c r="BH143" s="142">
        <f t="shared" si="4"/>
        <v>0</v>
      </c>
      <c r="BI143" s="142">
        <f t="shared" si="5"/>
        <v>0</v>
      </c>
      <c r="BJ143" s="13" t="s">
        <v>89</v>
      </c>
      <c r="BK143" s="157">
        <f t="shared" si="6"/>
        <v>0</v>
      </c>
      <c r="BL143" s="13" t="s">
        <v>96</v>
      </c>
      <c r="BM143" s="141" t="s">
        <v>1965</v>
      </c>
    </row>
    <row r="144" spans="2:65" s="1" customFormat="1" ht="38" customHeight="1">
      <c r="B144" s="129"/>
      <c r="C144" s="130" t="s">
        <v>105</v>
      </c>
      <c r="D144" s="130" t="s">
        <v>153</v>
      </c>
      <c r="E144" s="131" t="s">
        <v>1966</v>
      </c>
      <c r="F144" s="132" t="s">
        <v>1967</v>
      </c>
      <c r="G144" s="133" t="s">
        <v>169</v>
      </c>
      <c r="H144" s="134">
        <v>13</v>
      </c>
      <c r="I144" s="135"/>
      <c r="J144" s="135">
        <f t="shared" si="0"/>
        <v>0</v>
      </c>
      <c r="K144" s="136"/>
      <c r="L144" s="25"/>
      <c r="M144" s="137"/>
      <c r="N144" s="138"/>
      <c r="O144" s="139"/>
      <c r="P144" s="139"/>
      <c r="Q144" s="139"/>
      <c r="R144" s="139"/>
      <c r="S144" s="139"/>
      <c r="T144" s="140"/>
      <c r="AR144" s="141" t="s">
        <v>96</v>
      </c>
      <c r="AT144" s="141" t="s">
        <v>153</v>
      </c>
      <c r="AU144" s="141" t="s">
        <v>84</v>
      </c>
      <c r="AY144" s="13" t="s">
        <v>151</v>
      </c>
      <c r="BE144" s="142">
        <f t="shared" si="1"/>
        <v>0</v>
      </c>
      <c r="BF144" s="142">
        <f t="shared" si="2"/>
        <v>0</v>
      </c>
      <c r="BG144" s="142">
        <f t="shared" si="3"/>
        <v>0</v>
      </c>
      <c r="BH144" s="142">
        <f t="shared" si="4"/>
        <v>0</v>
      </c>
      <c r="BI144" s="142">
        <f t="shared" si="5"/>
        <v>0</v>
      </c>
      <c r="BJ144" s="13" t="s">
        <v>89</v>
      </c>
      <c r="BK144" s="157">
        <f t="shared" si="6"/>
        <v>0</v>
      </c>
      <c r="BL144" s="13" t="s">
        <v>96</v>
      </c>
      <c r="BM144" s="141" t="s">
        <v>1968</v>
      </c>
    </row>
    <row r="145" spans="2:65" s="1" customFormat="1" ht="38" customHeight="1">
      <c r="B145" s="129"/>
      <c r="C145" s="130" t="s">
        <v>177</v>
      </c>
      <c r="D145" s="130" t="s">
        <v>153</v>
      </c>
      <c r="E145" s="131" t="s">
        <v>1969</v>
      </c>
      <c r="F145" s="132" t="s">
        <v>1970</v>
      </c>
      <c r="G145" s="133" t="s">
        <v>169</v>
      </c>
      <c r="H145" s="134">
        <v>6</v>
      </c>
      <c r="I145" s="135"/>
      <c r="J145" s="135">
        <f t="shared" si="0"/>
        <v>0</v>
      </c>
      <c r="K145" s="136"/>
      <c r="L145" s="25"/>
      <c r="M145" s="137"/>
      <c r="N145" s="138"/>
      <c r="O145" s="139"/>
      <c r="P145" s="139"/>
      <c r="Q145" s="139"/>
      <c r="R145" s="139"/>
      <c r="S145" s="139"/>
      <c r="T145" s="140"/>
      <c r="AR145" s="141" t="s">
        <v>96</v>
      </c>
      <c r="AT145" s="141" t="s">
        <v>153</v>
      </c>
      <c r="AU145" s="141" t="s">
        <v>84</v>
      </c>
      <c r="AY145" s="13" t="s">
        <v>151</v>
      </c>
      <c r="BE145" s="142">
        <f t="shared" si="1"/>
        <v>0</v>
      </c>
      <c r="BF145" s="142">
        <f t="shared" si="2"/>
        <v>0</v>
      </c>
      <c r="BG145" s="142">
        <f t="shared" si="3"/>
        <v>0</v>
      </c>
      <c r="BH145" s="142">
        <f t="shared" si="4"/>
        <v>0</v>
      </c>
      <c r="BI145" s="142">
        <f t="shared" si="5"/>
        <v>0</v>
      </c>
      <c r="BJ145" s="13" t="s">
        <v>89</v>
      </c>
      <c r="BK145" s="157">
        <f t="shared" si="6"/>
        <v>0</v>
      </c>
      <c r="BL145" s="13" t="s">
        <v>96</v>
      </c>
      <c r="BM145" s="141" t="s">
        <v>1971</v>
      </c>
    </row>
    <row r="146" spans="2:65" s="1" customFormat="1" ht="38" customHeight="1">
      <c r="B146" s="129"/>
      <c r="C146" s="130" t="s">
        <v>181</v>
      </c>
      <c r="D146" s="130" t="s">
        <v>153</v>
      </c>
      <c r="E146" s="131" t="s">
        <v>1972</v>
      </c>
      <c r="F146" s="132" t="s">
        <v>1973</v>
      </c>
      <c r="G146" s="133" t="s">
        <v>169</v>
      </c>
      <c r="H146" s="134">
        <v>3</v>
      </c>
      <c r="I146" s="135"/>
      <c r="J146" s="135">
        <f t="shared" si="0"/>
        <v>0</v>
      </c>
      <c r="K146" s="136"/>
      <c r="L146" s="25"/>
      <c r="M146" s="137"/>
      <c r="N146" s="138"/>
      <c r="O146" s="139"/>
      <c r="P146" s="139"/>
      <c r="Q146" s="139"/>
      <c r="R146" s="139"/>
      <c r="S146" s="139"/>
      <c r="T146" s="140"/>
      <c r="AR146" s="141" t="s">
        <v>96</v>
      </c>
      <c r="AT146" s="141" t="s">
        <v>153</v>
      </c>
      <c r="AU146" s="141" t="s">
        <v>84</v>
      </c>
      <c r="AY146" s="13" t="s">
        <v>151</v>
      </c>
      <c r="BE146" s="142">
        <f t="shared" si="1"/>
        <v>0</v>
      </c>
      <c r="BF146" s="142">
        <f t="shared" si="2"/>
        <v>0</v>
      </c>
      <c r="BG146" s="142">
        <f t="shared" si="3"/>
        <v>0</v>
      </c>
      <c r="BH146" s="142">
        <f t="shared" si="4"/>
        <v>0</v>
      </c>
      <c r="BI146" s="142">
        <f t="shared" si="5"/>
        <v>0</v>
      </c>
      <c r="BJ146" s="13" t="s">
        <v>89</v>
      </c>
      <c r="BK146" s="157">
        <f t="shared" si="6"/>
        <v>0</v>
      </c>
      <c r="BL146" s="13" t="s">
        <v>96</v>
      </c>
      <c r="BM146" s="141" t="s">
        <v>1974</v>
      </c>
    </row>
    <row r="147" spans="2:65" s="1" customFormat="1" ht="38" customHeight="1">
      <c r="B147" s="129"/>
      <c r="C147" s="130" t="s">
        <v>185</v>
      </c>
      <c r="D147" s="130" t="s">
        <v>153</v>
      </c>
      <c r="E147" s="131" t="s">
        <v>1975</v>
      </c>
      <c r="F147" s="132" t="s">
        <v>1976</v>
      </c>
      <c r="G147" s="133" t="s">
        <v>169</v>
      </c>
      <c r="H147" s="134">
        <v>7</v>
      </c>
      <c r="I147" s="135"/>
      <c r="J147" s="135">
        <f t="shared" si="0"/>
        <v>0</v>
      </c>
      <c r="K147" s="136"/>
      <c r="L147" s="25"/>
      <c r="M147" s="137"/>
      <c r="N147" s="138"/>
      <c r="O147" s="139"/>
      <c r="P147" s="139"/>
      <c r="Q147" s="139"/>
      <c r="R147" s="139"/>
      <c r="S147" s="139"/>
      <c r="T147" s="140"/>
      <c r="AR147" s="141" t="s">
        <v>96</v>
      </c>
      <c r="AT147" s="141" t="s">
        <v>153</v>
      </c>
      <c r="AU147" s="141" t="s">
        <v>84</v>
      </c>
      <c r="AY147" s="13" t="s">
        <v>151</v>
      </c>
      <c r="BE147" s="142">
        <f t="shared" si="1"/>
        <v>0</v>
      </c>
      <c r="BF147" s="142">
        <f t="shared" si="2"/>
        <v>0</v>
      </c>
      <c r="BG147" s="142">
        <f t="shared" si="3"/>
        <v>0</v>
      </c>
      <c r="BH147" s="142">
        <f t="shared" si="4"/>
        <v>0</v>
      </c>
      <c r="BI147" s="142">
        <f t="shared" si="5"/>
        <v>0</v>
      </c>
      <c r="BJ147" s="13" t="s">
        <v>89</v>
      </c>
      <c r="BK147" s="157">
        <f t="shared" si="6"/>
        <v>0</v>
      </c>
      <c r="BL147" s="13" t="s">
        <v>96</v>
      </c>
      <c r="BM147" s="141" t="s">
        <v>1977</v>
      </c>
    </row>
    <row r="148" spans="2:65" s="1" customFormat="1" ht="38" customHeight="1">
      <c r="B148" s="129"/>
      <c r="C148" s="130" t="s">
        <v>189</v>
      </c>
      <c r="D148" s="130" t="s">
        <v>153</v>
      </c>
      <c r="E148" s="131" t="s">
        <v>1978</v>
      </c>
      <c r="F148" s="132" t="s">
        <v>1979</v>
      </c>
      <c r="G148" s="133" t="s">
        <v>169</v>
      </c>
      <c r="H148" s="134">
        <v>17</v>
      </c>
      <c r="I148" s="135"/>
      <c r="J148" s="135">
        <f t="shared" si="0"/>
        <v>0</v>
      </c>
      <c r="K148" s="136"/>
      <c r="L148" s="25"/>
      <c r="M148" s="137"/>
      <c r="N148" s="138"/>
      <c r="O148" s="139"/>
      <c r="P148" s="139"/>
      <c r="Q148" s="139"/>
      <c r="R148" s="139"/>
      <c r="S148" s="139"/>
      <c r="T148" s="140"/>
      <c r="AR148" s="141" t="s">
        <v>96</v>
      </c>
      <c r="AT148" s="141" t="s">
        <v>153</v>
      </c>
      <c r="AU148" s="141" t="s">
        <v>84</v>
      </c>
      <c r="AY148" s="13" t="s">
        <v>151</v>
      </c>
      <c r="BE148" s="142">
        <f t="shared" si="1"/>
        <v>0</v>
      </c>
      <c r="BF148" s="142">
        <f t="shared" si="2"/>
        <v>0</v>
      </c>
      <c r="BG148" s="142">
        <f t="shared" si="3"/>
        <v>0</v>
      </c>
      <c r="BH148" s="142">
        <f t="shared" si="4"/>
        <v>0</v>
      </c>
      <c r="BI148" s="142">
        <f t="shared" si="5"/>
        <v>0</v>
      </c>
      <c r="BJ148" s="13" t="s">
        <v>89</v>
      </c>
      <c r="BK148" s="157">
        <f t="shared" si="6"/>
        <v>0</v>
      </c>
      <c r="BL148" s="13" t="s">
        <v>96</v>
      </c>
      <c r="BM148" s="141" t="s">
        <v>1980</v>
      </c>
    </row>
    <row r="149" spans="2:65" s="1" customFormat="1" ht="38" customHeight="1">
      <c r="B149" s="129"/>
      <c r="C149" s="130" t="s">
        <v>193</v>
      </c>
      <c r="D149" s="130" t="s">
        <v>153</v>
      </c>
      <c r="E149" s="131" t="s">
        <v>1981</v>
      </c>
      <c r="F149" s="132" t="s">
        <v>1982</v>
      </c>
      <c r="G149" s="133" t="s">
        <v>160</v>
      </c>
      <c r="H149" s="134">
        <v>16</v>
      </c>
      <c r="I149" s="135"/>
      <c r="J149" s="135">
        <f t="shared" si="0"/>
        <v>0</v>
      </c>
      <c r="K149" s="136"/>
      <c r="L149" s="25"/>
      <c r="M149" s="137"/>
      <c r="N149" s="138"/>
      <c r="O149" s="139"/>
      <c r="P149" s="139"/>
      <c r="Q149" s="139"/>
      <c r="R149" s="139"/>
      <c r="S149" s="139"/>
      <c r="T149" s="140"/>
      <c r="AR149" s="141" t="s">
        <v>96</v>
      </c>
      <c r="AT149" s="141" t="s">
        <v>153</v>
      </c>
      <c r="AU149" s="141" t="s">
        <v>84</v>
      </c>
      <c r="AY149" s="13" t="s">
        <v>151</v>
      </c>
      <c r="BE149" s="142">
        <f t="shared" si="1"/>
        <v>0</v>
      </c>
      <c r="BF149" s="142">
        <f t="shared" si="2"/>
        <v>0</v>
      </c>
      <c r="BG149" s="142">
        <f t="shared" si="3"/>
        <v>0</v>
      </c>
      <c r="BH149" s="142">
        <f t="shared" si="4"/>
        <v>0</v>
      </c>
      <c r="BI149" s="142">
        <f t="shared" si="5"/>
        <v>0</v>
      </c>
      <c r="BJ149" s="13" t="s">
        <v>89</v>
      </c>
      <c r="BK149" s="157">
        <f t="shared" si="6"/>
        <v>0</v>
      </c>
      <c r="BL149" s="13" t="s">
        <v>96</v>
      </c>
      <c r="BM149" s="141" t="s">
        <v>1983</v>
      </c>
    </row>
    <row r="150" spans="2:65" s="1" customFormat="1" ht="38" customHeight="1">
      <c r="B150" s="129"/>
      <c r="C150" s="130" t="s">
        <v>197</v>
      </c>
      <c r="D150" s="130" t="s">
        <v>153</v>
      </c>
      <c r="E150" s="131" t="s">
        <v>1984</v>
      </c>
      <c r="F150" s="132" t="s">
        <v>1985</v>
      </c>
      <c r="G150" s="133" t="s">
        <v>169</v>
      </c>
      <c r="H150" s="134">
        <v>20</v>
      </c>
      <c r="I150" s="135"/>
      <c r="J150" s="135">
        <f t="shared" si="0"/>
        <v>0</v>
      </c>
      <c r="K150" s="136"/>
      <c r="L150" s="25"/>
      <c r="M150" s="137"/>
      <c r="N150" s="138"/>
      <c r="O150" s="139"/>
      <c r="P150" s="139"/>
      <c r="Q150" s="139"/>
      <c r="R150" s="139"/>
      <c r="S150" s="139"/>
      <c r="T150" s="140"/>
      <c r="AR150" s="141" t="s">
        <v>96</v>
      </c>
      <c r="AT150" s="141" t="s">
        <v>153</v>
      </c>
      <c r="AU150" s="141" t="s">
        <v>84</v>
      </c>
      <c r="AY150" s="13" t="s">
        <v>151</v>
      </c>
      <c r="BE150" s="142">
        <f t="shared" si="1"/>
        <v>0</v>
      </c>
      <c r="BF150" s="142">
        <f t="shared" si="2"/>
        <v>0</v>
      </c>
      <c r="BG150" s="142">
        <f t="shared" si="3"/>
        <v>0</v>
      </c>
      <c r="BH150" s="142">
        <f t="shared" si="4"/>
        <v>0</v>
      </c>
      <c r="BI150" s="142">
        <f t="shared" si="5"/>
        <v>0</v>
      </c>
      <c r="BJ150" s="13" t="s">
        <v>89</v>
      </c>
      <c r="BK150" s="157">
        <f t="shared" si="6"/>
        <v>0</v>
      </c>
      <c r="BL150" s="13" t="s">
        <v>96</v>
      </c>
      <c r="BM150" s="141" t="s">
        <v>1986</v>
      </c>
    </row>
    <row r="151" spans="2:65" s="1" customFormat="1" ht="38" customHeight="1">
      <c r="B151" s="129"/>
      <c r="C151" s="130">
        <v>13</v>
      </c>
      <c r="D151" s="130" t="s">
        <v>153</v>
      </c>
      <c r="E151" s="131" t="s">
        <v>1987</v>
      </c>
      <c r="F151" s="132" t="s">
        <v>1988</v>
      </c>
      <c r="G151" s="133" t="s">
        <v>169</v>
      </c>
      <c r="H151" s="134">
        <v>8</v>
      </c>
      <c r="I151" s="135"/>
      <c r="J151" s="135">
        <f t="shared" si="0"/>
        <v>0</v>
      </c>
      <c r="K151" s="136"/>
      <c r="L151" s="25"/>
      <c r="M151" s="137"/>
      <c r="N151" s="138"/>
      <c r="O151" s="139"/>
      <c r="P151" s="139"/>
      <c r="Q151" s="139"/>
      <c r="R151" s="139"/>
      <c r="S151" s="139"/>
      <c r="T151" s="140"/>
      <c r="AR151" s="141" t="s">
        <v>96</v>
      </c>
      <c r="AT151" s="141" t="s">
        <v>153</v>
      </c>
      <c r="AU151" s="141" t="s">
        <v>84</v>
      </c>
      <c r="AY151" s="13" t="s">
        <v>151</v>
      </c>
      <c r="BE151" s="142">
        <f t="shared" si="1"/>
        <v>0</v>
      </c>
      <c r="BF151" s="142">
        <f t="shared" si="2"/>
        <v>0</v>
      </c>
      <c r="BG151" s="142">
        <f t="shared" si="3"/>
        <v>0</v>
      </c>
      <c r="BH151" s="142">
        <f t="shared" si="4"/>
        <v>0</v>
      </c>
      <c r="BI151" s="142">
        <f t="shared" si="5"/>
        <v>0</v>
      </c>
      <c r="BJ151" s="13" t="s">
        <v>89</v>
      </c>
      <c r="BK151" s="157">
        <f t="shared" si="6"/>
        <v>0</v>
      </c>
      <c r="BL151" s="13" t="s">
        <v>96</v>
      </c>
      <c r="BM151" s="141" t="s">
        <v>1989</v>
      </c>
    </row>
    <row r="152" spans="2:65" s="1" customFormat="1" ht="38" customHeight="1">
      <c r="B152" s="129"/>
      <c r="C152" s="130">
        <v>14</v>
      </c>
      <c r="D152" s="130" t="s">
        <v>153</v>
      </c>
      <c r="E152" s="131" t="s">
        <v>1990</v>
      </c>
      <c r="F152" s="132" t="s">
        <v>1991</v>
      </c>
      <c r="G152" s="133" t="s">
        <v>169</v>
      </c>
      <c r="H152" s="134">
        <v>7</v>
      </c>
      <c r="I152" s="135"/>
      <c r="J152" s="135">
        <f t="shared" si="0"/>
        <v>0</v>
      </c>
      <c r="K152" s="136"/>
      <c r="L152" s="25"/>
      <c r="M152" s="137"/>
      <c r="N152" s="138"/>
      <c r="O152" s="139"/>
      <c r="P152" s="139"/>
      <c r="Q152" s="139"/>
      <c r="R152" s="139"/>
      <c r="S152" s="139"/>
      <c r="T152" s="140"/>
      <c r="AR152" s="141" t="s">
        <v>96</v>
      </c>
      <c r="AT152" s="141" t="s">
        <v>153</v>
      </c>
      <c r="AU152" s="141" t="s">
        <v>84</v>
      </c>
      <c r="AY152" s="13" t="s">
        <v>151</v>
      </c>
      <c r="BE152" s="142">
        <f t="shared" si="1"/>
        <v>0</v>
      </c>
      <c r="BF152" s="142">
        <f t="shared" si="2"/>
        <v>0</v>
      </c>
      <c r="BG152" s="142">
        <f t="shared" si="3"/>
        <v>0</v>
      </c>
      <c r="BH152" s="142">
        <f t="shared" si="4"/>
        <v>0</v>
      </c>
      <c r="BI152" s="142">
        <f t="shared" si="5"/>
        <v>0</v>
      </c>
      <c r="BJ152" s="13" t="s">
        <v>89</v>
      </c>
      <c r="BK152" s="157">
        <f t="shared" si="6"/>
        <v>0</v>
      </c>
      <c r="BL152" s="13" t="s">
        <v>96</v>
      </c>
      <c r="BM152" s="141" t="s">
        <v>1992</v>
      </c>
    </row>
    <row r="153" spans="2:65" s="1" customFormat="1" ht="38" customHeight="1">
      <c r="B153" s="129"/>
      <c r="C153" s="130">
        <v>15</v>
      </c>
      <c r="D153" s="130" t="s">
        <v>153</v>
      </c>
      <c r="E153" s="131" t="s">
        <v>1993</v>
      </c>
      <c r="F153" s="132" t="s">
        <v>1994</v>
      </c>
      <c r="G153" s="133" t="s">
        <v>169</v>
      </c>
      <c r="H153" s="134">
        <v>3</v>
      </c>
      <c r="I153" s="135"/>
      <c r="J153" s="135">
        <f t="shared" si="0"/>
        <v>0</v>
      </c>
      <c r="K153" s="136"/>
      <c r="L153" s="25"/>
      <c r="M153" s="137"/>
      <c r="N153" s="138"/>
      <c r="O153" s="139"/>
      <c r="P153" s="139"/>
      <c r="Q153" s="139"/>
      <c r="R153" s="139"/>
      <c r="S153" s="139"/>
      <c r="T153" s="140"/>
      <c r="AR153" s="141" t="s">
        <v>96</v>
      </c>
      <c r="AT153" s="141" t="s">
        <v>153</v>
      </c>
      <c r="AU153" s="141" t="s">
        <v>84</v>
      </c>
      <c r="AY153" s="13" t="s">
        <v>151</v>
      </c>
      <c r="BE153" s="142">
        <f t="shared" si="1"/>
        <v>0</v>
      </c>
      <c r="BF153" s="142">
        <f t="shared" si="2"/>
        <v>0</v>
      </c>
      <c r="BG153" s="142">
        <f t="shared" si="3"/>
        <v>0</v>
      </c>
      <c r="BH153" s="142">
        <f t="shared" si="4"/>
        <v>0</v>
      </c>
      <c r="BI153" s="142">
        <f t="shared" si="5"/>
        <v>0</v>
      </c>
      <c r="BJ153" s="13" t="s">
        <v>89</v>
      </c>
      <c r="BK153" s="157">
        <f t="shared" si="6"/>
        <v>0</v>
      </c>
      <c r="BL153" s="13" t="s">
        <v>96</v>
      </c>
      <c r="BM153" s="141" t="s">
        <v>1995</v>
      </c>
    </row>
    <row r="154" spans="2:65" s="1" customFormat="1" ht="38" customHeight="1">
      <c r="B154" s="129"/>
      <c r="C154" s="130">
        <v>16</v>
      </c>
      <c r="D154" s="130" t="s">
        <v>153</v>
      </c>
      <c r="E154" s="131" t="s">
        <v>1996</v>
      </c>
      <c r="F154" s="132" t="s">
        <v>1997</v>
      </c>
      <c r="G154" s="133" t="s">
        <v>169</v>
      </c>
      <c r="H154" s="134">
        <v>6</v>
      </c>
      <c r="I154" s="135"/>
      <c r="J154" s="135">
        <f t="shared" si="0"/>
        <v>0</v>
      </c>
      <c r="K154" s="136"/>
      <c r="L154" s="25"/>
      <c r="M154" s="137"/>
      <c r="N154" s="138"/>
      <c r="O154" s="139"/>
      <c r="P154" s="139"/>
      <c r="Q154" s="139"/>
      <c r="R154" s="139"/>
      <c r="S154" s="139"/>
      <c r="T154" s="140"/>
      <c r="AR154" s="141" t="s">
        <v>96</v>
      </c>
      <c r="AT154" s="141" t="s">
        <v>153</v>
      </c>
      <c r="AU154" s="141" t="s">
        <v>84</v>
      </c>
      <c r="AY154" s="13" t="s">
        <v>151</v>
      </c>
      <c r="BE154" s="142">
        <f t="shared" si="1"/>
        <v>0</v>
      </c>
      <c r="BF154" s="142">
        <f t="shared" si="2"/>
        <v>0</v>
      </c>
      <c r="BG154" s="142">
        <f t="shared" si="3"/>
        <v>0</v>
      </c>
      <c r="BH154" s="142">
        <f t="shared" si="4"/>
        <v>0</v>
      </c>
      <c r="BI154" s="142">
        <f t="shared" si="5"/>
        <v>0</v>
      </c>
      <c r="BJ154" s="13" t="s">
        <v>89</v>
      </c>
      <c r="BK154" s="157">
        <f t="shared" si="6"/>
        <v>0</v>
      </c>
      <c r="BL154" s="13" t="s">
        <v>96</v>
      </c>
      <c r="BM154" s="141" t="s">
        <v>1998</v>
      </c>
    </row>
    <row r="155" spans="2:65" s="1" customFormat="1" ht="38" customHeight="1">
      <c r="B155" s="129"/>
      <c r="C155" s="130">
        <v>17</v>
      </c>
      <c r="D155" s="130" t="s">
        <v>153</v>
      </c>
      <c r="E155" s="131" t="s">
        <v>1999</v>
      </c>
      <c r="F155" s="132" t="s">
        <v>2000</v>
      </c>
      <c r="G155" s="133" t="s">
        <v>169</v>
      </c>
      <c r="H155" s="134">
        <v>4</v>
      </c>
      <c r="I155" s="135"/>
      <c r="J155" s="135">
        <f t="shared" si="0"/>
        <v>0</v>
      </c>
      <c r="K155" s="136"/>
      <c r="L155" s="25"/>
      <c r="M155" s="137"/>
      <c r="N155" s="138"/>
      <c r="O155" s="139"/>
      <c r="P155" s="139"/>
      <c r="Q155" s="139"/>
      <c r="R155" s="139"/>
      <c r="S155" s="139"/>
      <c r="T155" s="140"/>
      <c r="AR155" s="141" t="s">
        <v>96</v>
      </c>
      <c r="AT155" s="141" t="s">
        <v>153</v>
      </c>
      <c r="AU155" s="141" t="s">
        <v>84</v>
      </c>
      <c r="AY155" s="13" t="s">
        <v>151</v>
      </c>
      <c r="BE155" s="142">
        <f t="shared" si="1"/>
        <v>0</v>
      </c>
      <c r="BF155" s="142">
        <f t="shared" si="2"/>
        <v>0</v>
      </c>
      <c r="BG155" s="142">
        <f t="shared" si="3"/>
        <v>0</v>
      </c>
      <c r="BH155" s="142">
        <f t="shared" si="4"/>
        <v>0</v>
      </c>
      <c r="BI155" s="142">
        <f t="shared" si="5"/>
        <v>0</v>
      </c>
      <c r="BJ155" s="13" t="s">
        <v>89</v>
      </c>
      <c r="BK155" s="157">
        <f t="shared" si="6"/>
        <v>0</v>
      </c>
      <c r="BL155" s="13" t="s">
        <v>96</v>
      </c>
      <c r="BM155" s="141" t="s">
        <v>2001</v>
      </c>
    </row>
    <row r="156" spans="2:65" s="1" customFormat="1" ht="38" customHeight="1">
      <c r="B156" s="129"/>
      <c r="C156" s="130">
        <v>18</v>
      </c>
      <c r="D156" s="130" t="s">
        <v>153</v>
      </c>
      <c r="E156" s="131" t="s">
        <v>2002</v>
      </c>
      <c r="F156" s="132" t="s">
        <v>2003</v>
      </c>
      <c r="G156" s="133" t="s">
        <v>169</v>
      </c>
      <c r="H156" s="134">
        <v>5</v>
      </c>
      <c r="I156" s="135"/>
      <c r="J156" s="135">
        <f t="shared" si="0"/>
        <v>0</v>
      </c>
      <c r="K156" s="136"/>
      <c r="L156" s="25"/>
      <c r="M156" s="137"/>
      <c r="N156" s="138"/>
      <c r="O156" s="139"/>
      <c r="P156" s="139"/>
      <c r="Q156" s="139"/>
      <c r="R156" s="139"/>
      <c r="S156" s="139"/>
      <c r="T156" s="140"/>
      <c r="AR156" s="141" t="s">
        <v>96</v>
      </c>
      <c r="AT156" s="141" t="s">
        <v>153</v>
      </c>
      <c r="AU156" s="141" t="s">
        <v>84</v>
      </c>
      <c r="AY156" s="13" t="s">
        <v>151</v>
      </c>
      <c r="BE156" s="142">
        <f t="shared" si="1"/>
        <v>0</v>
      </c>
      <c r="BF156" s="142">
        <f t="shared" si="2"/>
        <v>0</v>
      </c>
      <c r="BG156" s="142">
        <f t="shared" si="3"/>
        <v>0</v>
      </c>
      <c r="BH156" s="142">
        <f t="shared" si="4"/>
        <v>0</v>
      </c>
      <c r="BI156" s="142">
        <f t="shared" si="5"/>
        <v>0</v>
      </c>
      <c r="BJ156" s="13" t="s">
        <v>89</v>
      </c>
      <c r="BK156" s="157">
        <f t="shared" si="6"/>
        <v>0</v>
      </c>
      <c r="BL156" s="13" t="s">
        <v>96</v>
      </c>
      <c r="BM156" s="141" t="s">
        <v>2004</v>
      </c>
    </row>
    <row r="157" spans="2:65" s="1" customFormat="1" ht="38" customHeight="1">
      <c r="B157" s="129"/>
      <c r="C157" s="130">
        <v>19</v>
      </c>
      <c r="D157" s="130" t="s">
        <v>153</v>
      </c>
      <c r="E157" s="131" t="s">
        <v>2005</v>
      </c>
      <c r="F157" s="132" t="s">
        <v>2006</v>
      </c>
      <c r="G157" s="133" t="s">
        <v>169</v>
      </c>
      <c r="H157" s="134">
        <v>6</v>
      </c>
      <c r="I157" s="135"/>
      <c r="J157" s="135">
        <f t="shared" si="0"/>
        <v>0</v>
      </c>
      <c r="K157" s="136"/>
      <c r="L157" s="25"/>
      <c r="M157" s="137"/>
      <c r="N157" s="138"/>
      <c r="O157" s="139"/>
      <c r="P157" s="139"/>
      <c r="Q157" s="139"/>
      <c r="R157" s="139"/>
      <c r="S157" s="139"/>
      <c r="T157" s="140"/>
      <c r="AR157" s="141" t="s">
        <v>96</v>
      </c>
      <c r="AT157" s="141" t="s">
        <v>153</v>
      </c>
      <c r="AU157" s="141" t="s">
        <v>84</v>
      </c>
      <c r="AY157" s="13" t="s">
        <v>151</v>
      </c>
      <c r="BE157" s="142">
        <f t="shared" si="1"/>
        <v>0</v>
      </c>
      <c r="BF157" s="142">
        <f t="shared" si="2"/>
        <v>0</v>
      </c>
      <c r="BG157" s="142">
        <f t="shared" si="3"/>
        <v>0</v>
      </c>
      <c r="BH157" s="142">
        <f t="shared" si="4"/>
        <v>0</v>
      </c>
      <c r="BI157" s="142">
        <f t="shared" si="5"/>
        <v>0</v>
      </c>
      <c r="BJ157" s="13" t="s">
        <v>89</v>
      </c>
      <c r="BK157" s="157">
        <f t="shared" si="6"/>
        <v>0</v>
      </c>
      <c r="BL157" s="13" t="s">
        <v>96</v>
      </c>
      <c r="BM157" s="141" t="s">
        <v>2007</v>
      </c>
    </row>
    <row r="158" spans="2:65" s="1" customFormat="1" ht="38" customHeight="1">
      <c r="B158" s="129"/>
      <c r="C158" s="130">
        <v>20</v>
      </c>
      <c r="D158" s="130" t="s">
        <v>153</v>
      </c>
      <c r="E158" s="131" t="s">
        <v>2008</v>
      </c>
      <c r="F158" s="132" t="s">
        <v>2009</v>
      </c>
      <c r="G158" s="133" t="s">
        <v>169</v>
      </c>
      <c r="H158" s="134">
        <v>11</v>
      </c>
      <c r="I158" s="135"/>
      <c r="J158" s="135">
        <f t="shared" si="0"/>
        <v>0</v>
      </c>
      <c r="K158" s="136"/>
      <c r="L158" s="25"/>
      <c r="M158" s="137"/>
      <c r="N158" s="138"/>
      <c r="O158" s="139"/>
      <c r="P158" s="139"/>
      <c r="Q158" s="139"/>
      <c r="R158" s="139"/>
      <c r="S158" s="139"/>
      <c r="T158" s="140"/>
      <c r="AR158" s="141" t="s">
        <v>96</v>
      </c>
      <c r="AT158" s="141" t="s">
        <v>153</v>
      </c>
      <c r="AU158" s="141" t="s">
        <v>84</v>
      </c>
      <c r="AY158" s="13" t="s">
        <v>151</v>
      </c>
      <c r="BE158" s="142">
        <f t="shared" si="1"/>
        <v>0</v>
      </c>
      <c r="BF158" s="142">
        <f t="shared" si="2"/>
        <v>0</v>
      </c>
      <c r="BG158" s="142">
        <f t="shared" si="3"/>
        <v>0</v>
      </c>
      <c r="BH158" s="142">
        <f t="shared" si="4"/>
        <v>0</v>
      </c>
      <c r="BI158" s="142">
        <f t="shared" si="5"/>
        <v>0</v>
      </c>
      <c r="BJ158" s="13" t="s">
        <v>89</v>
      </c>
      <c r="BK158" s="157">
        <f t="shared" si="6"/>
        <v>0</v>
      </c>
      <c r="BL158" s="13" t="s">
        <v>96</v>
      </c>
      <c r="BM158" s="141" t="s">
        <v>2010</v>
      </c>
    </row>
    <row r="159" spans="2:65" s="1" customFormat="1" ht="38" customHeight="1">
      <c r="B159" s="129"/>
      <c r="C159" s="130">
        <v>21</v>
      </c>
      <c r="D159" s="130" t="s">
        <v>153</v>
      </c>
      <c r="E159" s="131" t="s">
        <v>2011</v>
      </c>
      <c r="F159" s="132" t="s">
        <v>2012</v>
      </c>
      <c r="G159" s="133" t="s">
        <v>169</v>
      </c>
      <c r="H159" s="134">
        <v>4</v>
      </c>
      <c r="I159" s="135"/>
      <c r="J159" s="135">
        <f t="shared" si="0"/>
        <v>0</v>
      </c>
      <c r="K159" s="136"/>
      <c r="L159" s="25"/>
      <c r="M159" s="137"/>
      <c r="N159" s="138"/>
      <c r="O159" s="139"/>
      <c r="P159" s="139"/>
      <c r="Q159" s="139"/>
      <c r="R159" s="139"/>
      <c r="S159" s="139"/>
      <c r="T159" s="140"/>
      <c r="AR159" s="141" t="s">
        <v>96</v>
      </c>
      <c r="AT159" s="141" t="s">
        <v>153</v>
      </c>
      <c r="AU159" s="141" t="s">
        <v>84</v>
      </c>
      <c r="AY159" s="13" t="s">
        <v>151</v>
      </c>
      <c r="BE159" s="142">
        <f t="shared" si="1"/>
        <v>0</v>
      </c>
      <c r="BF159" s="142">
        <f t="shared" si="2"/>
        <v>0</v>
      </c>
      <c r="BG159" s="142">
        <f t="shared" si="3"/>
        <v>0</v>
      </c>
      <c r="BH159" s="142">
        <f t="shared" si="4"/>
        <v>0</v>
      </c>
      <c r="BI159" s="142">
        <f t="shared" si="5"/>
        <v>0</v>
      </c>
      <c r="BJ159" s="13" t="s">
        <v>89</v>
      </c>
      <c r="BK159" s="157">
        <f t="shared" si="6"/>
        <v>0</v>
      </c>
      <c r="BL159" s="13" t="s">
        <v>96</v>
      </c>
      <c r="BM159" s="141" t="s">
        <v>2013</v>
      </c>
    </row>
    <row r="160" spans="2:65" s="1" customFormat="1" ht="38" customHeight="1">
      <c r="B160" s="129"/>
      <c r="C160" s="130">
        <v>22</v>
      </c>
      <c r="D160" s="130" t="s">
        <v>153</v>
      </c>
      <c r="E160" s="131" t="s">
        <v>2014</v>
      </c>
      <c r="F160" s="132" t="s">
        <v>2015</v>
      </c>
      <c r="G160" s="133" t="s">
        <v>169</v>
      </c>
      <c r="H160" s="134">
        <v>4</v>
      </c>
      <c r="I160" s="135"/>
      <c r="J160" s="135">
        <f t="shared" si="0"/>
        <v>0</v>
      </c>
      <c r="K160" s="136"/>
      <c r="L160" s="25"/>
      <c r="M160" s="137"/>
      <c r="N160" s="138"/>
      <c r="O160" s="139"/>
      <c r="P160" s="139"/>
      <c r="Q160" s="139"/>
      <c r="R160" s="139"/>
      <c r="S160" s="139"/>
      <c r="T160" s="140"/>
      <c r="AR160" s="141" t="s">
        <v>96</v>
      </c>
      <c r="AT160" s="141" t="s">
        <v>153</v>
      </c>
      <c r="AU160" s="141" t="s">
        <v>84</v>
      </c>
      <c r="AY160" s="13" t="s">
        <v>151</v>
      </c>
      <c r="BE160" s="142">
        <f t="shared" si="1"/>
        <v>0</v>
      </c>
      <c r="BF160" s="142">
        <f t="shared" si="2"/>
        <v>0</v>
      </c>
      <c r="BG160" s="142">
        <f t="shared" si="3"/>
        <v>0</v>
      </c>
      <c r="BH160" s="142">
        <f t="shared" si="4"/>
        <v>0</v>
      </c>
      <c r="BI160" s="142">
        <f t="shared" si="5"/>
        <v>0</v>
      </c>
      <c r="BJ160" s="13" t="s">
        <v>89</v>
      </c>
      <c r="BK160" s="157">
        <f t="shared" si="6"/>
        <v>0</v>
      </c>
      <c r="BL160" s="13" t="s">
        <v>96</v>
      </c>
      <c r="BM160" s="141" t="s">
        <v>2016</v>
      </c>
    </row>
    <row r="161" spans="2:65" s="1" customFormat="1" ht="38" customHeight="1">
      <c r="B161" s="129"/>
      <c r="C161" s="130">
        <v>23</v>
      </c>
      <c r="D161" s="130" t="s">
        <v>153</v>
      </c>
      <c r="E161" s="131" t="s">
        <v>2017</v>
      </c>
      <c r="F161" s="132" t="s">
        <v>2018</v>
      </c>
      <c r="G161" s="133" t="s">
        <v>169</v>
      </c>
      <c r="H161" s="134">
        <v>12</v>
      </c>
      <c r="I161" s="135"/>
      <c r="J161" s="135">
        <f t="shared" si="0"/>
        <v>0</v>
      </c>
      <c r="K161" s="136"/>
      <c r="L161" s="25"/>
      <c r="M161" s="137"/>
      <c r="N161" s="138"/>
      <c r="O161" s="139"/>
      <c r="P161" s="139"/>
      <c r="Q161" s="139"/>
      <c r="R161" s="139"/>
      <c r="S161" s="139"/>
      <c r="T161" s="140"/>
      <c r="AR161" s="141" t="s">
        <v>96</v>
      </c>
      <c r="AT161" s="141" t="s">
        <v>153</v>
      </c>
      <c r="AU161" s="141" t="s">
        <v>84</v>
      </c>
      <c r="AY161" s="13" t="s">
        <v>151</v>
      </c>
      <c r="BE161" s="142">
        <f t="shared" si="1"/>
        <v>0</v>
      </c>
      <c r="BF161" s="142">
        <f t="shared" si="2"/>
        <v>0</v>
      </c>
      <c r="BG161" s="142">
        <f t="shared" si="3"/>
        <v>0</v>
      </c>
      <c r="BH161" s="142">
        <f t="shared" si="4"/>
        <v>0</v>
      </c>
      <c r="BI161" s="142">
        <f t="shared" si="5"/>
        <v>0</v>
      </c>
      <c r="BJ161" s="13" t="s">
        <v>89</v>
      </c>
      <c r="BK161" s="157">
        <f t="shared" si="6"/>
        <v>0</v>
      </c>
      <c r="BL161" s="13" t="s">
        <v>96</v>
      </c>
      <c r="BM161" s="141" t="s">
        <v>2019</v>
      </c>
    </row>
    <row r="162" spans="2:65" s="1" customFormat="1" ht="38" customHeight="1">
      <c r="B162" s="129"/>
      <c r="C162" s="130">
        <v>24</v>
      </c>
      <c r="D162" s="130" t="s">
        <v>153</v>
      </c>
      <c r="E162" s="131" t="s">
        <v>2020</v>
      </c>
      <c r="F162" s="132" t="s">
        <v>2021</v>
      </c>
      <c r="G162" s="133" t="s">
        <v>169</v>
      </c>
      <c r="H162" s="134">
        <v>1</v>
      </c>
      <c r="I162" s="135"/>
      <c r="J162" s="135">
        <f t="shared" si="0"/>
        <v>0</v>
      </c>
      <c r="K162" s="136"/>
      <c r="L162" s="25"/>
      <c r="M162" s="137"/>
      <c r="N162" s="138"/>
      <c r="O162" s="139"/>
      <c r="P162" s="139"/>
      <c r="Q162" s="139"/>
      <c r="R162" s="139"/>
      <c r="S162" s="139"/>
      <c r="T162" s="140"/>
      <c r="AR162" s="141" t="s">
        <v>96</v>
      </c>
      <c r="AT162" s="141" t="s">
        <v>153</v>
      </c>
      <c r="AU162" s="141" t="s">
        <v>84</v>
      </c>
      <c r="AY162" s="13" t="s">
        <v>151</v>
      </c>
      <c r="BE162" s="142">
        <f t="shared" si="1"/>
        <v>0</v>
      </c>
      <c r="BF162" s="142">
        <f t="shared" si="2"/>
        <v>0</v>
      </c>
      <c r="BG162" s="142">
        <f t="shared" si="3"/>
        <v>0</v>
      </c>
      <c r="BH162" s="142">
        <f t="shared" si="4"/>
        <v>0</v>
      </c>
      <c r="BI162" s="142">
        <f t="shared" si="5"/>
        <v>0</v>
      </c>
      <c r="BJ162" s="13" t="s">
        <v>89</v>
      </c>
      <c r="BK162" s="157">
        <f t="shared" si="6"/>
        <v>0</v>
      </c>
      <c r="BL162" s="13" t="s">
        <v>96</v>
      </c>
      <c r="BM162" s="141" t="s">
        <v>2022</v>
      </c>
    </row>
    <row r="163" spans="2:65" s="1" customFormat="1" ht="38" customHeight="1">
      <c r="B163" s="129"/>
      <c r="C163" s="130">
        <v>25</v>
      </c>
      <c r="D163" s="130" t="s">
        <v>153</v>
      </c>
      <c r="E163" s="131" t="s">
        <v>2023</v>
      </c>
      <c r="F163" s="132" t="s">
        <v>2024</v>
      </c>
      <c r="G163" s="133" t="s">
        <v>169</v>
      </c>
      <c r="H163" s="134">
        <v>6</v>
      </c>
      <c r="I163" s="135"/>
      <c r="J163" s="135">
        <f t="shared" si="0"/>
        <v>0</v>
      </c>
      <c r="K163" s="136"/>
      <c r="L163" s="25"/>
      <c r="M163" s="137"/>
      <c r="N163" s="138"/>
      <c r="O163" s="139"/>
      <c r="P163" s="139"/>
      <c r="Q163" s="139"/>
      <c r="R163" s="139"/>
      <c r="S163" s="139"/>
      <c r="T163" s="140"/>
      <c r="AR163" s="141" t="s">
        <v>96</v>
      </c>
      <c r="AT163" s="141" t="s">
        <v>153</v>
      </c>
      <c r="AU163" s="141" t="s">
        <v>84</v>
      </c>
      <c r="AY163" s="13" t="s">
        <v>151</v>
      </c>
      <c r="BE163" s="142">
        <f t="shared" si="1"/>
        <v>0</v>
      </c>
      <c r="BF163" s="142">
        <f t="shared" si="2"/>
        <v>0</v>
      </c>
      <c r="BG163" s="142">
        <f t="shared" si="3"/>
        <v>0</v>
      </c>
      <c r="BH163" s="142">
        <f t="shared" si="4"/>
        <v>0</v>
      </c>
      <c r="BI163" s="142">
        <f t="shared" si="5"/>
        <v>0</v>
      </c>
      <c r="BJ163" s="13" t="s">
        <v>89</v>
      </c>
      <c r="BK163" s="157">
        <f t="shared" si="6"/>
        <v>0</v>
      </c>
      <c r="BL163" s="13" t="s">
        <v>96</v>
      </c>
      <c r="BM163" s="141" t="s">
        <v>2025</v>
      </c>
    </row>
    <row r="164" spans="2:65" s="1" customFormat="1" ht="49.25" customHeight="1">
      <c r="B164" s="129"/>
      <c r="C164" s="130">
        <v>26</v>
      </c>
      <c r="D164" s="130" t="s">
        <v>153</v>
      </c>
      <c r="E164" s="131" t="s">
        <v>2026</v>
      </c>
      <c r="F164" s="132" t="s">
        <v>2027</v>
      </c>
      <c r="G164" s="133" t="s">
        <v>169</v>
      </c>
      <c r="H164" s="134">
        <v>6</v>
      </c>
      <c r="I164" s="135"/>
      <c r="J164" s="135">
        <f t="shared" si="0"/>
        <v>0</v>
      </c>
      <c r="K164" s="136"/>
      <c r="L164" s="25"/>
      <c r="M164" s="137"/>
      <c r="N164" s="138"/>
      <c r="O164" s="139"/>
      <c r="P164" s="139"/>
      <c r="Q164" s="139"/>
      <c r="R164" s="139"/>
      <c r="S164" s="139"/>
      <c r="T164" s="140"/>
      <c r="AR164" s="141" t="s">
        <v>96</v>
      </c>
      <c r="AT164" s="141" t="s">
        <v>153</v>
      </c>
      <c r="AU164" s="141" t="s">
        <v>84</v>
      </c>
      <c r="AY164" s="13" t="s">
        <v>151</v>
      </c>
      <c r="BE164" s="142">
        <f t="shared" si="1"/>
        <v>0</v>
      </c>
      <c r="BF164" s="142">
        <f t="shared" si="2"/>
        <v>0</v>
      </c>
      <c r="BG164" s="142">
        <f t="shared" si="3"/>
        <v>0</v>
      </c>
      <c r="BH164" s="142">
        <f t="shared" si="4"/>
        <v>0</v>
      </c>
      <c r="BI164" s="142">
        <f t="shared" si="5"/>
        <v>0</v>
      </c>
      <c r="BJ164" s="13" t="s">
        <v>89</v>
      </c>
      <c r="BK164" s="157">
        <f t="shared" si="6"/>
        <v>0</v>
      </c>
      <c r="BL164" s="13" t="s">
        <v>96</v>
      </c>
      <c r="BM164" s="141" t="s">
        <v>2028</v>
      </c>
    </row>
    <row r="165" spans="2:65" s="1" customFormat="1" ht="49.25" customHeight="1">
      <c r="B165" s="129"/>
      <c r="C165" s="130">
        <v>27</v>
      </c>
      <c r="D165" s="130" t="s">
        <v>153</v>
      </c>
      <c r="E165" s="131" t="s">
        <v>2029</v>
      </c>
      <c r="F165" s="132" t="s">
        <v>2030</v>
      </c>
      <c r="G165" s="133" t="s">
        <v>169</v>
      </c>
      <c r="H165" s="134">
        <v>21</v>
      </c>
      <c r="I165" s="135"/>
      <c r="J165" s="135">
        <f t="shared" si="0"/>
        <v>0</v>
      </c>
      <c r="K165" s="136"/>
      <c r="L165" s="25"/>
      <c r="M165" s="137"/>
      <c r="N165" s="138"/>
      <c r="O165" s="139"/>
      <c r="P165" s="139"/>
      <c r="Q165" s="139"/>
      <c r="R165" s="139"/>
      <c r="S165" s="139"/>
      <c r="T165" s="140"/>
      <c r="AR165" s="141" t="s">
        <v>96</v>
      </c>
      <c r="AT165" s="141" t="s">
        <v>153</v>
      </c>
      <c r="AU165" s="141" t="s">
        <v>84</v>
      </c>
      <c r="AY165" s="13" t="s">
        <v>151</v>
      </c>
      <c r="BE165" s="142">
        <f t="shared" si="1"/>
        <v>0</v>
      </c>
      <c r="BF165" s="142">
        <f t="shared" si="2"/>
        <v>0</v>
      </c>
      <c r="BG165" s="142">
        <f t="shared" si="3"/>
        <v>0</v>
      </c>
      <c r="BH165" s="142">
        <f t="shared" si="4"/>
        <v>0</v>
      </c>
      <c r="BI165" s="142">
        <f t="shared" si="5"/>
        <v>0</v>
      </c>
      <c r="BJ165" s="13" t="s">
        <v>89</v>
      </c>
      <c r="BK165" s="157">
        <f t="shared" si="6"/>
        <v>0</v>
      </c>
      <c r="BL165" s="13" t="s">
        <v>96</v>
      </c>
      <c r="BM165" s="141" t="s">
        <v>2031</v>
      </c>
    </row>
    <row r="166" spans="2:65" s="1" customFormat="1" ht="49.25" customHeight="1">
      <c r="B166" s="129"/>
      <c r="C166" s="130">
        <v>28</v>
      </c>
      <c r="D166" s="130" t="s">
        <v>153</v>
      </c>
      <c r="E166" s="131" t="s">
        <v>2032</v>
      </c>
      <c r="F166" s="132" t="s">
        <v>2033</v>
      </c>
      <c r="G166" s="133" t="s">
        <v>169</v>
      </c>
      <c r="H166" s="134">
        <v>1</v>
      </c>
      <c r="I166" s="135"/>
      <c r="J166" s="135">
        <f t="shared" si="0"/>
        <v>0</v>
      </c>
      <c r="K166" s="136"/>
      <c r="L166" s="25"/>
      <c r="M166" s="137"/>
      <c r="N166" s="138"/>
      <c r="O166" s="139"/>
      <c r="P166" s="139"/>
      <c r="Q166" s="139"/>
      <c r="R166" s="139"/>
      <c r="S166" s="139"/>
      <c r="T166" s="140"/>
      <c r="AR166" s="141" t="s">
        <v>96</v>
      </c>
      <c r="AT166" s="141" t="s">
        <v>153</v>
      </c>
      <c r="AU166" s="141" t="s">
        <v>84</v>
      </c>
      <c r="AY166" s="13" t="s">
        <v>151</v>
      </c>
      <c r="BE166" s="142">
        <f t="shared" si="1"/>
        <v>0</v>
      </c>
      <c r="BF166" s="142">
        <f t="shared" si="2"/>
        <v>0</v>
      </c>
      <c r="BG166" s="142">
        <f t="shared" si="3"/>
        <v>0</v>
      </c>
      <c r="BH166" s="142">
        <f t="shared" si="4"/>
        <v>0</v>
      </c>
      <c r="BI166" s="142">
        <f t="shared" si="5"/>
        <v>0</v>
      </c>
      <c r="BJ166" s="13" t="s">
        <v>89</v>
      </c>
      <c r="BK166" s="157">
        <f t="shared" si="6"/>
        <v>0</v>
      </c>
      <c r="BL166" s="13" t="s">
        <v>96</v>
      </c>
      <c r="BM166" s="141" t="s">
        <v>2034</v>
      </c>
    </row>
    <row r="167" spans="2:65" s="1" customFormat="1" ht="49.25" customHeight="1">
      <c r="B167" s="129"/>
      <c r="C167" s="130">
        <v>29</v>
      </c>
      <c r="D167" s="130" t="s">
        <v>153</v>
      </c>
      <c r="E167" s="131" t="s">
        <v>2035</v>
      </c>
      <c r="F167" s="132" t="s">
        <v>2036</v>
      </c>
      <c r="G167" s="133" t="s">
        <v>169</v>
      </c>
      <c r="H167" s="134">
        <v>5</v>
      </c>
      <c r="I167" s="135"/>
      <c r="J167" s="135">
        <f t="shared" si="0"/>
        <v>0</v>
      </c>
      <c r="K167" s="136"/>
      <c r="L167" s="25"/>
      <c r="M167" s="137"/>
      <c r="N167" s="138"/>
      <c r="O167" s="139"/>
      <c r="P167" s="139"/>
      <c r="Q167" s="139"/>
      <c r="R167" s="139"/>
      <c r="S167" s="139"/>
      <c r="T167" s="140"/>
      <c r="AR167" s="141" t="s">
        <v>96</v>
      </c>
      <c r="AT167" s="141" t="s">
        <v>153</v>
      </c>
      <c r="AU167" s="141" t="s">
        <v>84</v>
      </c>
      <c r="AY167" s="13" t="s">
        <v>151</v>
      </c>
      <c r="BE167" s="142">
        <f t="shared" si="1"/>
        <v>0</v>
      </c>
      <c r="BF167" s="142">
        <f t="shared" si="2"/>
        <v>0</v>
      </c>
      <c r="BG167" s="142">
        <f t="shared" si="3"/>
        <v>0</v>
      </c>
      <c r="BH167" s="142">
        <f t="shared" si="4"/>
        <v>0</v>
      </c>
      <c r="BI167" s="142">
        <f t="shared" si="5"/>
        <v>0</v>
      </c>
      <c r="BJ167" s="13" t="s">
        <v>89</v>
      </c>
      <c r="BK167" s="157">
        <f t="shared" si="6"/>
        <v>0</v>
      </c>
      <c r="BL167" s="13" t="s">
        <v>96</v>
      </c>
      <c r="BM167" s="141" t="s">
        <v>2037</v>
      </c>
    </row>
    <row r="168" spans="2:65" s="1" customFormat="1" ht="49.25" customHeight="1">
      <c r="B168" s="129"/>
      <c r="C168" s="130">
        <v>30</v>
      </c>
      <c r="D168" s="130" t="s">
        <v>153</v>
      </c>
      <c r="E168" s="131" t="s">
        <v>2038</v>
      </c>
      <c r="F168" s="132" t="s">
        <v>2039</v>
      </c>
      <c r="G168" s="133" t="s">
        <v>169</v>
      </c>
      <c r="H168" s="134">
        <v>1</v>
      </c>
      <c r="I168" s="135"/>
      <c r="J168" s="135">
        <f t="shared" si="0"/>
        <v>0</v>
      </c>
      <c r="K168" s="136"/>
      <c r="L168" s="25"/>
      <c r="M168" s="137"/>
      <c r="N168" s="138"/>
      <c r="O168" s="139"/>
      <c r="P168" s="139"/>
      <c r="Q168" s="139"/>
      <c r="R168" s="139"/>
      <c r="S168" s="139"/>
      <c r="T168" s="140"/>
      <c r="AR168" s="141" t="s">
        <v>96</v>
      </c>
      <c r="AT168" s="141" t="s">
        <v>153</v>
      </c>
      <c r="AU168" s="141" t="s">
        <v>84</v>
      </c>
      <c r="AY168" s="13" t="s">
        <v>151</v>
      </c>
      <c r="BE168" s="142">
        <f t="shared" si="1"/>
        <v>0</v>
      </c>
      <c r="BF168" s="142">
        <f t="shared" si="2"/>
        <v>0</v>
      </c>
      <c r="BG168" s="142">
        <f t="shared" si="3"/>
        <v>0</v>
      </c>
      <c r="BH168" s="142">
        <f t="shared" si="4"/>
        <v>0</v>
      </c>
      <c r="BI168" s="142">
        <f t="shared" si="5"/>
        <v>0</v>
      </c>
      <c r="BJ168" s="13" t="s">
        <v>89</v>
      </c>
      <c r="BK168" s="157">
        <f t="shared" si="6"/>
        <v>0</v>
      </c>
      <c r="BL168" s="13" t="s">
        <v>96</v>
      </c>
      <c r="BM168" s="141" t="s">
        <v>2040</v>
      </c>
    </row>
    <row r="169" spans="2:65" s="1" customFormat="1" ht="49.25" customHeight="1">
      <c r="B169" s="129"/>
      <c r="C169" s="130">
        <v>31</v>
      </c>
      <c r="D169" s="130" t="s">
        <v>153</v>
      </c>
      <c r="E169" s="131" t="s">
        <v>2041</v>
      </c>
      <c r="F169" s="132" t="s">
        <v>2042</v>
      </c>
      <c r="G169" s="133" t="s">
        <v>169</v>
      </c>
      <c r="H169" s="134">
        <v>5</v>
      </c>
      <c r="I169" s="135"/>
      <c r="J169" s="135">
        <f t="shared" si="0"/>
        <v>0</v>
      </c>
      <c r="K169" s="136"/>
      <c r="L169" s="25"/>
      <c r="M169" s="137"/>
      <c r="N169" s="138"/>
      <c r="O169" s="139"/>
      <c r="P169" s="139"/>
      <c r="Q169" s="139"/>
      <c r="R169" s="139"/>
      <c r="S169" s="139"/>
      <c r="T169" s="140"/>
      <c r="AR169" s="141" t="s">
        <v>96</v>
      </c>
      <c r="AT169" s="141" t="s">
        <v>153</v>
      </c>
      <c r="AU169" s="141" t="s">
        <v>84</v>
      </c>
      <c r="AY169" s="13" t="s">
        <v>151</v>
      </c>
      <c r="BE169" s="142">
        <f t="shared" si="1"/>
        <v>0</v>
      </c>
      <c r="BF169" s="142">
        <f t="shared" si="2"/>
        <v>0</v>
      </c>
      <c r="BG169" s="142">
        <f t="shared" si="3"/>
        <v>0</v>
      </c>
      <c r="BH169" s="142">
        <f t="shared" si="4"/>
        <v>0</v>
      </c>
      <c r="BI169" s="142">
        <f t="shared" si="5"/>
        <v>0</v>
      </c>
      <c r="BJ169" s="13" t="s">
        <v>89</v>
      </c>
      <c r="BK169" s="157">
        <f t="shared" si="6"/>
        <v>0</v>
      </c>
      <c r="BL169" s="13" t="s">
        <v>96</v>
      </c>
      <c r="BM169" s="141" t="s">
        <v>2043</v>
      </c>
    </row>
    <row r="170" spans="2:65" s="1" customFormat="1" ht="49.25" customHeight="1">
      <c r="B170" s="129"/>
      <c r="C170" s="130">
        <v>32</v>
      </c>
      <c r="D170" s="130" t="s">
        <v>153</v>
      </c>
      <c r="E170" s="131" t="s">
        <v>2044</v>
      </c>
      <c r="F170" s="132" t="s">
        <v>2045</v>
      </c>
      <c r="G170" s="133" t="s">
        <v>169</v>
      </c>
      <c r="H170" s="134">
        <v>3</v>
      </c>
      <c r="I170" s="135"/>
      <c r="J170" s="135">
        <f t="shared" si="0"/>
        <v>0</v>
      </c>
      <c r="K170" s="136"/>
      <c r="L170" s="25"/>
      <c r="M170" s="137"/>
      <c r="N170" s="138"/>
      <c r="O170" s="139"/>
      <c r="P170" s="139"/>
      <c r="Q170" s="139"/>
      <c r="R170" s="139"/>
      <c r="S170" s="139"/>
      <c r="T170" s="140"/>
      <c r="AR170" s="141" t="s">
        <v>96</v>
      </c>
      <c r="AT170" s="141" t="s">
        <v>153</v>
      </c>
      <c r="AU170" s="141" t="s">
        <v>84</v>
      </c>
      <c r="AY170" s="13" t="s">
        <v>151</v>
      </c>
      <c r="BE170" s="142">
        <f t="shared" si="1"/>
        <v>0</v>
      </c>
      <c r="BF170" s="142">
        <f t="shared" si="2"/>
        <v>0</v>
      </c>
      <c r="BG170" s="142">
        <f t="shared" si="3"/>
        <v>0</v>
      </c>
      <c r="BH170" s="142">
        <f t="shared" si="4"/>
        <v>0</v>
      </c>
      <c r="BI170" s="142">
        <f t="shared" si="5"/>
        <v>0</v>
      </c>
      <c r="BJ170" s="13" t="s">
        <v>89</v>
      </c>
      <c r="BK170" s="157">
        <f t="shared" si="6"/>
        <v>0</v>
      </c>
      <c r="BL170" s="13" t="s">
        <v>96</v>
      </c>
      <c r="BM170" s="141" t="s">
        <v>2046</v>
      </c>
    </row>
    <row r="171" spans="2:65" s="1" customFormat="1" ht="49.25" customHeight="1">
      <c r="B171" s="129"/>
      <c r="C171" s="130">
        <v>33</v>
      </c>
      <c r="D171" s="130" t="s">
        <v>153</v>
      </c>
      <c r="E171" s="131" t="s">
        <v>2047</v>
      </c>
      <c r="F171" s="132" t="s">
        <v>2048</v>
      </c>
      <c r="G171" s="133" t="s">
        <v>169</v>
      </c>
      <c r="H171" s="134">
        <v>4</v>
      </c>
      <c r="I171" s="135"/>
      <c r="J171" s="135">
        <f t="shared" si="0"/>
        <v>0</v>
      </c>
      <c r="K171" s="136"/>
      <c r="L171" s="25"/>
      <c r="M171" s="137"/>
      <c r="N171" s="138"/>
      <c r="O171" s="139"/>
      <c r="P171" s="139"/>
      <c r="Q171" s="139"/>
      <c r="R171" s="139"/>
      <c r="S171" s="139"/>
      <c r="T171" s="140"/>
      <c r="AR171" s="141" t="s">
        <v>96</v>
      </c>
      <c r="AT171" s="141" t="s">
        <v>153</v>
      </c>
      <c r="AU171" s="141" t="s">
        <v>84</v>
      </c>
      <c r="AY171" s="13" t="s">
        <v>151</v>
      </c>
      <c r="BE171" s="142">
        <f t="shared" si="1"/>
        <v>0</v>
      </c>
      <c r="BF171" s="142">
        <f t="shared" si="2"/>
        <v>0</v>
      </c>
      <c r="BG171" s="142">
        <f t="shared" si="3"/>
        <v>0</v>
      </c>
      <c r="BH171" s="142">
        <f t="shared" si="4"/>
        <v>0</v>
      </c>
      <c r="BI171" s="142">
        <f t="shared" si="5"/>
        <v>0</v>
      </c>
      <c r="BJ171" s="13" t="s">
        <v>89</v>
      </c>
      <c r="BK171" s="157">
        <f t="shared" si="6"/>
        <v>0</v>
      </c>
      <c r="BL171" s="13" t="s">
        <v>96</v>
      </c>
      <c r="BM171" s="141" t="s">
        <v>2049</v>
      </c>
    </row>
    <row r="172" spans="2:65" s="1" customFormat="1" ht="49.25" customHeight="1">
      <c r="B172" s="129"/>
      <c r="C172" s="130">
        <v>34</v>
      </c>
      <c r="D172" s="130" t="s">
        <v>153</v>
      </c>
      <c r="E172" s="131" t="s">
        <v>2050</v>
      </c>
      <c r="F172" s="132" t="s">
        <v>2051</v>
      </c>
      <c r="G172" s="133" t="s">
        <v>169</v>
      </c>
      <c r="H172" s="134">
        <v>3</v>
      </c>
      <c r="I172" s="135"/>
      <c r="J172" s="135">
        <f t="shared" si="0"/>
        <v>0</v>
      </c>
      <c r="K172" s="136"/>
      <c r="L172" s="25"/>
      <c r="M172" s="137"/>
      <c r="N172" s="138"/>
      <c r="O172" s="139"/>
      <c r="P172" s="139"/>
      <c r="Q172" s="139"/>
      <c r="R172" s="139"/>
      <c r="S172" s="139"/>
      <c r="T172" s="140"/>
      <c r="AR172" s="141" t="s">
        <v>96</v>
      </c>
      <c r="AT172" s="141" t="s">
        <v>153</v>
      </c>
      <c r="AU172" s="141" t="s">
        <v>84</v>
      </c>
      <c r="AY172" s="13" t="s">
        <v>151</v>
      </c>
      <c r="BE172" s="142">
        <f t="shared" si="1"/>
        <v>0</v>
      </c>
      <c r="BF172" s="142">
        <f t="shared" si="2"/>
        <v>0</v>
      </c>
      <c r="BG172" s="142">
        <f t="shared" si="3"/>
        <v>0</v>
      </c>
      <c r="BH172" s="142">
        <f t="shared" si="4"/>
        <v>0</v>
      </c>
      <c r="BI172" s="142">
        <f t="shared" si="5"/>
        <v>0</v>
      </c>
      <c r="BJ172" s="13" t="s">
        <v>89</v>
      </c>
      <c r="BK172" s="157">
        <f t="shared" si="6"/>
        <v>0</v>
      </c>
      <c r="BL172" s="13" t="s">
        <v>96</v>
      </c>
      <c r="BM172" s="141" t="s">
        <v>2052</v>
      </c>
    </row>
    <row r="173" spans="2:65" s="1" customFormat="1" ht="49.25" customHeight="1">
      <c r="B173" s="129"/>
      <c r="C173" s="130">
        <v>35</v>
      </c>
      <c r="D173" s="130" t="s">
        <v>153</v>
      </c>
      <c r="E173" s="131" t="s">
        <v>2053</v>
      </c>
      <c r="F173" s="132" t="s">
        <v>2054</v>
      </c>
      <c r="G173" s="133" t="s">
        <v>169</v>
      </c>
      <c r="H173" s="134">
        <v>4</v>
      </c>
      <c r="I173" s="135"/>
      <c r="J173" s="135">
        <f t="shared" si="0"/>
        <v>0</v>
      </c>
      <c r="K173" s="136"/>
      <c r="L173" s="25"/>
      <c r="M173" s="137"/>
      <c r="N173" s="138"/>
      <c r="O173" s="139"/>
      <c r="P173" s="139"/>
      <c r="Q173" s="139"/>
      <c r="R173" s="139"/>
      <c r="S173" s="139"/>
      <c r="T173" s="140"/>
      <c r="AR173" s="141" t="s">
        <v>96</v>
      </c>
      <c r="AT173" s="141" t="s">
        <v>153</v>
      </c>
      <c r="AU173" s="141" t="s">
        <v>84</v>
      </c>
      <c r="AY173" s="13" t="s">
        <v>151</v>
      </c>
      <c r="BE173" s="142">
        <f t="shared" si="1"/>
        <v>0</v>
      </c>
      <c r="BF173" s="142">
        <f t="shared" si="2"/>
        <v>0</v>
      </c>
      <c r="BG173" s="142">
        <f t="shared" si="3"/>
        <v>0</v>
      </c>
      <c r="BH173" s="142">
        <f t="shared" si="4"/>
        <v>0</v>
      </c>
      <c r="BI173" s="142">
        <f t="shared" si="5"/>
        <v>0</v>
      </c>
      <c r="BJ173" s="13" t="s">
        <v>89</v>
      </c>
      <c r="BK173" s="157">
        <f t="shared" si="6"/>
        <v>0</v>
      </c>
      <c r="BL173" s="13" t="s">
        <v>96</v>
      </c>
      <c r="BM173" s="141" t="s">
        <v>2055</v>
      </c>
    </row>
    <row r="174" spans="2:65" s="1" customFormat="1" ht="49.25" customHeight="1">
      <c r="B174" s="129"/>
      <c r="C174" s="130">
        <v>36</v>
      </c>
      <c r="D174" s="130" t="s">
        <v>153</v>
      </c>
      <c r="E174" s="131" t="s">
        <v>2056</v>
      </c>
      <c r="F174" s="132" t="s">
        <v>2057</v>
      </c>
      <c r="G174" s="133" t="s">
        <v>169</v>
      </c>
      <c r="H174" s="134">
        <v>5</v>
      </c>
      <c r="I174" s="135"/>
      <c r="J174" s="135">
        <f t="shared" si="0"/>
        <v>0</v>
      </c>
      <c r="K174" s="136"/>
      <c r="L174" s="25"/>
      <c r="M174" s="137"/>
      <c r="N174" s="138"/>
      <c r="O174" s="139"/>
      <c r="P174" s="139"/>
      <c r="Q174" s="139"/>
      <c r="R174" s="139"/>
      <c r="S174" s="139"/>
      <c r="T174" s="140"/>
      <c r="AR174" s="141" t="s">
        <v>96</v>
      </c>
      <c r="AT174" s="141" t="s">
        <v>153</v>
      </c>
      <c r="AU174" s="141" t="s">
        <v>84</v>
      </c>
      <c r="AY174" s="13" t="s">
        <v>151</v>
      </c>
      <c r="BE174" s="142">
        <f t="shared" si="1"/>
        <v>0</v>
      </c>
      <c r="BF174" s="142">
        <f t="shared" si="2"/>
        <v>0</v>
      </c>
      <c r="BG174" s="142">
        <f t="shared" si="3"/>
        <v>0</v>
      </c>
      <c r="BH174" s="142">
        <f t="shared" si="4"/>
        <v>0</v>
      </c>
      <c r="BI174" s="142">
        <f t="shared" si="5"/>
        <v>0</v>
      </c>
      <c r="BJ174" s="13" t="s">
        <v>89</v>
      </c>
      <c r="BK174" s="157">
        <f t="shared" si="6"/>
        <v>0</v>
      </c>
      <c r="BL174" s="13" t="s">
        <v>96</v>
      </c>
      <c r="BM174" s="141" t="s">
        <v>2058</v>
      </c>
    </row>
    <row r="175" spans="2:65" s="1" customFormat="1" ht="14.5" customHeight="1">
      <c r="B175" s="129"/>
      <c r="C175" s="130">
        <v>37</v>
      </c>
      <c r="D175" s="130" t="s">
        <v>153</v>
      </c>
      <c r="E175" s="131" t="s">
        <v>2059</v>
      </c>
      <c r="F175" s="132" t="s">
        <v>2060</v>
      </c>
      <c r="G175" s="133" t="s">
        <v>169</v>
      </c>
      <c r="H175" s="134">
        <v>1</v>
      </c>
      <c r="I175" s="135"/>
      <c r="J175" s="135">
        <f t="shared" si="0"/>
        <v>0</v>
      </c>
      <c r="K175" s="136"/>
      <c r="L175" s="25"/>
      <c r="M175" s="137"/>
      <c r="N175" s="138"/>
      <c r="O175" s="139"/>
      <c r="P175" s="139"/>
      <c r="Q175" s="139"/>
      <c r="R175" s="139"/>
      <c r="S175" s="139"/>
      <c r="T175" s="140"/>
      <c r="AR175" s="141" t="s">
        <v>96</v>
      </c>
      <c r="AT175" s="141" t="s">
        <v>153</v>
      </c>
      <c r="AU175" s="141" t="s">
        <v>84</v>
      </c>
      <c r="AY175" s="13" t="s">
        <v>151</v>
      </c>
      <c r="BE175" s="142">
        <f t="shared" si="1"/>
        <v>0</v>
      </c>
      <c r="BF175" s="142">
        <f t="shared" si="2"/>
        <v>0</v>
      </c>
      <c r="BG175" s="142">
        <f t="shared" si="3"/>
        <v>0</v>
      </c>
      <c r="BH175" s="142">
        <f t="shared" si="4"/>
        <v>0</v>
      </c>
      <c r="BI175" s="142">
        <f t="shared" si="5"/>
        <v>0</v>
      </c>
      <c r="BJ175" s="13" t="s">
        <v>89</v>
      </c>
      <c r="BK175" s="157">
        <f t="shared" si="6"/>
        <v>0</v>
      </c>
      <c r="BL175" s="13" t="s">
        <v>96</v>
      </c>
      <c r="BM175" s="141" t="s">
        <v>2061</v>
      </c>
    </row>
    <row r="176" spans="2:65" s="1" customFormat="1" ht="14.5" customHeight="1">
      <c r="B176" s="129"/>
      <c r="C176" s="130">
        <v>38</v>
      </c>
      <c r="D176" s="130" t="s">
        <v>153</v>
      </c>
      <c r="E176" s="131" t="s">
        <v>2062</v>
      </c>
      <c r="F176" s="132" t="s">
        <v>2063</v>
      </c>
      <c r="G176" s="133" t="s">
        <v>160</v>
      </c>
      <c r="H176" s="134">
        <v>5</v>
      </c>
      <c r="I176" s="135"/>
      <c r="J176" s="135">
        <f t="shared" si="0"/>
        <v>0</v>
      </c>
      <c r="K176" s="136"/>
      <c r="L176" s="25"/>
      <c r="M176" s="137"/>
      <c r="N176" s="138"/>
      <c r="O176" s="139"/>
      <c r="P176" s="139"/>
      <c r="Q176" s="139"/>
      <c r="R176" s="139"/>
      <c r="S176" s="139"/>
      <c r="T176" s="140"/>
      <c r="AR176" s="141" t="s">
        <v>96</v>
      </c>
      <c r="AT176" s="141" t="s">
        <v>153</v>
      </c>
      <c r="AU176" s="141" t="s">
        <v>84</v>
      </c>
      <c r="AY176" s="13" t="s">
        <v>151</v>
      </c>
      <c r="BE176" s="142">
        <f t="shared" si="1"/>
        <v>0</v>
      </c>
      <c r="BF176" s="142">
        <f t="shared" si="2"/>
        <v>0</v>
      </c>
      <c r="BG176" s="142">
        <f t="shared" si="3"/>
        <v>0</v>
      </c>
      <c r="BH176" s="142">
        <f t="shared" si="4"/>
        <v>0</v>
      </c>
      <c r="BI176" s="142">
        <f t="shared" si="5"/>
        <v>0</v>
      </c>
      <c r="BJ176" s="13" t="s">
        <v>89</v>
      </c>
      <c r="BK176" s="157">
        <f t="shared" si="6"/>
        <v>0</v>
      </c>
      <c r="BL176" s="13" t="s">
        <v>96</v>
      </c>
      <c r="BM176" s="141" t="s">
        <v>2064</v>
      </c>
    </row>
    <row r="177" spans="2:65" s="1" customFormat="1" ht="24.25" customHeight="1">
      <c r="B177" s="129"/>
      <c r="C177" s="130">
        <v>39</v>
      </c>
      <c r="D177" s="130" t="s">
        <v>153</v>
      </c>
      <c r="E177" s="131" t="s">
        <v>2065</v>
      </c>
      <c r="F177" s="132" t="s">
        <v>2066</v>
      </c>
      <c r="G177" s="133" t="s">
        <v>169</v>
      </c>
      <c r="H177" s="134">
        <v>1</v>
      </c>
      <c r="I177" s="135"/>
      <c r="J177" s="135">
        <f t="shared" si="0"/>
        <v>0</v>
      </c>
      <c r="K177" s="136"/>
      <c r="L177" s="25"/>
      <c r="M177" s="137"/>
      <c r="N177" s="138"/>
      <c r="O177" s="139"/>
      <c r="P177" s="139"/>
      <c r="Q177" s="139"/>
      <c r="R177" s="139"/>
      <c r="S177" s="139"/>
      <c r="T177" s="140"/>
      <c r="AR177" s="141" t="s">
        <v>96</v>
      </c>
      <c r="AT177" s="141" t="s">
        <v>153</v>
      </c>
      <c r="AU177" s="141" t="s">
        <v>84</v>
      </c>
      <c r="AY177" s="13" t="s">
        <v>151</v>
      </c>
      <c r="BE177" s="142">
        <f t="shared" si="1"/>
        <v>0</v>
      </c>
      <c r="BF177" s="142">
        <f t="shared" si="2"/>
        <v>0</v>
      </c>
      <c r="BG177" s="142">
        <f t="shared" si="3"/>
        <v>0</v>
      </c>
      <c r="BH177" s="142">
        <f t="shared" si="4"/>
        <v>0</v>
      </c>
      <c r="BI177" s="142">
        <f t="shared" si="5"/>
        <v>0</v>
      </c>
      <c r="BJ177" s="13" t="s">
        <v>89</v>
      </c>
      <c r="BK177" s="157">
        <f t="shared" si="6"/>
        <v>0</v>
      </c>
      <c r="BL177" s="13" t="s">
        <v>96</v>
      </c>
      <c r="BM177" s="141" t="s">
        <v>2067</v>
      </c>
    </row>
    <row r="178" spans="2:65" s="1" customFormat="1" ht="14.5" customHeight="1">
      <c r="B178" s="129"/>
      <c r="C178" s="130">
        <v>40</v>
      </c>
      <c r="D178" s="130" t="s">
        <v>153</v>
      </c>
      <c r="E178" s="131" t="s">
        <v>2068</v>
      </c>
      <c r="F178" s="132" t="s">
        <v>2069</v>
      </c>
      <c r="G178" s="133" t="s">
        <v>2070</v>
      </c>
      <c r="H178" s="134">
        <v>0.03</v>
      </c>
      <c r="I178" s="135"/>
      <c r="J178" s="135">
        <f t="shared" si="0"/>
        <v>0</v>
      </c>
      <c r="K178" s="136"/>
      <c r="L178" s="25"/>
      <c r="M178" s="137"/>
      <c r="N178" s="138"/>
      <c r="O178" s="139"/>
      <c r="P178" s="139"/>
      <c r="Q178" s="139"/>
      <c r="R178" s="139"/>
      <c r="S178" s="139"/>
      <c r="T178" s="140"/>
      <c r="AR178" s="141" t="s">
        <v>96</v>
      </c>
      <c r="AT178" s="141" t="s">
        <v>153</v>
      </c>
      <c r="AU178" s="141" t="s">
        <v>84</v>
      </c>
      <c r="AY178" s="13" t="s">
        <v>151</v>
      </c>
      <c r="BE178" s="142">
        <f t="shared" si="1"/>
        <v>0</v>
      </c>
      <c r="BF178" s="142">
        <f t="shared" si="2"/>
        <v>0</v>
      </c>
      <c r="BG178" s="142">
        <f t="shared" si="3"/>
        <v>0</v>
      </c>
      <c r="BH178" s="142">
        <f t="shared" si="4"/>
        <v>0</v>
      </c>
      <c r="BI178" s="142">
        <f t="shared" si="5"/>
        <v>0</v>
      </c>
      <c r="BJ178" s="13" t="s">
        <v>89</v>
      </c>
      <c r="BK178" s="157">
        <f t="shared" si="6"/>
        <v>0</v>
      </c>
      <c r="BL178" s="13" t="s">
        <v>96</v>
      </c>
      <c r="BM178" s="141" t="s">
        <v>2071</v>
      </c>
    </row>
    <row r="179" spans="2:65" s="11" customFormat="1" ht="26" customHeight="1">
      <c r="B179" s="118"/>
      <c r="C179" s="130"/>
      <c r="D179" s="119" t="s">
        <v>76</v>
      </c>
      <c r="E179" s="120" t="s">
        <v>2072</v>
      </c>
      <c r="F179" s="120" t="s">
        <v>2073</v>
      </c>
      <c r="J179" s="121">
        <f>BK179</f>
        <v>0</v>
      </c>
      <c r="L179" s="118"/>
      <c r="M179" s="122"/>
      <c r="P179" s="123"/>
      <c r="R179" s="123"/>
      <c r="T179" s="124"/>
      <c r="AR179" s="119" t="s">
        <v>84</v>
      </c>
      <c r="AT179" s="125" t="s">
        <v>76</v>
      </c>
      <c r="AU179" s="125" t="s">
        <v>77</v>
      </c>
      <c r="AY179" s="119" t="s">
        <v>151</v>
      </c>
      <c r="BK179" s="159">
        <f>SUM(BK180:BK219)</f>
        <v>0</v>
      </c>
    </row>
    <row r="180" spans="2:65" s="1" customFormat="1" ht="14.5" customHeight="1">
      <c r="B180" s="129"/>
      <c r="C180" s="130">
        <v>41</v>
      </c>
      <c r="D180" s="130" t="s">
        <v>153</v>
      </c>
      <c r="E180" s="131" t="s">
        <v>2074</v>
      </c>
      <c r="F180" s="132" t="s">
        <v>2075</v>
      </c>
      <c r="G180" s="133" t="s">
        <v>1520</v>
      </c>
      <c r="H180" s="134">
        <v>400</v>
      </c>
      <c r="I180" s="135"/>
      <c r="J180" s="135">
        <f t="shared" ref="J180:J219" si="14">ROUND(I180*H180,2)</f>
        <v>0</v>
      </c>
      <c r="K180" s="136"/>
      <c r="L180" s="25"/>
      <c r="M180" s="137"/>
      <c r="N180" s="138"/>
      <c r="O180" s="139"/>
      <c r="P180" s="139"/>
      <c r="Q180" s="139"/>
      <c r="R180" s="139"/>
      <c r="S180" s="139"/>
      <c r="T180" s="140"/>
      <c r="AR180" s="141" t="s">
        <v>96</v>
      </c>
      <c r="AT180" s="141" t="s">
        <v>153</v>
      </c>
      <c r="AU180" s="141" t="s">
        <v>84</v>
      </c>
      <c r="AY180" s="13" t="s">
        <v>151</v>
      </c>
      <c r="BE180" s="142">
        <f t="shared" ref="BE180:BE219" si="15">IF(N180="základná",J180,0)</f>
        <v>0</v>
      </c>
      <c r="BF180" s="142">
        <f t="shared" ref="BF180:BF219" si="16">IF(N180="znížená",J180,0)</f>
        <v>0</v>
      </c>
      <c r="BG180" s="142">
        <f t="shared" ref="BG180:BG219" si="17">IF(N180="zákl. prenesená",J180,0)</f>
        <v>0</v>
      </c>
      <c r="BH180" s="142">
        <f t="shared" ref="BH180:BH219" si="18">IF(N180="zníž. prenesená",J180,0)</f>
        <v>0</v>
      </c>
      <c r="BI180" s="142">
        <f t="shared" ref="BI180:BI219" si="19">IF(N180="nulová",J180,0)</f>
        <v>0</v>
      </c>
      <c r="BJ180" s="13" t="s">
        <v>89</v>
      </c>
      <c r="BK180" s="158">
        <f t="shared" ref="BK180:BK219" si="20">ROUND(I180*H180,2)</f>
        <v>0</v>
      </c>
      <c r="BL180" s="13" t="s">
        <v>96</v>
      </c>
      <c r="BM180" s="141" t="s">
        <v>2076</v>
      </c>
    </row>
    <row r="181" spans="2:65" s="1" customFormat="1" ht="14.5" customHeight="1">
      <c r="B181" s="129"/>
      <c r="C181" s="130">
        <v>42</v>
      </c>
      <c r="D181" s="130" t="s">
        <v>153</v>
      </c>
      <c r="E181" s="131" t="s">
        <v>2077</v>
      </c>
      <c r="F181" s="132" t="s">
        <v>2078</v>
      </c>
      <c r="G181" s="133" t="s">
        <v>2079</v>
      </c>
      <c r="H181" s="134">
        <v>6</v>
      </c>
      <c r="I181" s="135"/>
      <c r="J181" s="135">
        <f t="shared" si="14"/>
        <v>0</v>
      </c>
      <c r="K181" s="136"/>
      <c r="L181" s="25"/>
      <c r="M181" s="137"/>
      <c r="N181" s="138"/>
      <c r="O181" s="139"/>
      <c r="P181" s="139"/>
      <c r="Q181" s="139"/>
      <c r="R181" s="139"/>
      <c r="S181" s="139"/>
      <c r="T181" s="140"/>
      <c r="AR181" s="141" t="s">
        <v>96</v>
      </c>
      <c r="AT181" s="141" t="s">
        <v>153</v>
      </c>
      <c r="AU181" s="141" t="s">
        <v>84</v>
      </c>
      <c r="AY181" s="13" t="s">
        <v>151</v>
      </c>
      <c r="BE181" s="142">
        <f t="shared" si="15"/>
        <v>0</v>
      </c>
      <c r="BF181" s="142">
        <f t="shared" si="16"/>
        <v>0</v>
      </c>
      <c r="BG181" s="142">
        <f t="shared" si="17"/>
        <v>0</v>
      </c>
      <c r="BH181" s="142">
        <f t="shared" si="18"/>
        <v>0</v>
      </c>
      <c r="BI181" s="142">
        <f t="shared" si="19"/>
        <v>0</v>
      </c>
      <c r="BJ181" s="13" t="s">
        <v>89</v>
      </c>
      <c r="BK181" s="158">
        <f t="shared" si="20"/>
        <v>0</v>
      </c>
      <c r="BL181" s="13" t="s">
        <v>96</v>
      </c>
      <c r="BM181" s="141" t="s">
        <v>2080</v>
      </c>
    </row>
    <row r="182" spans="2:65" s="1" customFormat="1" ht="14.5" customHeight="1">
      <c r="B182" s="129"/>
      <c r="C182" s="130">
        <v>43</v>
      </c>
      <c r="D182" s="130" t="s">
        <v>153</v>
      </c>
      <c r="E182" s="131" t="s">
        <v>2081</v>
      </c>
      <c r="F182" s="132" t="s">
        <v>2082</v>
      </c>
      <c r="G182" s="133" t="s">
        <v>545</v>
      </c>
      <c r="H182" s="134">
        <v>0.08</v>
      </c>
      <c r="I182" s="135"/>
      <c r="J182" s="135">
        <f t="shared" si="14"/>
        <v>0</v>
      </c>
      <c r="K182" s="136"/>
      <c r="L182" s="25"/>
      <c r="M182" s="137"/>
      <c r="N182" s="138"/>
      <c r="O182" s="139"/>
      <c r="P182" s="139"/>
      <c r="Q182" s="139"/>
      <c r="R182" s="139"/>
      <c r="S182" s="139"/>
      <c r="T182" s="140"/>
      <c r="AR182" s="141" t="s">
        <v>96</v>
      </c>
      <c r="AT182" s="141" t="s">
        <v>153</v>
      </c>
      <c r="AU182" s="141" t="s">
        <v>84</v>
      </c>
      <c r="AY182" s="13" t="s">
        <v>151</v>
      </c>
      <c r="BE182" s="142">
        <f t="shared" si="15"/>
        <v>0</v>
      </c>
      <c r="BF182" s="142">
        <f t="shared" si="16"/>
        <v>0</v>
      </c>
      <c r="BG182" s="142">
        <f t="shared" si="17"/>
        <v>0</v>
      </c>
      <c r="BH182" s="142">
        <f t="shared" si="18"/>
        <v>0</v>
      </c>
      <c r="BI182" s="142">
        <f t="shared" si="19"/>
        <v>0</v>
      </c>
      <c r="BJ182" s="13" t="s">
        <v>89</v>
      </c>
      <c r="BK182" s="158">
        <f t="shared" si="20"/>
        <v>0</v>
      </c>
      <c r="BL182" s="13" t="s">
        <v>96</v>
      </c>
      <c r="BM182" s="141" t="s">
        <v>2083</v>
      </c>
    </row>
    <row r="183" spans="2:65" s="1" customFormat="1" ht="14.5" customHeight="1">
      <c r="B183" s="129"/>
      <c r="C183" s="130">
        <v>44</v>
      </c>
      <c r="D183" s="130" t="s">
        <v>153</v>
      </c>
      <c r="E183" s="131" t="s">
        <v>2084</v>
      </c>
      <c r="F183" s="132" t="s">
        <v>2085</v>
      </c>
      <c r="G183" s="133" t="s">
        <v>545</v>
      </c>
      <c r="H183" s="134">
        <v>0.2</v>
      </c>
      <c r="I183" s="135"/>
      <c r="J183" s="135">
        <f t="shared" si="14"/>
        <v>0</v>
      </c>
      <c r="K183" s="136"/>
      <c r="L183" s="25"/>
      <c r="M183" s="137"/>
      <c r="N183" s="138"/>
      <c r="O183" s="139"/>
      <c r="P183" s="139"/>
      <c r="Q183" s="139"/>
      <c r="R183" s="139"/>
      <c r="S183" s="139"/>
      <c r="T183" s="140"/>
      <c r="AR183" s="141" t="s">
        <v>96</v>
      </c>
      <c r="AT183" s="141" t="s">
        <v>153</v>
      </c>
      <c r="AU183" s="141" t="s">
        <v>84</v>
      </c>
      <c r="AY183" s="13" t="s">
        <v>151</v>
      </c>
      <c r="BE183" s="142">
        <f t="shared" si="15"/>
        <v>0</v>
      </c>
      <c r="BF183" s="142">
        <f t="shared" si="16"/>
        <v>0</v>
      </c>
      <c r="BG183" s="142">
        <f t="shared" si="17"/>
        <v>0</v>
      </c>
      <c r="BH183" s="142">
        <f t="shared" si="18"/>
        <v>0</v>
      </c>
      <c r="BI183" s="142">
        <f t="shared" si="19"/>
        <v>0</v>
      </c>
      <c r="BJ183" s="13" t="s">
        <v>89</v>
      </c>
      <c r="BK183" s="158">
        <f t="shared" si="20"/>
        <v>0</v>
      </c>
      <c r="BL183" s="13" t="s">
        <v>96</v>
      </c>
      <c r="BM183" s="141" t="s">
        <v>2086</v>
      </c>
    </row>
    <row r="184" spans="2:65" s="1" customFormat="1" ht="14.5" customHeight="1">
      <c r="B184" s="129"/>
      <c r="C184" s="130">
        <v>45</v>
      </c>
      <c r="D184" s="130" t="s">
        <v>153</v>
      </c>
      <c r="E184" s="131" t="s">
        <v>2087</v>
      </c>
      <c r="F184" s="132" t="s">
        <v>2088</v>
      </c>
      <c r="G184" s="133" t="s">
        <v>2089</v>
      </c>
      <c r="H184" s="134">
        <v>8</v>
      </c>
      <c r="I184" s="135"/>
      <c r="J184" s="135">
        <f t="shared" si="14"/>
        <v>0</v>
      </c>
      <c r="K184" s="136"/>
      <c r="L184" s="25"/>
      <c r="M184" s="137"/>
      <c r="N184" s="138"/>
      <c r="O184" s="139"/>
      <c r="P184" s="139"/>
      <c r="Q184" s="139"/>
      <c r="R184" s="139"/>
      <c r="S184" s="139"/>
      <c r="T184" s="140"/>
      <c r="AR184" s="141" t="s">
        <v>96</v>
      </c>
      <c r="AT184" s="141" t="s">
        <v>153</v>
      </c>
      <c r="AU184" s="141" t="s">
        <v>84</v>
      </c>
      <c r="AY184" s="13" t="s">
        <v>151</v>
      </c>
      <c r="BE184" s="142">
        <f t="shared" si="15"/>
        <v>0</v>
      </c>
      <c r="BF184" s="142">
        <f t="shared" si="16"/>
        <v>0</v>
      </c>
      <c r="BG184" s="142">
        <f t="shared" si="17"/>
        <v>0</v>
      </c>
      <c r="BH184" s="142">
        <f t="shared" si="18"/>
        <v>0</v>
      </c>
      <c r="BI184" s="142">
        <f t="shared" si="19"/>
        <v>0</v>
      </c>
      <c r="BJ184" s="13" t="s">
        <v>89</v>
      </c>
      <c r="BK184" s="158">
        <f t="shared" si="20"/>
        <v>0</v>
      </c>
      <c r="BL184" s="13" t="s">
        <v>96</v>
      </c>
      <c r="BM184" s="141" t="s">
        <v>2090</v>
      </c>
    </row>
    <row r="185" spans="2:65" s="1" customFormat="1" ht="62.75" customHeight="1">
      <c r="B185" s="129"/>
      <c r="C185" s="130">
        <v>46</v>
      </c>
      <c r="D185" s="130" t="s">
        <v>153</v>
      </c>
      <c r="E185" s="131" t="s">
        <v>2091</v>
      </c>
      <c r="F185" s="132" t="s">
        <v>2092</v>
      </c>
      <c r="G185" s="133" t="s">
        <v>169</v>
      </c>
      <c r="H185" s="134">
        <v>1</v>
      </c>
      <c r="I185" s="135"/>
      <c r="J185" s="135">
        <f t="shared" si="14"/>
        <v>0</v>
      </c>
      <c r="K185" s="136"/>
      <c r="L185" s="25"/>
      <c r="M185" s="137"/>
      <c r="N185" s="138"/>
      <c r="O185" s="139"/>
      <c r="P185" s="139"/>
      <c r="Q185" s="139"/>
      <c r="R185" s="139"/>
      <c r="S185" s="139"/>
      <c r="T185" s="140"/>
      <c r="AR185" s="141" t="s">
        <v>96</v>
      </c>
      <c r="AT185" s="141" t="s">
        <v>153</v>
      </c>
      <c r="AU185" s="141" t="s">
        <v>84</v>
      </c>
      <c r="AY185" s="13" t="s">
        <v>151</v>
      </c>
      <c r="BE185" s="142">
        <f t="shared" si="15"/>
        <v>0</v>
      </c>
      <c r="BF185" s="142">
        <f t="shared" si="16"/>
        <v>0</v>
      </c>
      <c r="BG185" s="142">
        <f t="shared" si="17"/>
        <v>0</v>
      </c>
      <c r="BH185" s="142">
        <f t="shared" si="18"/>
        <v>0</v>
      </c>
      <c r="BI185" s="142">
        <f t="shared" si="19"/>
        <v>0</v>
      </c>
      <c r="BJ185" s="13" t="s">
        <v>89</v>
      </c>
      <c r="BK185" s="158">
        <f t="shared" si="20"/>
        <v>0</v>
      </c>
      <c r="BL185" s="13" t="s">
        <v>96</v>
      </c>
      <c r="BM185" s="141" t="s">
        <v>2093</v>
      </c>
    </row>
    <row r="186" spans="2:65" s="1" customFormat="1" ht="38" customHeight="1">
      <c r="B186" s="129"/>
      <c r="C186" s="130">
        <v>47</v>
      </c>
      <c r="D186" s="130" t="s">
        <v>153</v>
      </c>
      <c r="E186" s="131" t="s">
        <v>2094</v>
      </c>
      <c r="F186" s="132" t="s">
        <v>2095</v>
      </c>
      <c r="G186" s="133" t="s">
        <v>169</v>
      </c>
      <c r="H186" s="134">
        <v>1</v>
      </c>
      <c r="I186" s="135"/>
      <c r="J186" s="135">
        <f t="shared" si="14"/>
        <v>0</v>
      </c>
      <c r="K186" s="136"/>
      <c r="L186" s="25"/>
      <c r="M186" s="137"/>
      <c r="N186" s="138"/>
      <c r="O186" s="139"/>
      <c r="P186" s="139"/>
      <c r="Q186" s="139"/>
      <c r="R186" s="139"/>
      <c r="S186" s="139"/>
      <c r="T186" s="140"/>
      <c r="AR186" s="141" t="s">
        <v>96</v>
      </c>
      <c r="AT186" s="141" t="s">
        <v>153</v>
      </c>
      <c r="AU186" s="141" t="s">
        <v>84</v>
      </c>
      <c r="AY186" s="13" t="s">
        <v>151</v>
      </c>
      <c r="BE186" s="142">
        <f t="shared" si="15"/>
        <v>0</v>
      </c>
      <c r="BF186" s="142">
        <f t="shared" si="16"/>
        <v>0</v>
      </c>
      <c r="BG186" s="142">
        <f t="shared" si="17"/>
        <v>0</v>
      </c>
      <c r="BH186" s="142">
        <f t="shared" si="18"/>
        <v>0</v>
      </c>
      <c r="BI186" s="142">
        <f t="shared" si="19"/>
        <v>0</v>
      </c>
      <c r="BJ186" s="13" t="s">
        <v>89</v>
      </c>
      <c r="BK186" s="158">
        <f t="shared" si="20"/>
        <v>0</v>
      </c>
      <c r="BL186" s="13" t="s">
        <v>96</v>
      </c>
      <c r="BM186" s="141" t="s">
        <v>2096</v>
      </c>
    </row>
    <row r="187" spans="2:65" s="1" customFormat="1" ht="14.5" customHeight="1">
      <c r="B187" s="129"/>
      <c r="C187" s="130">
        <v>48</v>
      </c>
      <c r="D187" s="130" t="s">
        <v>153</v>
      </c>
      <c r="E187" s="131" t="s">
        <v>2097</v>
      </c>
      <c r="F187" s="132" t="s">
        <v>2098</v>
      </c>
      <c r="G187" s="133" t="s">
        <v>169</v>
      </c>
      <c r="H187" s="134">
        <v>1</v>
      </c>
      <c r="I187" s="135"/>
      <c r="J187" s="135">
        <f t="shared" si="14"/>
        <v>0</v>
      </c>
      <c r="K187" s="136"/>
      <c r="L187" s="25"/>
      <c r="M187" s="137"/>
      <c r="N187" s="138"/>
      <c r="O187" s="139"/>
      <c r="P187" s="139"/>
      <c r="Q187" s="139"/>
      <c r="R187" s="139"/>
      <c r="S187" s="139"/>
      <c r="T187" s="140"/>
      <c r="AR187" s="141" t="s">
        <v>96</v>
      </c>
      <c r="AT187" s="141" t="s">
        <v>153</v>
      </c>
      <c r="AU187" s="141" t="s">
        <v>84</v>
      </c>
      <c r="AY187" s="13" t="s">
        <v>151</v>
      </c>
      <c r="BE187" s="142">
        <f t="shared" si="15"/>
        <v>0</v>
      </c>
      <c r="BF187" s="142">
        <f t="shared" si="16"/>
        <v>0</v>
      </c>
      <c r="BG187" s="142">
        <f t="shared" si="17"/>
        <v>0</v>
      </c>
      <c r="BH187" s="142">
        <f t="shared" si="18"/>
        <v>0</v>
      </c>
      <c r="BI187" s="142">
        <f t="shared" si="19"/>
        <v>0</v>
      </c>
      <c r="BJ187" s="13" t="s">
        <v>89</v>
      </c>
      <c r="BK187" s="158">
        <f t="shared" si="20"/>
        <v>0</v>
      </c>
      <c r="BL187" s="13" t="s">
        <v>96</v>
      </c>
      <c r="BM187" s="141" t="s">
        <v>2099</v>
      </c>
    </row>
    <row r="188" spans="2:65" s="1" customFormat="1" ht="14.5" customHeight="1">
      <c r="B188" s="129"/>
      <c r="C188" s="130">
        <v>49</v>
      </c>
      <c r="D188" s="130" t="s">
        <v>153</v>
      </c>
      <c r="E188" s="131" t="s">
        <v>2100</v>
      </c>
      <c r="F188" s="132" t="s">
        <v>2101</v>
      </c>
      <c r="G188" s="133" t="s">
        <v>169</v>
      </c>
      <c r="H188" s="134">
        <v>1</v>
      </c>
      <c r="I188" s="135"/>
      <c r="J188" s="135">
        <f t="shared" si="14"/>
        <v>0</v>
      </c>
      <c r="K188" s="136"/>
      <c r="L188" s="25"/>
      <c r="M188" s="137"/>
      <c r="N188" s="138"/>
      <c r="O188" s="139"/>
      <c r="P188" s="139"/>
      <c r="Q188" s="139"/>
      <c r="R188" s="139"/>
      <c r="S188" s="139"/>
      <c r="T188" s="140"/>
      <c r="AR188" s="141" t="s">
        <v>96</v>
      </c>
      <c r="AT188" s="141" t="s">
        <v>153</v>
      </c>
      <c r="AU188" s="141" t="s">
        <v>84</v>
      </c>
      <c r="AY188" s="13" t="s">
        <v>151</v>
      </c>
      <c r="BE188" s="142">
        <f t="shared" si="15"/>
        <v>0</v>
      </c>
      <c r="BF188" s="142">
        <f t="shared" si="16"/>
        <v>0</v>
      </c>
      <c r="BG188" s="142">
        <f t="shared" si="17"/>
        <v>0</v>
      </c>
      <c r="BH188" s="142">
        <f t="shared" si="18"/>
        <v>0</v>
      </c>
      <c r="BI188" s="142">
        <f t="shared" si="19"/>
        <v>0</v>
      </c>
      <c r="BJ188" s="13" t="s">
        <v>89</v>
      </c>
      <c r="BK188" s="158">
        <f t="shared" si="20"/>
        <v>0</v>
      </c>
      <c r="BL188" s="13" t="s">
        <v>96</v>
      </c>
      <c r="BM188" s="141" t="s">
        <v>2102</v>
      </c>
    </row>
    <row r="189" spans="2:65" s="1" customFormat="1" ht="14.5" customHeight="1">
      <c r="B189" s="129"/>
      <c r="C189" s="130">
        <v>50</v>
      </c>
      <c r="D189" s="130" t="s">
        <v>153</v>
      </c>
      <c r="E189" s="131" t="s">
        <v>2103</v>
      </c>
      <c r="F189" s="132" t="s">
        <v>2104</v>
      </c>
      <c r="G189" s="133" t="s">
        <v>169</v>
      </c>
      <c r="H189" s="134">
        <v>1</v>
      </c>
      <c r="I189" s="135"/>
      <c r="J189" s="135">
        <f t="shared" si="14"/>
        <v>0</v>
      </c>
      <c r="K189" s="136"/>
      <c r="L189" s="25"/>
      <c r="M189" s="137"/>
      <c r="N189" s="138"/>
      <c r="O189" s="139"/>
      <c r="P189" s="139"/>
      <c r="Q189" s="139"/>
      <c r="R189" s="139"/>
      <c r="S189" s="139"/>
      <c r="T189" s="140"/>
      <c r="AR189" s="141" t="s">
        <v>96</v>
      </c>
      <c r="AT189" s="141" t="s">
        <v>153</v>
      </c>
      <c r="AU189" s="141" t="s">
        <v>84</v>
      </c>
      <c r="AY189" s="13" t="s">
        <v>151</v>
      </c>
      <c r="BE189" s="142">
        <f t="shared" si="15"/>
        <v>0</v>
      </c>
      <c r="BF189" s="142">
        <f t="shared" si="16"/>
        <v>0</v>
      </c>
      <c r="BG189" s="142">
        <f t="shared" si="17"/>
        <v>0</v>
      </c>
      <c r="BH189" s="142">
        <f t="shared" si="18"/>
        <v>0</v>
      </c>
      <c r="BI189" s="142">
        <f t="shared" si="19"/>
        <v>0</v>
      </c>
      <c r="BJ189" s="13" t="s">
        <v>89</v>
      </c>
      <c r="BK189" s="158">
        <f t="shared" si="20"/>
        <v>0</v>
      </c>
      <c r="BL189" s="13" t="s">
        <v>96</v>
      </c>
      <c r="BM189" s="141" t="s">
        <v>2105</v>
      </c>
    </row>
    <row r="190" spans="2:65" s="1" customFormat="1" ht="14.5" customHeight="1">
      <c r="B190" s="129"/>
      <c r="C190" s="130">
        <v>51</v>
      </c>
      <c r="D190" s="130" t="s">
        <v>153</v>
      </c>
      <c r="E190" s="131" t="s">
        <v>2106</v>
      </c>
      <c r="F190" s="132" t="s">
        <v>2107</v>
      </c>
      <c r="G190" s="133" t="s">
        <v>793</v>
      </c>
      <c r="H190" s="134">
        <v>0.28999999999999998</v>
      </c>
      <c r="I190" s="135"/>
      <c r="J190" s="135">
        <f t="shared" si="14"/>
        <v>0</v>
      </c>
      <c r="K190" s="136"/>
      <c r="L190" s="25"/>
      <c r="M190" s="137"/>
      <c r="N190" s="138"/>
      <c r="O190" s="139"/>
      <c r="P190" s="139"/>
      <c r="Q190" s="139"/>
      <c r="R190" s="139"/>
      <c r="S190" s="139"/>
      <c r="T190" s="140"/>
      <c r="AR190" s="141" t="s">
        <v>96</v>
      </c>
      <c r="AT190" s="141" t="s">
        <v>153</v>
      </c>
      <c r="AU190" s="141" t="s">
        <v>84</v>
      </c>
      <c r="AY190" s="13" t="s">
        <v>151</v>
      </c>
      <c r="BE190" s="142">
        <f t="shared" si="15"/>
        <v>0</v>
      </c>
      <c r="BF190" s="142">
        <f t="shared" si="16"/>
        <v>0</v>
      </c>
      <c r="BG190" s="142">
        <f t="shared" si="17"/>
        <v>0</v>
      </c>
      <c r="BH190" s="142">
        <f t="shared" si="18"/>
        <v>0</v>
      </c>
      <c r="BI190" s="142">
        <f t="shared" si="19"/>
        <v>0</v>
      </c>
      <c r="BJ190" s="13" t="s">
        <v>89</v>
      </c>
      <c r="BK190" s="158">
        <f t="shared" si="20"/>
        <v>0</v>
      </c>
      <c r="BL190" s="13" t="s">
        <v>96</v>
      </c>
      <c r="BM190" s="141" t="s">
        <v>2108</v>
      </c>
    </row>
    <row r="191" spans="2:65" s="1" customFormat="1" ht="38" customHeight="1">
      <c r="B191" s="129"/>
      <c r="C191" s="130">
        <v>52</v>
      </c>
      <c r="D191" s="130" t="s">
        <v>153</v>
      </c>
      <c r="E191" s="131" t="s">
        <v>2109</v>
      </c>
      <c r="F191" s="132" t="s">
        <v>2110</v>
      </c>
      <c r="G191" s="133" t="s">
        <v>2111</v>
      </c>
      <c r="H191" s="134">
        <v>6</v>
      </c>
      <c r="I191" s="135"/>
      <c r="J191" s="135">
        <f t="shared" si="14"/>
        <v>0</v>
      </c>
      <c r="K191" s="136"/>
      <c r="L191" s="25"/>
      <c r="M191" s="137"/>
      <c r="N191" s="138"/>
      <c r="O191" s="139"/>
      <c r="P191" s="139"/>
      <c r="Q191" s="139"/>
      <c r="R191" s="139"/>
      <c r="S191" s="139"/>
      <c r="T191" s="140"/>
      <c r="AR191" s="141" t="s">
        <v>96</v>
      </c>
      <c r="AT191" s="141" t="s">
        <v>153</v>
      </c>
      <c r="AU191" s="141" t="s">
        <v>84</v>
      </c>
      <c r="AY191" s="13" t="s">
        <v>151</v>
      </c>
      <c r="BE191" s="142">
        <f t="shared" si="15"/>
        <v>0</v>
      </c>
      <c r="BF191" s="142">
        <f t="shared" si="16"/>
        <v>0</v>
      </c>
      <c r="BG191" s="142">
        <f t="shared" si="17"/>
        <v>0</v>
      </c>
      <c r="BH191" s="142">
        <f t="shared" si="18"/>
        <v>0</v>
      </c>
      <c r="BI191" s="142">
        <f t="shared" si="19"/>
        <v>0</v>
      </c>
      <c r="BJ191" s="13" t="s">
        <v>89</v>
      </c>
      <c r="BK191" s="158">
        <f t="shared" si="20"/>
        <v>0</v>
      </c>
      <c r="BL191" s="13" t="s">
        <v>96</v>
      </c>
      <c r="BM191" s="141" t="s">
        <v>2112</v>
      </c>
    </row>
    <row r="192" spans="2:65" s="1" customFormat="1" ht="24.25" customHeight="1">
      <c r="B192" s="129"/>
      <c r="C192" s="130">
        <v>53</v>
      </c>
      <c r="D192" s="130" t="s">
        <v>153</v>
      </c>
      <c r="E192" s="131" t="s">
        <v>2113</v>
      </c>
      <c r="F192" s="132" t="s">
        <v>2114</v>
      </c>
      <c r="G192" s="133" t="s">
        <v>169</v>
      </c>
      <c r="H192" s="134">
        <v>1</v>
      </c>
      <c r="I192" s="135"/>
      <c r="J192" s="135">
        <f t="shared" si="14"/>
        <v>0</v>
      </c>
      <c r="K192" s="136"/>
      <c r="L192" s="25"/>
      <c r="M192" s="137"/>
      <c r="N192" s="138"/>
      <c r="O192" s="139"/>
      <c r="P192" s="139"/>
      <c r="Q192" s="139"/>
      <c r="R192" s="139"/>
      <c r="S192" s="139"/>
      <c r="T192" s="140"/>
      <c r="AR192" s="141" t="s">
        <v>96</v>
      </c>
      <c r="AT192" s="141" t="s">
        <v>153</v>
      </c>
      <c r="AU192" s="141" t="s">
        <v>84</v>
      </c>
      <c r="AY192" s="13" t="s">
        <v>151</v>
      </c>
      <c r="BE192" s="142">
        <f t="shared" si="15"/>
        <v>0</v>
      </c>
      <c r="BF192" s="142">
        <f t="shared" si="16"/>
        <v>0</v>
      </c>
      <c r="BG192" s="142">
        <f t="shared" si="17"/>
        <v>0</v>
      </c>
      <c r="BH192" s="142">
        <f t="shared" si="18"/>
        <v>0</v>
      </c>
      <c r="BI192" s="142">
        <f t="shared" si="19"/>
        <v>0</v>
      </c>
      <c r="BJ192" s="13" t="s">
        <v>89</v>
      </c>
      <c r="BK192" s="158">
        <f t="shared" si="20"/>
        <v>0</v>
      </c>
      <c r="BL192" s="13" t="s">
        <v>96</v>
      </c>
      <c r="BM192" s="141" t="s">
        <v>2115</v>
      </c>
    </row>
    <row r="193" spans="2:65" s="1" customFormat="1" ht="24.25" customHeight="1">
      <c r="B193" s="129"/>
      <c r="C193" s="130">
        <v>54</v>
      </c>
      <c r="D193" s="130" t="s">
        <v>153</v>
      </c>
      <c r="E193" s="131" t="s">
        <v>2116</v>
      </c>
      <c r="F193" s="132" t="s">
        <v>2117</v>
      </c>
      <c r="G193" s="133" t="s">
        <v>169</v>
      </c>
      <c r="H193" s="134">
        <v>1</v>
      </c>
      <c r="I193" s="135"/>
      <c r="J193" s="135">
        <f t="shared" si="14"/>
        <v>0</v>
      </c>
      <c r="K193" s="136"/>
      <c r="L193" s="25"/>
      <c r="M193" s="137"/>
      <c r="N193" s="138"/>
      <c r="O193" s="139"/>
      <c r="P193" s="139"/>
      <c r="Q193" s="139"/>
      <c r="R193" s="139"/>
      <c r="S193" s="139"/>
      <c r="T193" s="140"/>
      <c r="AR193" s="141" t="s">
        <v>96</v>
      </c>
      <c r="AT193" s="141" t="s">
        <v>153</v>
      </c>
      <c r="AU193" s="141" t="s">
        <v>84</v>
      </c>
      <c r="AY193" s="13" t="s">
        <v>151</v>
      </c>
      <c r="BE193" s="142">
        <f t="shared" si="15"/>
        <v>0</v>
      </c>
      <c r="BF193" s="142">
        <f t="shared" si="16"/>
        <v>0</v>
      </c>
      <c r="BG193" s="142">
        <f t="shared" si="17"/>
        <v>0</v>
      </c>
      <c r="BH193" s="142">
        <f t="shared" si="18"/>
        <v>0</v>
      </c>
      <c r="BI193" s="142">
        <f t="shared" si="19"/>
        <v>0</v>
      </c>
      <c r="BJ193" s="13" t="s">
        <v>89</v>
      </c>
      <c r="BK193" s="158">
        <f t="shared" si="20"/>
        <v>0</v>
      </c>
      <c r="BL193" s="13" t="s">
        <v>96</v>
      </c>
      <c r="BM193" s="141" t="s">
        <v>2118</v>
      </c>
    </row>
    <row r="194" spans="2:65" s="1" customFormat="1" ht="24.25" customHeight="1">
      <c r="B194" s="129"/>
      <c r="C194" s="130">
        <v>55</v>
      </c>
      <c r="D194" s="130" t="s">
        <v>153</v>
      </c>
      <c r="E194" s="131" t="s">
        <v>2119</v>
      </c>
      <c r="F194" s="132" t="s">
        <v>2120</v>
      </c>
      <c r="G194" s="133" t="s">
        <v>169</v>
      </c>
      <c r="H194" s="134">
        <v>4</v>
      </c>
      <c r="I194" s="135"/>
      <c r="J194" s="135">
        <f t="shared" si="14"/>
        <v>0</v>
      </c>
      <c r="K194" s="136"/>
      <c r="L194" s="25"/>
      <c r="M194" s="137"/>
      <c r="N194" s="138"/>
      <c r="O194" s="139"/>
      <c r="P194" s="139"/>
      <c r="Q194" s="139"/>
      <c r="R194" s="139"/>
      <c r="S194" s="139"/>
      <c r="T194" s="140"/>
      <c r="AR194" s="141" t="s">
        <v>96</v>
      </c>
      <c r="AT194" s="141" t="s">
        <v>153</v>
      </c>
      <c r="AU194" s="141" t="s">
        <v>84</v>
      </c>
      <c r="AY194" s="13" t="s">
        <v>151</v>
      </c>
      <c r="BE194" s="142">
        <f t="shared" si="15"/>
        <v>0</v>
      </c>
      <c r="BF194" s="142">
        <f t="shared" si="16"/>
        <v>0</v>
      </c>
      <c r="BG194" s="142">
        <f t="shared" si="17"/>
        <v>0</v>
      </c>
      <c r="BH194" s="142">
        <f t="shared" si="18"/>
        <v>0</v>
      </c>
      <c r="BI194" s="142">
        <f t="shared" si="19"/>
        <v>0</v>
      </c>
      <c r="BJ194" s="13" t="s">
        <v>89</v>
      </c>
      <c r="BK194" s="158">
        <f t="shared" si="20"/>
        <v>0</v>
      </c>
      <c r="BL194" s="13" t="s">
        <v>96</v>
      </c>
      <c r="BM194" s="141" t="s">
        <v>2121</v>
      </c>
    </row>
    <row r="195" spans="2:65" s="1" customFormat="1" ht="24.25" customHeight="1">
      <c r="B195" s="129"/>
      <c r="C195" s="130">
        <v>56</v>
      </c>
      <c r="D195" s="130" t="s">
        <v>153</v>
      </c>
      <c r="E195" s="131" t="s">
        <v>2122</v>
      </c>
      <c r="F195" s="132" t="s">
        <v>2123</v>
      </c>
      <c r="G195" s="133" t="s">
        <v>169</v>
      </c>
      <c r="H195" s="134">
        <v>4</v>
      </c>
      <c r="I195" s="135"/>
      <c r="J195" s="135">
        <f t="shared" si="14"/>
        <v>0</v>
      </c>
      <c r="K195" s="136"/>
      <c r="L195" s="25"/>
      <c r="M195" s="137"/>
      <c r="N195" s="138"/>
      <c r="O195" s="139"/>
      <c r="P195" s="139"/>
      <c r="Q195" s="139"/>
      <c r="R195" s="139"/>
      <c r="S195" s="139"/>
      <c r="T195" s="140"/>
      <c r="AR195" s="141" t="s">
        <v>96</v>
      </c>
      <c r="AT195" s="141" t="s">
        <v>153</v>
      </c>
      <c r="AU195" s="141" t="s">
        <v>84</v>
      </c>
      <c r="AY195" s="13" t="s">
        <v>151</v>
      </c>
      <c r="BE195" s="142">
        <f t="shared" si="15"/>
        <v>0</v>
      </c>
      <c r="BF195" s="142">
        <f t="shared" si="16"/>
        <v>0</v>
      </c>
      <c r="BG195" s="142">
        <f t="shared" si="17"/>
        <v>0</v>
      </c>
      <c r="BH195" s="142">
        <f t="shared" si="18"/>
        <v>0</v>
      </c>
      <c r="BI195" s="142">
        <f t="shared" si="19"/>
        <v>0</v>
      </c>
      <c r="BJ195" s="13" t="s">
        <v>89</v>
      </c>
      <c r="BK195" s="158">
        <f t="shared" si="20"/>
        <v>0</v>
      </c>
      <c r="BL195" s="13" t="s">
        <v>96</v>
      </c>
      <c r="BM195" s="141" t="s">
        <v>2124</v>
      </c>
    </row>
    <row r="196" spans="2:65" s="1" customFormat="1" ht="24.25" customHeight="1">
      <c r="B196" s="129"/>
      <c r="C196" s="130">
        <v>57</v>
      </c>
      <c r="D196" s="130" t="s">
        <v>153</v>
      </c>
      <c r="E196" s="131" t="s">
        <v>2125</v>
      </c>
      <c r="F196" s="132" t="s">
        <v>2126</v>
      </c>
      <c r="G196" s="133" t="s">
        <v>169</v>
      </c>
      <c r="H196" s="134">
        <v>3</v>
      </c>
      <c r="I196" s="135"/>
      <c r="J196" s="135">
        <f t="shared" si="14"/>
        <v>0</v>
      </c>
      <c r="K196" s="136"/>
      <c r="L196" s="25"/>
      <c r="M196" s="137"/>
      <c r="N196" s="138"/>
      <c r="O196" s="139"/>
      <c r="P196" s="139"/>
      <c r="Q196" s="139"/>
      <c r="R196" s="139"/>
      <c r="S196" s="139"/>
      <c r="T196" s="140"/>
      <c r="AR196" s="141" t="s">
        <v>96</v>
      </c>
      <c r="AT196" s="141" t="s">
        <v>153</v>
      </c>
      <c r="AU196" s="141" t="s">
        <v>84</v>
      </c>
      <c r="AY196" s="13" t="s">
        <v>151</v>
      </c>
      <c r="BE196" s="142">
        <f t="shared" si="15"/>
        <v>0</v>
      </c>
      <c r="BF196" s="142">
        <f t="shared" si="16"/>
        <v>0</v>
      </c>
      <c r="BG196" s="142">
        <f t="shared" si="17"/>
        <v>0</v>
      </c>
      <c r="BH196" s="142">
        <f t="shared" si="18"/>
        <v>0</v>
      </c>
      <c r="BI196" s="142">
        <f t="shared" si="19"/>
        <v>0</v>
      </c>
      <c r="BJ196" s="13" t="s">
        <v>89</v>
      </c>
      <c r="BK196" s="158">
        <f t="shared" si="20"/>
        <v>0</v>
      </c>
      <c r="BL196" s="13" t="s">
        <v>96</v>
      </c>
      <c r="BM196" s="141" t="s">
        <v>2127</v>
      </c>
    </row>
    <row r="197" spans="2:65" s="1" customFormat="1" ht="24.25" customHeight="1">
      <c r="B197" s="129"/>
      <c r="C197" s="143">
        <v>58</v>
      </c>
      <c r="D197" s="143" t="s">
        <v>220</v>
      </c>
      <c r="E197" s="144" t="s">
        <v>2128</v>
      </c>
      <c r="F197" s="145" t="s">
        <v>2129</v>
      </c>
      <c r="G197" s="146" t="s">
        <v>169</v>
      </c>
      <c r="H197" s="147">
        <v>2</v>
      </c>
      <c r="I197" s="148"/>
      <c r="J197" s="148">
        <f t="shared" si="14"/>
        <v>0</v>
      </c>
      <c r="K197" s="149"/>
      <c r="L197" s="150"/>
      <c r="M197" s="151"/>
      <c r="N197" s="152"/>
      <c r="O197" s="139"/>
      <c r="P197" s="139"/>
      <c r="Q197" s="139"/>
      <c r="R197" s="139"/>
      <c r="S197" s="139"/>
      <c r="T197" s="140"/>
      <c r="AR197" s="141" t="s">
        <v>181</v>
      </c>
      <c r="AT197" s="141" t="s">
        <v>220</v>
      </c>
      <c r="AU197" s="141" t="s">
        <v>84</v>
      </c>
      <c r="AY197" s="13" t="s">
        <v>151</v>
      </c>
      <c r="BE197" s="142">
        <f t="shared" si="15"/>
        <v>0</v>
      </c>
      <c r="BF197" s="142">
        <f t="shared" si="16"/>
        <v>0</v>
      </c>
      <c r="BG197" s="142">
        <f t="shared" si="17"/>
        <v>0</v>
      </c>
      <c r="BH197" s="142">
        <f t="shared" si="18"/>
        <v>0</v>
      </c>
      <c r="BI197" s="142">
        <f t="shared" si="19"/>
        <v>0</v>
      </c>
      <c r="BJ197" s="13" t="s">
        <v>89</v>
      </c>
      <c r="BK197" s="158">
        <f t="shared" si="20"/>
        <v>0</v>
      </c>
      <c r="BL197" s="13" t="s">
        <v>96</v>
      </c>
      <c r="BM197" s="141" t="s">
        <v>2130</v>
      </c>
    </row>
    <row r="198" spans="2:65" s="1" customFormat="1" ht="24.25" customHeight="1">
      <c r="B198" s="129"/>
      <c r="C198" s="143">
        <v>59</v>
      </c>
      <c r="D198" s="143" t="s">
        <v>220</v>
      </c>
      <c r="E198" s="144" t="s">
        <v>2131</v>
      </c>
      <c r="F198" s="145" t="s">
        <v>2132</v>
      </c>
      <c r="G198" s="146" t="s">
        <v>169</v>
      </c>
      <c r="H198" s="147">
        <v>2</v>
      </c>
      <c r="I198" s="148"/>
      <c r="J198" s="148">
        <f t="shared" si="14"/>
        <v>0</v>
      </c>
      <c r="K198" s="149"/>
      <c r="L198" s="150"/>
      <c r="M198" s="151"/>
      <c r="N198" s="152"/>
      <c r="O198" s="139"/>
      <c r="P198" s="139"/>
      <c r="Q198" s="139"/>
      <c r="R198" s="139"/>
      <c r="S198" s="139"/>
      <c r="T198" s="140"/>
      <c r="AR198" s="141" t="s">
        <v>181</v>
      </c>
      <c r="AT198" s="141" t="s">
        <v>220</v>
      </c>
      <c r="AU198" s="141" t="s">
        <v>84</v>
      </c>
      <c r="AY198" s="13" t="s">
        <v>151</v>
      </c>
      <c r="BE198" s="142">
        <f t="shared" si="15"/>
        <v>0</v>
      </c>
      <c r="BF198" s="142">
        <f t="shared" si="16"/>
        <v>0</v>
      </c>
      <c r="BG198" s="142">
        <f t="shared" si="17"/>
        <v>0</v>
      </c>
      <c r="BH198" s="142">
        <f t="shared" si="18"/>
        <v>0</v>
      </c>
      <c r="BI198" s="142">
        <f t="shared" si="19"/>
        <v>0</v>
      </c>
      <c r="BJ198" s="13" t="s">
        <v>89</v>
      </c>
      <c r="BK198" s="158">
        <f t="shared" si="20"/>
        <v>0</v>
      </c>
      <c r="BL198" s="13" t="s">
        <v>96</v>
      </c>
      <c r="BM198" s="141" t="s">
        <v>2133</v>
      </c>
    </row>
    <row r="199" spans="2:65" s="1" customFormat="1" ht="14.5" customHeight="1">
      <c r="B199" s="129"/>
      <c r="C199" s="143">
        <v>60</v>
      </c>
      <c r="D199" s="143" t="s">
        <v>220</v>
      </c>
      <c r="E199" s="144" t="s">
        <v>2134</v>
      </c>
      <c r="F199" s="145" t="s">
        <v>2135</v>
      </c>
      <c r="G199" s="146" t="s">
        <v>169</v>
      </c>
      <c r="H199" s="147">
        <v>1</v>
      </c>
      <c r="I199" s="148"/>
      <c r="J199" s="148">
        <f t="shared" si="14"/>
        <v>0</v>
      </c>
      <c r="K199" s="149"/>
      <c r="L199" s="150"/>
      <c r="M199" s="151"/>
      <c r="N199" s="152"/>
      <c r="O199" s="139"/>
      <c r="P199" s="139"/>
      <c r="Q199" s="139"/>
      <c r="R199" s="139"/>
      <c r="S199" s="139"/>
      <c r="T199" s="140"/>
      <c r="AR199" s="141" t="s">
        <v>181</v>
      </c>
      <c r="AT199" s="141" t="s">
        <v>220</v>
      </c>
      <c r="AU199" s="141" t="s">
        <v>84</v>
      </c>
      <c r="AY199" s="13" t="s">
        <v>151</v>
      </c>
      <c r="BE199" s="142">
        <f t="shared" si="15"/>
        <v>0</v>
      </c>
      <c r="BF199" s="142">
        <f t="shared" si="16"/>
        <v>0</v>
      </c>
      <c r="BG199" s="142">
        <f t="shared" si="17"/>
        <v>0</v>
      </c>
      <c r="BH199" s="142">
        <f t="shared" si="18"/>
        <v>0</v>
      </c>
      <c r="BI199" s="142">
        <f t="shared" si="19"/>
        <v>0</v>
      </c>
      <c r="BJ199" s="13" t="s">
        <v>89</v>
      </c>
      <c r="BK199" s="158">
        <f t="shared" si="20"/>
        <v>0</v>
      </c>
      <c r="BL199" s="13" t="s">
        <v>96</v>
      </c>
      <c r="BM199" s="141" t="s">
        <v>2136</v>
      </c>
    </row>
    <row r="200" spans="2:65" s="1" customFormat="1" ht="24.25" customHeight="1">
      <c r="B200" s="129"/>
      <c r="C200" s="143">
        <v>61</v>
      </c>
      <c r="D200" s="143" t="s">
        <v>220</v>
      </c>
      <c r="E200" s="144" t="s">
        <v>2137</v>
      </c>
      <c r="F200" s="145" t="s">
        <v>2138</v>
      </c>
      <c r="G200" s="146" t="s">
        <v>169</v>
      </c>
      <c r="H200" s="147">
        <v>1</v>
      </c>
      <c r="I200" s="148"/>
      <c r="J200" s="148">
        <f t="shared" si="14"/>
        <v>0</v>
      </c>
      <c r="K200" s="149"/>
      <c r="L200" s="150"/>
      <c r="M200" s="151"/>
      <c r="N200" s="152"/>
      <c r="O200" s="139"/>
      <c r="P200" s="139"/>
      <c r="Q200" s="139"/>
      <c r="R200" s="139"/>
      <c r="S200" s="139"/>
      <c r="T200" s="140"/>
      <c r="AR200" s="141" t="s">
        <v>181</v>
      </c>
      <c r="AT200" s="141" t="s">
        <v>220</v>
      </c>
      <c r="AU200" s="141" t="s">
        <v>84</v>
      </c>
      <c r="AY200" s="13" t="s">
        <v>151</v>
      </c>
      <c r="BE200" s="142">
        <f t="shared" si="15"/>
        <v>0</v>
      </c>
      <c r="BF200" s="142">
        <f t="shared" si="16"/>
        <v>0</v>
      </c>
      <c r="BG200" s="142">
        <f t="shared" si="17"/>
        <v>0</v>
      </c>
      <c r="BH200" s="142">
        <f t="shared" si="18"/>
        <v>0</v>
      </c>
      <c r="BI200" s="142">
        <f t="shared" si="19"/>
        <v>0</v>
      </c>
      <c r="BJ200" s="13" t="s">
        <v>89</v>
      </c>
      <c r="BK200" s="158">
        <f t="shared" si="20"/>
        <v>0</v>
      </c>
      <c r="BL200" s="13" t="s">
        <v>96</v>
      </c>
      <c r="BM200" s="141" t="s">
        <v>2139</v>
      </c>
    </row>
    <row r="201" spans="2:65" s="1" customFormat="1" ht="38" customHeight="1">
      <c r="B201" s="129"/>
      <c r="C201" s="143">
        <v>62</v>
      </c>
      <c r="D201" s="143" t="s">
        <v>220</v>
      </c>
      <c r="E201" s="144" t="s">
        <v>2140</v>
      </c>
      <c r="F201" s="145" t="s">
        <v>2141</v>
      </c>
      <c r="G201" s="146" t="s">
        <v>169</v>
      </c>
      <c r="H201" s="147">
        <v>6</v>
      </c>
      <c r="I201" s="148"/>
      <c r="J201" s="148">
        <f t="shared" si="14"/>
        <v>0</v>
      </c>
      <c r="K201" s="149"/>
      <c r="L201" s="150"/>
      <c r="M201" s="151"/>
      <c r="N201" s="152"/>
      <c r="O201" s="139"/>
      <c r="P201" s="139"/>
      <c r="Q201" s="139"/>
      <c r="R201" s="139"/>
      <c r="S201" s="139"/>
      <c r="T201" s="140"/>
      <c r="AR201" s="141" t="s">
        <v>181</v>
      </c>
      <c r="AT201" s="141" t="s">
        <v>220</v>
      </c>
      <c r="AU201" s="141" t="s">
        <v>84</v>
      </c>
      <c r="AY201" s="13" t="s">
        <v>151</v>
      </c>
      <c r="BE201" s="142">
        <f t="shared" si="15"/>
        <v>0</v>
      </c>
      <c r="BF201" s="142">
        <f t="shared" si="16"/>
        <v>0</v>
      </c>
      <c r="BG201" s="142">
        <f t="shared" si="17"/>
        <v>0</v>
      </c>
      <c r="BH201" s="142">
        <f t="shared" si="18"/>
        <v>0</v>
      </c>
      <c r="BI201" s="142">
        <f t="shared" si="19"/>
        <v>0</v>
      </c>
      <c r="BJ201" s="13" t="s">
        <v>89</v>
      </c>
      <c r="BK201" s="158">
        <f t="shared" si="20"/>
        <v>0</v>
      </c>
      <c r="BL201" s="13" t="s">
        <v>96</v>
      </c>
      <c r="BM201" s="141" t="s">
        <v>2142</v>
      </c>
    </row>
    <row r="202" spans="2:65" s="1" customFormat="1" ht="14.5" customHeight="1">
      <c r="B202" s="129"/>
      <c r="C202" s="143">
        <v>63</v>
      </c>
      <c r="D202" s="143" t="s">
        <v>220</v>
      </c>
      <c r="E202" s="144" t="s">
        <v>2143</v>
      </c>
      <c r="F202" s="145" t="s">
        <v>2144</v>
      </c>
      <c r="G202" s="146" t="s">
        <v>169</v>
      </c>
      <c r="H202" s="147">
        <v>4</v>
      </c>
      <c r="I202" s="148"/>
      <c r="J202" s="148">
        <f t="shared" si="14"/>
        <v>0</v>
      </c>
      <c r="K202" s="149"/>
      <c r="L202" s="150"/>
      <c r="M202" s="151"/>
      <c r="N202" s="152"/>
      <c r="O202" s="139"/>
      <c r="P202" s="139"/>
      <c r="Q202" s="139"/>
      <c r="R202" s="139"/>
      <c r="S202" s="139"/>
      <c r="T202" s="140"/>
      <c r="AR202" s="141" t="s">
        <v>181</v>
      </c>
      <c r="AT202" s="141" t="s">
        <v>220</v>
      </c>
      <c r="AU202" s="141" t="s">
        <v>84</v>
      </c>
      <c r="AY202" s="13" t="s">
        <v>151</v>
      </c>
      <c r="BE202" s="142">
        <f t="shared" si="15"/>
        <v>0</v>
      </c>
      <c r="BF202" s="142">
        <f t="shared" si="16"/>
        <v>0</v>
      </c>
      <c r="BG202" s="142">
        <f t="shared" si="17"/>
        <v>0</v>
      </c>
      <c r="BH202" s="142">
        <f t="shared" si="18"/>
        <v>0</v>
      </c>
      <c r="BI202" s="142">
        <f t="shared" si="19"/>
        <v>0</v>
      </c>
      <c r="BJ202" s="13" t="s">
        <v>89</v>
      </c>
      <c r="BK202" s="158">
        <f t="shared" si="20"/>
        <v>0</v>
      </c>
      <c r="BL202" s="13" t="s">
        <v>96</v>
      </c>
      <c r="BM202" s="141" t="s">
        <v>2145</v>
      </c>
    </row>
    <row r="203" spans="2:65" s="1" customFormat="1" ht="14.5" customHeight="1">
      <c r="B203" s="129"/>
      <c r="C203" s="143">
        <v>64</v>
      </c>
      <c r="D203" s="143" t="s">
        <v>220</v>
      </c>
      <c r="E203" s="144" t="s">
        <v>2146</v>
      </c>
      <c r="F203" s="145" t="s">
        <v>2147</v>
      </c>
      <c r="G203" s="146" t="s">
        <v>169</v>
      </c>
      <c r="H203" s="147">
        <v>2</v>
      </c>
      <c r="I203" s="148"/>
      <c r="J203" s="148">
        <f t="shared" si="14"/>
        <v>0</v>
      </c>
      <c r="K203" s="149"/>
      <c r="L203" s="150"/>
      <c r="M203" s="151"/>
      <c r="N203" s="152"/>
      <c r="O203" s="139"/>
      <c r="P203" s="139"/>
      <c r="Q203" s="139"/>
      <c r="R203" s="139"/>
      <c r="S203" s="139"/>
      <c r="T203" s="140"/>
      <c r="AR203" s="141" t="s">
        <v>181</v>
      </c>
      <c r="AT203" s="141" t="s">
        <v>220</v>
      </c>
      <c r="AU203" s="141" t="s">
        <v>84</v>
      </c>
      <c r="AY203" s="13" t="s">
        <v>151</v>
      </c>
      <c r="BE203" s="142">
        <f t="shared" si="15"/>
        <v>0</v>
      </c>
      <c r="BF203" s="142">
        <f t="shared" si="16"/>
        <v>0</v>
      </c>
      <c r="BG203" s="142">
        <f t="shared" si="17"/>
        <v>0</v>
      </c>
      <c r="BH203" s="142">
        <f t="shared" si="18"/>
        <v>0</v>
      </c>
      <c r="BI203" s="142">
        <f t="shared" si="19"/>
        <v>0</v>
      </c>
      <c r="BJ203" s="13" t="s">
        <v>89</v>
      </c>
      <c r="BK203" s="158">
        <f t="shared" si="20"/>
        <v>0</v>
      </c>
      <c r="BL203" s="13" t="s">
        <v>96</v>
      </c>
      <c r="BM203" s="141" t="s">
        <v>2148</v>
      </c>
    </row>
    <row r="204" spans="2:65" s="1" customFormat="1" ht="14.5" customHeight="1">
      <c r="B204" s="129"/>
      <c r="C204" s="130">
        <v>65</v>
      </c>
      <c r="D204" s="130" t="s">
        <v>153</v>
      </c>
      <c r="E204" s="131" t="s">
        <v>2149</v>
      </c>
      <c r="F204" s="132" t="s">
        <v>2150</v>
      </c>
      <c r="G204" s="133" t="s">
        <v>169</v>
      </c>
      <c r="H204" s="134">
        <v>2</v>
      </c>
      <c r="I204" s="135"/>
      <c r="J204" s="135">
        <f t="shared" si="14"/>
        <v>0</v>
      </c>
      <c r="K204" s="136"/>
      <c r="L204" s="25"/>
      <c r="M204" s="137"/>
      <c r="N204" s="138"/>
      <c r="O204" s="139"/>
      <c r="P204" s="139"/>
      <c r="Q204" s="139"/>
      <c r="R204" s="139"/>
      <c r="S204" s="139"/>
      <c r="T204" s="140"/>
      <c r="AR204" s="141" t="s">
        <v>96</v>
      </c>
      <c r="AT204" s="141" t="s">
        <v>153</v>
      </c>
      <c r="AU204" s="141" t="s">
        <v>84</v>
      </c>
      <c r="AY204" s="13" t="s">
        <v>151</v>
      </c>
      <c r="BE204" s="142">
        <f t="shared" si="15"/>
        <v>0</v>
      </c>
      <c r="BF204" s="142">
        <f t="shared" si="16"/>
        <v>0</v>
      </c>
      <c r="BG204" s="142">
        <f t="shared" si="17"/>
        <v>0</v>
      </c>
      <c r="BH204" s="142">
        <f t="shared" si="18"/>
        <v>0</v>
      </c>
      <c r="BI204" s="142">
        <f t="shared" si="19"/>
        <v>0</v>
      </c>
      <c r="BJ204" s="13" t="s">
        <v>89</v>
      </c>
      <c r="BK204" s="158">
        <f t="shared" si="20"/>
        <v>0</v>
      </c>
      <c r="BL204" s="13" t="s">
        <v>96</v>
      </c>
      <c r="BM204" s="141" t="s">
        <v>2151</v>
      </c>
    </row>
    <row r="205" spans="2:65" s="1" customFormat="1" ht="14.5" customHeight="1">
      <c r="B205" s="129"/>
      <c r="C205" s="130">
        <v>66</v>
      </c>
      <c r="D205" s="130" t="s">
        <v>153</v>
      </c>
      <c r="E205" s="131" t="s">
        <v>2152</v>
      </c>
      <c r="F205" s="132" t="s">
        <v>2153</v>
      </c>
      <c r="G205" s="133" t="s">
        <v>169</v>
      </c>
      <c r="H205" s="134">
        <v>1</v>
      </c>
      <c r="I205" s="135"/>
      <c r="J205" s="135">
        <f t="shared" si="14"/>
        <v>0</v>
      </c>
      <c r="K205" s="136"/>
      <c r="L205" s="25"/>
      <c r="M205" s="137"/>
      <c r="N205" s="138"/>
      <c r="O205" s="139"/>
      <c r="P205" s="139"/>
      <c r="Q205" s="139"/>
      <c r="R205" s="139"/>
      <c r="S205" s="139"/>
      <c r="T205" s="140"/>
      <c r="AR205" s="141" t="s">
        <v>96</v>
      </c>
      <c r="AT205" s="141" t="s">
        <v>153</v>
      </c>
      <c r="AU205" s="141" t="s">
        <v>84</v>
      </c>
      <c r="AY205" s="13" t="s">
        <v>151</v>
      </c>
      <c r="BE205" s="142">
        <f t="shared" si="15"/>
        <v>0</v>
      </c>
      <c r="BF205" s="142">
        <f t="shared" si="16"/>
        <v>0</v>
      </c>
      <c r="BG205" s="142">
        <f t="shared" si="17"/>
        <v>0</v>
      </c>
      <c r="BH205" s="142">
        <f t="shared" si="18"/>
        <v>0</v>
      </c>
      <c r="BI205" s="142">
        <f t="shared" si="19"/>
        <v>0</v>
      </c>
      <c r="BJ205" s="13" t="s">
        <v>89</v>
      </c>
      <c r="BK205" s="158">
        <f t="shared" si="20"/>
        <v>0</v>
      </c>
      <c r="BL205" s="13" t="s">
        <v>96</v>
      </c>
      <c r="BM205" s="141" t="s">
        <v>2154</v>
      </c>
    </row>
    <row r="206" spans="2:65" s="1" customFormat="1" ht="14.5" customHeight="1">
      <c r="B206" s="129"/>
      <c r="C206" s="130">
        <v>67</v>
      </c>
      <c r="D206" s="130" t="s">
        <v>153</v>
      </c>
      <c r="E206" s="131" t="s">
        <v>2155</v>
      </c>
      <c r="F206" s="132" t="s">
        <v>2156</v>
      </c>
      <c r="G206" s="133" t="s">
        <v>169</v>
      </c>
      <c r="H206" s="134">
        <v>2</v>
      </c>
      <c r="I206" s="135"/>
      <c r="J206" s="135">
        <f t="shared" si="14"/>
        <v>0</v>
      </c>
      <c r="K206" s="136"/>
      <c r="L206" s="25"/>
      <c r="M206" s="137"/>
      <c r="N206" s="138"/>
      <c r="O206" s="139"/>
      <c r="P206" s="139"/>
      <c r="Q206" s="139"/>
      <c r="R206" s="139"/>
      <c r="S206" s="139"/>
      <c r="T206" s="140"/>
      <c r="AR206" s="141" t="s">
        <v>96</v>
      </c>
      <c r="AT206" s="141" t="s">
        <v>153</v>
      </c>
      <c r="AU206" s="141" t="s">
        <v>84</v>
      </c>
      <c r="AY206" s="13" t="s">
        <v>151</v>
      </c>
      <c r="BE206" s="142">
        <f t="shared" si="15"/>
        <v>0</v>
      </c>
      <c r="BF206" s="142">
        <f t="shared" si="16"/>
        <v>0</v>
      </c>
      <c r="BG206" s="142">
        <f t="shared" si="17"/>
        <v>0</v>
      </c>
      <c r="BH206" s="142">
        <f t="shared" si="18"/>
        <v>0</v>
      </c>
      <c r="BI206" s="142">
        <f t="shared" si="19"/>
        <v>0</v>
      </c>
      <c r="BJ206" s="13" t="s">
        <v>89</v>
      </c>
      <c r="BK206" s="158">
        <f t="shared" si="20"/>
        <v>0</v>
      </c>
      <c r="BL206" s="13" t="s">
        <v>96</v>
      </c>
      <c r="BM206" s="141" t="s">
        <v>2157</v>
      </c>
    </row>
    <row r="207" spans="2:65" s="1" customFormat="1" ht="14.5" customHeight="1">
      <c r="B207" s="129"/>
      <c r="C207" s="130">
        <v>68</v>
      </c>
      <c r="D207" s="130" t="s">
        <v>153</v>
      </c>
      <c r="E207" s="131" t="s">
        <v>2158</v>
      </c>
      <c r="F207" s="132" t="s">
        <v>2159</v>
      </c>
      <c r="G207" s="133" t="s">
        <v>2111</v>
      </c>
      <c r="H207" s="134">
        <v>19</v>
      </c>
      <c r="I207" s="135"/>
      <c r="J207" s="135">
        <f t="shared" si="14"/>
        <v>0</v>
      </c>
      <c r="K207" s="136"/>
      <c r="L207" s="25"/>
      <c r="M207" s="137"/>
      <c r="N207" s="138"/>
      <c r="O207" s="139"/>
      <c r="P207" s="139"/>
      <c r="Q207" s="139"/>
      <c r="R207" s="139"/>
      <c r="S207" s="139"/>
      <c r="T207" s="140"/>
      <c r="AR207" s="141" t="s">
        <v>96</v>
      </c>
      <c r="AT207" s="141" t="s">
        <v>153</v>
      </c>
      <c r="AU207" s="141" t="s">
        <v>84</v>
      </c>
      <c r="AY207" s="13" t="s">
        <v>151</v>
      </c>
      <c r="BE207" s="142">
        <f t="shared" si="15"/>
        <v>0</v>
      </c>
      <c r="BF207" s="142">
        <f t="shared" si="16"/>
        <v>0</v>
      </c>
      <c r="BG207" s="142">
        <f t="shared" si="17"/>
        <v>0</v>
      </c>
      <c r="BH207" s="142">
        <f t="shared" si="18"/>
        <v>0</v>
      </c>
      <c r="BI207" s="142">
        <f t="shared" si="19"/>
        <v>0</v>
      </c>
      <c r="BJ207" s="13" t="s">
        <v>89</v>
      </c>
      <c r="BK207" s="158">
        <f t="shared" si="20"/>
        <v>0</v>
      </c>
      <c r="BL207" s="13" t="s">
        <v>96</v>
      </c>
      <c r="BM207" s="141" t="s">
        <v>2160</v>
      </c>
    </row>
    <row r="208" spans="2:65" s="1" customFormat="1" ht="14.5" customHeight="1">
      <c r="B208" s="129"/>
      <c r="C208" s="130">
        <v>69</v>
      </c>
      <c r="D208" s="130" t="s">
        <v>153</v>
      </c>
      <c r="E208" s="131" t="s">
        <v>2161</v>
      </c>
      <c r="F208" s="132" t="s">
        <v>2162</v>
      </c>
      <c r="G208" s="133" t="s">
        <v>2111</v>
      </c>
      <c r="H208" s="134">
        <v>5</v>
      </c>
      <c r="I208" s="135"/>
      <c r="J208" s="135">
        <f t="shared" si="14"/>
        <v>0</v>
      </c>
      <c r="K208" s="136"/>
      <c r="L208" s="25"/>
      <c r="M208" s="137"/>
      <c r="N208" s="138"/>
      <c r="O208" s="139"/>
      <c r="P208" s="139"/>
      <c r="Q208" s="139"/>
      <c r="R208" s="139"/>
      <c r="S208" s="139"/>
      <c r="T208" s="140"/>
      <c r="AR208" s="141" t="s">
        <v>96</v>
      </c>
      <c r="AT208" s="141" t="s">
        <v>153</v>
      </c>
      <c r="AU208" s="141" t="s">
        <v>84</v>
      </c>
      <c r="AY208" s="13" t="s">
        <v>151</v>
      </c>
      <c r="BE208" s="142">
        <f t="shared" si="15"/>
        <v>0</v>
      </c>
      <c r="BF208" s="142">
        <f t="shared" si="16"/>
        <v>0</v>
      </c>
      <c r="BG208" s="142">
        <f t="shared" si="17"/>
        <v>0</v>
      </c>
      <c r="BH208" s="142">
        <f t="shared" si="18"/>
        <v>0</v>
      </c>
      <c r="BI208" s="142">
        <f t="shared" si="19"/>
        <v>0</v>
      </c>
      <c r="BJ208" s="13" t="s">
        <v>89</v>
      </c>
      <c r="BK208" s="158">
        <f t="shared" si="20"/>
        <v>0</v>
      </c>
      <c r="BL208" s="13" t="s">
        <v>96</v>
      </c>
      <c r="BM208" s="141" t="s">
        <v>2163</v>
      </c>
    </row>
    <row r="209" spans="2:65" s="1" customFormat="1" ht="24.25" customHeight="1">
      <c r="B209" s="129"/>
      <c r="C209" s="130">
        <v>70</v>
      </c>
      <c r="D209" s="130" t="s">
        <v>153</v>
      </c>
      <c r="E209" s="131" t="s">
        <v>2164</v>
      </c>
      <c r="F209" s="132" t="s">
        <v>2165</v>
      </c>
      <c r="G209" s="133" t="s">
        <v>2111</v>
      </c>
      <c r="H209" s="134">
        <v>10</v>
      </c>
      <c r="I209" s="135"/>
      <c r="J209" s="135">
        <f t="shared" si="14"/>
        <v>0</v>
      </c>
      <c r="K209" s="136"/>
      <c r="L209" s="25"/>
      <c r="M209" s="137"/>
      <c r="N209" s="138"/>
      <c r="O209" s="139"/>
      <c r="P209" s="139"/>
      <c r="Q209" s="139"/>
      <c r="R209" s="139"/>
      <c r="S209" s="139"/>
      <c r="T209" s="140"/>
      <c r="AR209" s="141" t="s">
        <v>96</v>
      </c>
      <c r="AT209" s="141" t="s">
        <v>153</v>
      </c>
      <c r="AU209" s="141" t="s">
        <v>84</v>
      </c>
      <c r="AY209" s="13" t="s">
        <v>151</v>
      </c>
      <c r="BE209" s="142">
        <f t="shared" si="15"/>
        <v>0</v>
      </c>
      <c r="BF209" s="142">
        <f t="shared" si="16"/>
        <v>0</v>
      </c>
      <c r="BG209" s="142">
        <f t="shared" si="17"/>
        <v>0</v>
      </c>
      <c r="BH209" s="142">
        <f t="shared" si="18"/>
        <v>0</v>
      </c>
      <c r="BI209" s="142">
        <f t="shared" si="19"/>
        <v>0</v>
      </c>
      <c r="BJ209" s="13" t="s">
        <v>89</v>
      </c>
      <c r="BK209" s="158">
        <f t="shared" si="20"/>
        <v>0</v>
      </c>
      <c r="BL209" s="13" t="s">
        <v>96</v>
      </c>
      <c r="BM209" s="141" t="s">
        <v>2166</v>
      </c>
    </row>
    <row r="210" spans="2:65" s="1" customFormat="1" ht="14.5" customHeight="1">
      <c r="B210" s="129"/>
      <c r="C210" s="143">
        <v>71</v>
      </c>
      <c r="D210" s="143" t="s">
        <v>220</v>
      </c>
      <c r="E210" s="144" t="s">
        <v>2167</v>
      </c>
      <c r="F210" s="145" t="s">
        <v>2168</v>
      </c>
      <c r="G210" s="146" t="s">
        <v>2111</v>
      </c>
      <c r="H210" s="147">
        <v>27</v>
      </c>
      <c r="I210" s="148"/>
      <c r="J210" s="148">
        <f t="shared" si="14"/>
        <v>0</v>
      </c>
      <c r="K210" s="149"/>
      <c r="L210" s="150"/>
      <c r="M210" s="151"/>
      <c r="N210" s="152"/>
      <c r="O210" s="139"/>
      <c r="P210" s="139"/>
      <c r="Q210" s="139"/>
      <c r="R210" s="139"/>
      <c r="S210" s="139"/>
      <c r="T210" s="140"/>
      <c r="AR210" s="141" t="s">
        <v>181</v>
      </c>
      <c r="AT210" s="141" t="s">
        <v>220</v>
      </c>
      <c r="AU210" s="141" t="s">
        <v>84</v>
      </c>
      <c r="AY210" s="13" t="s">
        <v>151</v>
      </c>
      <c r="BE210" s="142">
        <f t="shared" si="15"/>
        <v>0</v>
      </c>
      <c r="BF210" s="142">
        <f t="shared" si="16"/>
        <v>0</v>
      </c>
      <c r="BG210" s="142">
        <f t="shared" si="17"/>
        <v>0</v>
      </c>
      <c r="BH210" s="142">
        <f t="shared" si="18"/>
        <v>0</v>
      </c>
      <c r="BI210" s="142">
        <f t="shared" si="19"/>
        <v>0</v>
      </c>
      <c r="BJ210" s="13" t="s">
        <v>89</v>
      </c>
      <c r="BK210" s="158">
        <f t="shared" si="20"/>
        <v>0</v>
      </c>
      <c r="BL210" s="13" t="s">
        <v>96</v>
      </c>
      <c r="BM210" s="141" t="s">
        <v>2169</v>
      </c>
    </row>
    <row r="211" spans="2:65" s="1" customFormat="1" ht="14.5" customHeight="1">
      <c r="B211" s="129"/>
      <c r="C211" s="143">
        <v>72</v>
      </c>
      <c r="D211" s="143" t="s">
        <v>220</v>
      </c>
      <c r="E211" s="144" t="s">
        <v>2170</v>
      </c>
      <c r="F211" s="145" t="s">
        <v>2171</v>
      </c>
      <c r="G211" s="146" t="s">
        <v>2111</v>
      </c>
      <c r="H211" s="147">
        <v>12</v>
      </c>
      <c r="I211" s="148"/>
      <c r="J211" s="148">
        <f t="shared" si="14"/>
        <v>0</v>
      </c>
      <c r="K211" s="149"/>
      <c r="L211" s="150"/>
      <c r="M211" s="151"/>
      <c r="N211" s="152"/>
      <c r="O211" s="139"/>
      <c r="P211" s="139"/>
      <c r="Q211" s="139"/>
      <c r="R211" s="139"/>
      <c r="S211" s="139"/>
      <c r="T211" s="140"/>
      <c r="AR211" s="141" t="s">
        <v>181</v>
      </c>
      <c r="AT211" s="141" t="s">
        <v>220</v>
      </c>
      <c r="AU211" s="141" t="s">
        <v>84</v>
      </c>
      <c r="AY211" s="13" t="s">
        <v>151</v>
      </c>
      <c r="BE211" s="142">
        <f t="shared" si="15"/>
        <v>0</v>
      </c>
      <c r="BF211" s="142">
        <f t="shared" si="16"/>
        <v>0</v>
      </c>
      <c r="BG211" s="142">
        <f t="shared" si="17"/>
        <v>0</v>
      </c>
      <c r="BH211" s="142">
        <f t="shared" si="18"/>
        <v>0</v>
      </c>
      <c r="BI211" s="142">
        <f t="shared" si="19"/>
        <v>0</v>
      </c>
      <c r="BJ211" s="13" t="s">
        <v>89</v>
      </c>
      <c r="BK211" s="158">
        <f t="shared" si="20"/>
        <v>0</v>
      </c>
      <c r="BL211" s="13" t="s">
        <v>96</v>
      </c>
      <c r="BM211" s="141" t="s">
        <v>2172</v>
      </c>
    </row>
    <row r="212" spans="2:65" s="1" customFormat="1" ht="14.5" customHeight="1">
      <c r="B212" s="129"/>
      <c r="C212" s="143">
        <v>73</v>
      </c>
      <c r="D212" s="143" t="s">
        <v>220</v>
      </c>
      <c r="E212" s="144" t="s">
        <v>2173</v>
      </c>
      <c r="F212" s="145" t="s">
        <v>2174</v>
      </c>
      <c r="G212" s="146" t="s">
        <v>2111</v>
      </c>
      <c r="H212" s="147">
        <v>28</v>
      </c>
      <c r="I212" s="148"/>
      <c r="J212" s="148">
        <f t="shared" si="14"/>
        <v>0</v>
      </c>
      <c r="K212" s="149"/>
      <c r="L212" s="150"/>
      <c r="M212" s="151"/>
      <c r="N212" s="152"/>
      <c r="O212" s="139"/>
      <c r="P212" s="139"/>
      <c r="Q212" s="139"/>
      <c r="R212" s="139"/>
      <c r="S212" s="139"/>
      <c r="T212" s="140"/>
      <c r="AR212" s="141" t="s">
        <v>181</v>
      </c>
      <c r="AT212" s="141" t="s">
        <v>220</v>
      </c>
      <c r="AU212" s="141" t="s">
        <v>84</v>
      </c>
      <c r="AY212" s="13" t="s">
        <v>151</v>
      </c>
      <c r="BE212" s="142">
        <f t="shared" si="15"/>
        <v>0</v>
      </c>
      <c r="BF212" s="142">
        <f t="shared" si="16"/>
        <v>0</v>
      </c>
      <c r="BG212" s="142">
        <f t="shared" si="17"/>
        <v>0</v>
      </c>
      <c r="BH212" s="142">
        <f t="shared" si="18"/>
        <v>0</v>
      </c>
      <c r="BI212" s="142">
        <f t="shared" si="19"/>
        <v>0</v>
      </c>
      <c r="BJ212" s="13" t="s">
        <v>89</v>
      </c>
      <c r="BK212" s="158">
        <f t="shared" si="20"/>
        <v>0</v>
      </c>
      <c r="BL212" s="13" t="s">
        <v>96</v>
      </c>
      <c r="BM212" s="141" t="s">
        <v>2175</v>
      </c>
    </row>
    <row r="213" spans="2:65" s="1" customFormat="1" ht="38" customHeight="1">
      <c r="B213" s="129"/>
      <c r="C213" s="130">
        <v>74</v>
      </c>
      <c r="D213" s="130" t="s">
        <v>153</v>
      </c>
      <c r="E213" s="131" t="s">
        <v>2176</v>
      </c>
      <c r="F213" s="132" t="s">
        <v>2177</v>
      </c>
      <c r="G213" s="133" t="s">
        <v>156</v>
      </c>
      <c r="H213" s="134">
        <v>29</v>
      </c>
      <c r="I213" s="135"/>
      <c r="J213" s="135">
        <f t="shared" si="14"/>
        <v>0</v>
      </c>
      <c r="K213" s="136"/>
      <c r="L213" s="25"/>
      <c r="M213" s="137"/>
      <c r="N213" s="138"/>
      <c r="O213" s="139"/>
      <c r="P213" s="139"/>
      <c r="Q213" s="139"/>
      <c r="R213" s="139"/>
      <c r="S213" s="139"/>
      <c r="T213" s="140"/>
      <c r="AR213" s="141" t="s">
        <v>96</v>
      </c>
      <c r="AT213" s="141" t="s">
        <v>153</v>
      </c>
      <c r="AU213" s="141" t="s">
        <v>84</v>
      </c>
      <c r="AY213" s="13" t="s">
        <v>151</v>
      </c>
      <c r="BE213" s="142">
        <f t="shared" si="15"/>
        <v>0</v>
      </c>
      <c r="BF213" s="142">
        <f t="shared" si="16"/>
        <v>0</v>
      </c>
      <c r="BG213" s="142">
        <f t="shared" si="17"/>
        <v>0</v>
      </c>
      <c r="BH213" s="142">
        <f t="shared" si="18"/>
        <v>0</v>
      </c>
      <c r="BI213" s="142">
        <f t="shared" si="19"/>
        <v>0</v>
      </c>
      <c r="BJ213" s="13" t="s">
        <v>89</v>
      </c>
      <c r="BK213" s="158">
        <f t="shared" si="20"/>
        <v>0</v>
      </c>
      <c r="BL213" s="13" t="s">
        <v>96</v>
      </c>
      <c r="BM213" s="141" t="s">
        <v>2178</v>
      </c>
    </row>
    <row r="214" spans="2:65" s="1" customFormat="1" ht="38" customHeight="1">
      <c r="B214" s="129"/>
      <c r="C214" s="130">
        <v>75</v>
      </c>
      <c r="D214" s="130" t="s">
        <v>153</v>
      </c>
      <c r="E214" s="131" t="s">
        <v>2179</v>
      </c>
      <c r="F214" s="132" t="s">
        <v>2180</v>
      </c>
      <c r="G214" s="133" t="s">
        <v>156</v>
      </c>
      <c r="H214" s="134">
        <v>16</v>
      </c>
      <c r="I214" s="135"/>
      <c r="J214" s="135">
        <f t="shared" si="14"/>
        <v>0</v>
      </c>
      <c r="K214" s="136"/>
      <c r="L214" s="25"/>
      <c r="M214" s="137"/>
      <c r="N214" s="138"/>
      <c r="O214" s="139"/>
      <c r="P214" s="139"/>
      <c r="Q214" s="139"/>
      <c r="R214" s="139"/>
      <c r="S214" s="139"/>
      <c r="T214" s="140"/>
      <c r="AR214" s="141" t="s">
        <v>96</v>
      </c>
      <c r="AT214" s="141" t="s">
        <v>153</v>
      </c>
      <c r="AU214" s="141" t="s">
        <v>84</v>
      </c>
      <c r="AY214" s="13" t="s">
        <v>151</v>
      </c>
      <c r="BE214" s="142">
        <f t="shared" si="15"/>
        <v>0</v>
      </c>
      <c r="BF214" s="142">
        <f t="shared" si="16"/>
        <v>0</v>
      </c>
      <c r="BG214" s="142">
        <f t="shared" si="17"/>
        <v>0</v>
      </c>
      <c r="BH214" s="142">
        <f t="shared" si="18"/>
        <v>0</v>
      </c>
      <c r="BI214" s="142">
        <f t="shared" si="19"/>
        <v>0</v>
      </c>
      <c r="BJ214" s="13" t="s">
        <v>89</v>
      </c>
      <c r="BK214" s="158">
        <f t="shared" si="20"/>
        <v>0</v>
      </c>
      <c r="BL214" s="13" t="s">
        <v>96</v>
      </c>
      <c r="BM214" s="141" t="s">
        <v>2181</v>
      </c>
    </row>
    <row r="215" spans="2:65" s="1" customFormat="1" ht="49.25" customHeight="1">
      <c r="B215" s="129"/>
      <c r="C215" s="143">
        <v>76</v>
      </c>
      <c r="D215" s="143" t="s">
        <v>220</v>
      </c>
      <c r="E215" s="144" t="s">
        <v>2182</v>
      </c>
      <c r="F215" s="145" t="s">
        <v>2183</v>
      </c>
      <c r="G215" s="146" t="s">
        <v>156</v>
      </c>
      <c r="H215" s="147">
        <v>11</v>
      </c>
      <c r="I215" s="148"/>
      <c r="J215" s="148">
        <f t="shared" si="14"/>
        <v>0</v>
      </c>
      <c r="K215" s="149"/>
      <c r="L215" s="150"/>
      <c r="M215" s="151"/>
      <c r="N215" s="152"/>
      <c r="O215" s="139"/>
      <c r="P215" s="139"/>
      <c r="Q215" s="139"/>
      <c r="R215" s="139"/>
      <c r="S215" s="139"/>
      <c r="T215" s="140"/>
      <c r="AR215" s="141" t="s">
        <v>181</v>
      </c>
      <c r="AT215" s="141" t="s">
        <v>220</v>
      </c>
      <c r="AU215" s="141" t="s">
        <v>84</v>
      </c>
      <c r="AY215" s="13" t="s">
        <v>151</v>
      </c>
      <c r="BE215" s="142">
        <f t="shared" si="15"/>
        <v>0</v>
      </c>
      <c r="BF215" s="142">
        <f t="shared" si="16"/>
        <v>0</v>
      </c>
      <c r="BG215" s="142">
        <f t="shared" si="17"/>
        <v>0</v>
      </c>
      <c r="BH215" s="142">
        <f t="shared" si="18"/>
        <v>0</v>
      </c>
      <c r="BI215" s="142">
        <f t="shared" si="19"/>
        <v>0</v>
      </c>
      <c r="BJ215" s="13" t="s">
        <v>89</v>
      </c>
      <c r="BK215" s="158">
        <f t="shared" si="20"/>
        <v>0</v>
      </c>
      <c r="BL215" s="13" t="s">
        <v>96</v>
      </c>
      <c r="BM215" s="141" t="s">
        <v>2184</v>
      </c>
    </row>
    <row r="216" spans="2:65" s="1" customFormat="1" ht="38" customHeight="1">
      <c r="B216" s="129"/>
      <c r="C216" s="143">
        <v>77</v>
      </c>
      <c r="D216" s="143" t="s">
        <v>220</v>
      </c>
      <c r="E216" s="144" t="s">
        <v>2185</v>
      </c>
      <c r="F216" s="145" t="s">
        <v>2186</v>
      </c>
      <c r="G216" s="146" t="s">
        <v>156</v>
      </c>
      <c r="H216" s="147">
        <v>74</v>
      </c>
      <c r="I216" s="148"/>
      <c r="J216" s="148">
        <f t="shared" si="14"/>
        <v>0</v>
      </c>
      <c r="K216" s="149"/>
      <c r="L216" s="150"/>
      <c r="M216" s="151"/>
      <c r="N216" s="152"/>
      <c r="O216" s="139"/>
      <c r="P216" s="139"/>
      <c r="Q216" s="139"/>
      <c r="R216" s="139"/>
      <c r="S216" s="139"/>
      <c r="T216" s="140"/>
      <c r="AR216" s="141" t="s">
        <v>181</v>
      </c>
      <c r="AT216" s="141" t="s">
        <v>220</v>
      </c>
      <c r="AU216" s="141" t="s">
        <v>84</v>
      </c>
      <c r="AY216" s="13" t="s">
        <v>151</v>
      </c>
      <c r="BE216" s="142">
        <f t="shared" si="15"/>
        <v>0</v>
      </c>
      <c r="BF216" s="142">
        <f t="shared" si="16"/>
        <v>0</v>
      </c>
      <c r="BG216" s="142">
        <f t="shared" si="17"/>
        <v>0</v>
      </c>
      <c r="BH216" s="142">
        <f t="shared" si="18"/>
        <v>0</v>
      </c>
      <c r="BI216" s="142">
        <f t="shared" si="19"/>
        <v>0</v>
      </c>
      <c r="BJ216" s="13" t="s">
        <v>89</v>
      </c>
      <c r="BK216" s="158">
        <f t="shared" si="20"/>
        <v>0</v>
      </c>
      <c r="BL216" s="13" t="s">
        <v>96</v>
      </c>
      <c r="BM216" s="141" t="s">
        <v>2187</v>
      </c>
    </row>
    <row r="217" spans="2:65" s="1" customFormat="1" ht="38" customHeight="1">
      <c r="B217" s="129"/>
      <c r="C217" s="130">
        <v>78</v>
      </c>
      <c r="D217" s="130" t="s">
        <v>153</v>
      </c>
      <c r="E217" s="131" t="s">
        <v>2188</v>
      </c>
      <c r="F217" s="132" t="s">
        <v>2189</v>
      </c>
      <c r="G217" s="133" t="s">
        <v>156</v>
      </c>
      <c r="H217" s="134">
        <v>1</v>
      </c>
      <c r="I217" s="135"/>
      <c r="J217" s="135">
        <f t="shared" si="14"/>
        <v>0</v>
      </c>
      <c r="K217" s="136"/>
      <c r="L217" s="25"/>
      <c r="M217" s="137"/>
      <c r="N217" s="138"/>
      <c r="O217" s="139"/>
      <c r="P217" s="139"/>
      <c r="Q217" s="139"/>
      <c r="R217" s="139"/>
      <c r="S217" s="139"/>
      <c r="T217" s="140"/>
      <c r="AR217" s="141" t="s">
        <v>96</v>
      </c>
      <c r="AT217" s="141" t="s">
        <v>153</v>
      </c>
      <c r="AU217" s="141" t="s">
        <v>84</v>
      </c>
      <c r="AY217" s="13" t="s">
        <v>151</v>
      </c>
      <c r="BE217" s="142">
        <f t="shared" si="15"/>
        <v>0</v>
      </c>
      <c r="BF217" s="142">
        <f t="shared" si="16"/>
        <v>0</v>
      </c>
      <c r="BG217" s="142">
        <f t="shared" si="17"/>
        <v>0</v>
      </c>
      <c r="BH217" s="142">
        <f t="shared" si="18"/>
        <v>0</v>
      </c>
      <c r="BI217" s="142">
        <f t="shared" si="19"/>
        <v>0</v>
      </c>
      <c r="BJ217" s="13" t="s">
        <v>89</v>
      </c>
      <c r="BK217" s="158">
        <f t="shared" si="20"/>
        <v>0</v>
      </c>
      <c r="BL217" s="13" t="s">
        <v>96</v>
      </c>
      <c r="BM217" s="141" t="s">
        <v>2190</v>
      </c>
    </row>
    <row r="218" spans="2:65" s="1" customFormat="1" ht="24.25" customHeight="1">
      <c r="B218" s="129"/>
      <c r="C218" s="143">
        <v>79</v>
      </c>
      <c r="D218" s="143" t="s">
        <v>220</v>
      </c>
      <c r="E218" s="144" t="s">
        <v>2191</v>
      </c>
      <c r="F218" s="145" t="s">
        <v>2192</v>
      </c>
      <c r="G218" s="146" t="s">
        <v>169</v>
      </c>
      <c r="H218" s="147">
        <v>2</v>
      </c>
      <c r="I218" s="148"/>
      <c r="J218" s="148">
        <f t="shared" si="14"/>
        <v>0</v>
      </c>
      <c r="K218" s="149"/>
      <c r="L218" s="150"/>
      <c r="M218" s="151"/>
      <c r="N218" s="152"/>
      <c r="O218" s="139"/>
      <c r="P218" s="139"/>
      <c r="Q218" s="139"/>
      <c r="R218" s="139"/>
      <c r="S218" s="139"/>
      <c r="T218" s="140"/>
      <c r="AR218" s="141" t="s">
        <v>181</v>
      </c>
      <c r="AT218" s="141" t="s">
        <v>220</v>
      </c>
      <c r="AU218" s="141" t="s">
        <v>84</v>
      </c>
      <c r="AY218" s="13" t="s">
        <v>151</v>
      </c>
      <c r="BE218" s="142">
        <f t="shared" si="15"/>
        <v>0</v>
      </c>
      <c r="BF218" s="142">
        <f t="shared" si="16"/>
        <v>0</v>
      </c>
      <c r="BG218" s="142">
        <f t="shared" si="17"/>
        <v>0</v>
      </c>
      <c r="BH218" s="142">
        <f t="shared" si="18"/>
        <v>0</v>
      </c>
      <c r="BI218" s="142">
        <f t="shared" si="19"/>
        <v>0</v>
      </c>
      <c r="BJ218" s="13" t="s">
        <v>89</v>
      </c>
      <c r="BK218" s="158">
        <f t="shared" si="20"/>
        <v>0</v>
      </c>
      <c r="BL218" s="13" t="s">
        <v>96</v>
      </c>
      <c r="BM218" s="141" t="s">
        <v>2193</v>
      </c>
    </row>
    <row r="219" spans="2:65" s="1" customFormat="1" ht="14.5" customHeight="1">
      <c r="B219" s="129"/>
      <c r="C219" s="143">
        <v>80</v>
      </c>
      <c r="D219" s="143" t="s">
        <v>220</v>
      </c>
      <c r="E219" s="144" t="s">
        <v>2194</v>
      </c>
      <c r="F219" s="145" t="s">
        <v>2195</v>
      </c>
      <c r="G219" s="146" t="s">
        <v>169</v>
      </c>
      <c r="H219" s="147">
        <v>1</v>
      </c>
      <c r="I219" s="148"/>
      <c r="J219" s="148">
        <f t="shared" si="14"/>
        <v>0</v>
      </c>
      <c r="K219" s="149"/>
      <c r="L219" s="150"/>
      <c r="M219" s="151"/>
      <c r="N219" s="152"/>
      <c r="O219" s="139"/>
      <c r="P219" s="139"/>
      <c r="Q219" s="139"/>
      <c r="R219" s="139"/>
      <c r="S219" s="139"/>
      <c r="T219" s="140"/>
      <c r="AR219" s="141" t="s">
        <v>181</v>
      </c>
      <c r="AT219" s="141" t="s">
        <v>220</v>
      </c>
      <c r="AU219" s="141" t="s">
        <v>84</v>
      </c>
      <c r="AY219" s="13" t="s">
        <v>151</v>
      </c>
      <c r="BE219" s="142">
        <f t="shared" si="15"/>
        <v>0</v>
      </c>
      <c r="BF219" s="142">
        <f t="shared" si="16"/>
        <v>0</v>
      </c>
      <c r="BG219" s="142">
        <f t="shared" si="17"/>
        <v>0</v>
      </c>
      <c r="BH219" s="142">
        <f t="shared" si="18"/>
        <v>0</v>
      </c>
      <c r="BI219" s="142">
        <f t="shared" si="19"/>
        <v>0</v>
      </c>
      <c r="BJ219" s="13" t="s">
        <v>89</v>
      </c>
      <c r="BK219" s="158">
        <f t="shared" si="20"/>
        <v>0</v>
      </c>
      <c r="BL219" s="13" t="s">
        <v>96</v>
      </c>
      <c r="BM219" s="141" t="s">
        <v>2196</v>
      </c>
    </row>
    <row r="220" spans="2:65" s="11" customFormat="1" ht="26" customHeight="1">
      <c r="B220" s="118"/>
      <c r="D220" s="119" t="s">
        <v>76</v>
      </c>
      <c r="E220" s="120" t="s">
        <v>2197</v>
      </c>
      <c r="F220" s="120" t="s">
        <v>2198</v>
      </c>
      <c r="J220" s="121">
        <f>BK220</f>
        <v>0</v>
      </c>
      <c r="L220" s="118"/>
      <c r="M220" s="122"/>
      <c r="P220" s="123"/>
      <c r="R220" s="123"/>
      <c r="T220" s="124"/>
      <c r="W220" s="1"/>
      <c r="AR220" s="119" t="s">
        <v>84</v>
      </c>
      <c r="AT220" s="125" t="s">
        <v>76</v>
      </c>
      <c r="AU220" s="125" t="s">
        <v>77</v>
      </c>
      <c r="AY220" s="119" t="s">
        <v>151</v>
      </c>
      <c r="BK220" s="161">
        <f>SUM(BK221:BK243)</f>
        <v>0</v>
      </c>
    </row>
    <row r="221" spans="2:65" s="1" customFormat="1" ht="62.75" customHeight="1">
      <c r="B221" s="129"/>
      <c r="C221" s="130">
        <v>81</v>
      </c>
      <c r="D221" s="130" t="s">
        <v>153</v>
      </c>
      <c r="E221" s="131" t="s">
        <v>2199</v>
      </c>
      <c r="F221" s="132" t="s">
        <v>2200</v>
      </c>
      <c r="G221" s="133" t="s">
        <v>169</v>
      </c>
      <c r="H221" s="134">
        <v>1</v>
      </c>
      <c r="I221" s="135"/>
      <c r="J221" s="135">
        <f t="shared" ref="J221:J242" si="21">ROUND(I221*H221,2)</f>
        <v>0</v>
      </c>
      <c r="K221" s="136"/>
      <c r="L221" s="25"/>
      <c r="M221" s="137"/>
      <c r="N221" s="138"/>
      <c r="O221" s="139"/>
      <c r="P221" s="139"/>
      <c r="Q221" s="139"/>
      <c r="R221" s="139"/>
      <c r="S221" s="139"/>
      <c r="T221" s="140"/>
      <c r="AR221" s="141" t="s">
        <v>96</v>
      </c>
      <c r="AT221" s="141" t="s">
        <v>153</v>
      </c>
      <c r="AU221" s="141" t="s">
        <v>84</v>
      </c>
      <c r="AY221" s="13" t="s">
        <v>151</v>
      </c>
      <c r="BE221" s="142">
        <f t="shared" ref="BE221:BE242" si="22">IF(N221="základná",J221,0)</f>
        <v>0</v>
      </c>
      <c r="BF221" s="142">
        <f t="shared" ref="BF221:BF242" si="23">IF(N221="znížená",J221,0)</f>
        <v>0</v>
      </c>
      <c r="BG221" s="142">
        <f t="shared" ref="BG221:BG242" si="24">IF(N221="zákl. prenesená",J221,0)</f>
        <v>0</v>
      </c>
      <c r="BH221" s="142">
        <f t="shared" ref="BH221:BH242" si="25">IF(N221="zníž. prenesená",J221,0)</f>
        <v>0</v>
      </c>
      <c r="BI221" s="142">
        <f t="shared" ref="BI221:BI242" si="26">IF(N221="nulová",J221,0)</f>
        <v>0</v>
      </c>
      <c r="BJ221" s="13" t="s">
        <v>89</v>
      </c>
      <c r="BK221" s="162">
        <f t="shared" ref="BK221:BK242" si="27">ROUND(I221*H221,2)</f>
        <v>0</v>
      </c>
      <c r="BL221" s="13" t="s">
        <v>96</v>
      </c>
      <c r="BM221" s="141" t="s">
        <v>2201</v>
      </c>
    </row>
    <row r="222" spans="2:65" s="1" customFormat="1" ht="38" customHeight="1">
      <c r="B222" s="129"/>
      <c r="C222" s="130">
        <v>82</v>
      </c>
      <c r="D222" s="130" t="s">
        <v>153</v>
      </c>
      <c r="E222" s="131" t="s">
        <v>2202</v>
      </c>
      <c r="F222" s="132" t="s">
        <v>2203</v>
      </c>
      <c r="G222" s="133" t="s">
        <v>169</v>
      </c>
      <c r="H222" s="134">
        <v>1</v>
      </c>
      <c r="I222" s="135"/>
      <c r="J222" s="135">
        <f t="shared" si="21"/>
        <v>0</v>
      </c>
      <c r="K222" s="136"/>
      <c r="L222" s="25"/>
      <c r="M222" s="137"/>
      <c r="N222" s="138"/>
      <c r="O222" s="139"/>
      <c r="P222" s="139"/>
      <c r="Q222" s="139"/>
      <c r="R222" s="139"/>
      <c r="S222" s="139"/>
      <c r="T222" s="140"/>
      <c r="AR222" s="141" t="s">
        <v>96</v>
      </c>
      <c r="AT222" s="141" t="s">
        <v>153</v>
      </c>
      <c r="AU222" s="141" t="s">
        <v>84</v>
      </c>
      <c r="AY222" s="13" t="s">
        <v>151</v>
      </c>
      <c r="BE222" s="142">
        <f t="shared" si="22"/>
        <v>0</v>
      </c>
      <c r="BF222" s="142">
        <f t="shared" si="23"/>
        <v>0</v>
      </c>
      <c r="BG222" s="142">
        <f t="shared" si="24"/>
        <v>0</v>
      </c>
      <c r="BH222" s="142">
        <f t="shared" si="25"/>
        <v>0</v>
      </c>
      <c r="BI222" s="142">
        <f t="shared" si="26"/>
        <v>0</v>
      </c>
      <c r="BJ222" s="13" t="s">
        <v>89</v>
      </c>
      <c r="BK222" s="162">
        <f t="shared" si="27"/>
        <v>0</v>
      </c>
      <c r="BL222" s="13" t="s">
        <v>96</v>
      </c>
      <c r="BM222" s="141" t="s">
        <v>2204</v>
      </c>
    </row>
    <row r="223" spans="2:65" s="1" customFormat="1" ht="14.5" customHeight="1">
      <c r="B223" s="129"/>
      <c r="C223" s="130">
        <v>83</v>
      </c>
      <c r="D223" s="130" t="s">
        <v>153</v>
      </c>
      <c r="E223" s="131" t="s">
        <v>2205</v>
      </c>
      <c r="F223" s="132" t="s">
        <v>2206</v>
      </c>
      <c r="G223" s="133" t="s">
        <v>169</v>
      </c>
      <c r="H223" s="134">
        <v>1</v>
      </c>
      <c r="I223" s="135"/>
      <c r="J223" s="135">
        <f t="shared" si="21"/>
        <v>0</v>
      </c>
      <c r="K223" s="136"/>
      <c r="L223" s="25"/>
      <c r="M223" s="137"/>
      <c r="N223" s="138"/>
      <c r="O223" s="139"/>
      <c r="P223" s="139"/>
      <c r="Q223" s="139"/>
      <c r="R223" s="139"/>
      <c r="S223" s="139"/>
      <c r="T223" s="140"/>
      <c r="AR223" s="141" t="s">
        <v>96</v>
      </c>
      <c r="AT223" s="141" t="s">
        <v>153</v>
      </c>
      <c r="AU223" s="141" t="s">
        <v>84</v>
      </c>
      <c r="AY223" s="13" t="s">
        <v>151</v>
      </c>
      <c r="BE223" s="142">
        <f t="shared" si="22"/>
        <v>0</v>
      </c>
      <c r="BF223" s="142">
        <f t="shared" si="23"/>
        <v>0</v>
      </c>
      <c r="BG223" s="142">
        <f t="shared" si="24"/>
        <v>0</v>
      </c>
      <c r="BH223" s="142">
        <f t="shared" si="25"/>
        <v>0</v>
      </c>
      <c r="BI223" s="142">
        <f t="shared" si="26"/>
        <v>0</v>
      </c>
      <c r="BJ223" s="13" t="s">
        <v>89</v>
      </c>
      <c r="BK223" s="162">
        <f t="shared" si="27"/>
        <v>0</v>
      </c>
      <c r="BL223" s="13" t="s">
        <v>96</v>
      </c>
      <c r="BM223" s="141" t="s">
        <v>2207</v>
      </c>
    </row>
    <row r="224" spans="2:65" s="1" customFormat="1" ht="14.5" customHeight="1">
      <c r="B224" s="129"/>
      <c r="C224" s="130">
        <v>84</v>
      </c>
      <c r="D224" s="130" t="s">
        <v>153</v>
      </c>
      <c r="E224" s="131" t="s">
        <v>2100</v>
      </c>
      <c r="F224" s="132" t="s">
        <v>2101</v>
      </c>
      <c r="G224" s="133" t="s">
        <v>169</v>
      </c>
      <c r="H224" s="134">
        <v>1</v>
      </c>
      <c r="I224" s="135"/>
      <c r="J224" s="135">
        <f t="shared" si="21"/>
        <v>0</v>
      </c>
      <c r="K224" s="136"/>
      <c r="L224" s="25"/>
      <c r="M224" s="137"/>
      <c r="N224" s="138"/>
      <c r="O224" s="139"/>
      <c r="P224" s="139"/>
      <c r="Q224" s="139"/>
      <c r="R224" s="139"/>
      <c r="S224" s="139"/>
      <c r="T224" s="140"/>
      <c r="AR224" s="141" t="s">
        <v>96</v>
      </c>
      <c r="AT224" s="141" t="s">
        <v>153</v>
      </c>
      <c r="AU224" s="141" t="s">
        <v>84</v>
      </c>
      <c r="AY224" s="13" t="s">
        <v>151</v>
      </c>
      <c r="BE224" s="142">
        <f t="shared" si="22"/>
        <v>0</v>
      </c>
      <c r="BF224" s="142">
        <f t="shared" si="23"/>
        <v>0</v>
      </c>
      <c r="BG224" s="142">
        <f t="shared" si="24"/>
        <v>0</v>
      </c>
      <c r="BH224" s="142">
        <f t="shared" si="25"/>
        <v>0</v>
      </c>
      <c r="BI224" s="142">
        <f t="shared" si="26"/>
        <v>0</v>
      </c>
      <c r="BJ224" s="13" t="s">
        <v>89</v>
      </c>
      <c r="BK224" s="162">
        <f t="shared" si="27"/>
        <v>0</v>
      </c>
      <c r="BL224" s="13" t="s">
        <v>96</v>
      </c>
      <c r="BM224" s="141" t="s">
        <v>2208</v>
      </c>
    </row>
    <row r="225" spans="2:65" s="1" customFormat="1" ht="14.5" customHeight="1">
      <c r="B225" s="129"/>
      <c r="C225" s="130">
        <v>85</v>
      </c>
      <c r="D225" s="130" t="s">
        <v>153</v>
      </c>
      <c r="E225" s="131" t="s">
        <v>2103</v>
      </c>
      <c r="F225" s="132" t="s">
        <v>2104</v>
      </c>
      <c r="G225" s="133" t="s">
        <v>169</v>
      </c>
      <c r="H225" s="134">
        <v>1</v>
      </c>
      <c r="I225" s="135"/>
      <c r="J225" s="135">
        <f t="shared" si="21"/>
        <v>0</v>
      </c>
      <c r="K225" s="136"/>
      <c r="L225" s="25"/>
      <c r="M225" s="137"/>
      <c r="N225" s="138"/>
      <c r="O225" s="139"/>
      <c r="P225" s="139"/>
      <c r="Q225" s="139"/>
      <c r="R225" s="139"/>
      <c r="S225" s="139"/>
      <c r="T225" s="140"/>
      <c r="AR225" s="141" t="s">
        <v>96</v>
      </c>
      <c r="AT225" s="141" t="s">
        <v>153</v>
      </c>
      <c r="AU225" s="141" t="s">
        <v>84</v>
      </c>
      <c r="AY225" s="13" t="s">
        <v>151</v>
      </c>
      <c r="BE225" s="142">
        <f t="shared" si="22"/>
        <v>0</v>
      </c>
      <c r="BF225" s="142">
        <f t="shared" si="23"/>
        <v>0</v>
      </c>
      <c r="BG225" s="142">
        <f t="shared" si="24"/>
        <v>0</v>
      </c>
      <c r="BH225" s="142">
        <f t="shared" si="25"/>
        <v>0</v>
      </c>
      <c r="BI225" s="142">
        <f t="shared" si="26"/>
        <v>0</v>
      </c>
      <c r="BJ225" s="13" t="s">
        <v>89</v>
      </c>
      <c r="BK225" s="162">
        <f t="shared" si="27"/>
        <v>0</v>
      </c>
      <c r="BL225" s="13" t="s">
        <v>96</v>
      </c>
      <c r="BM225" s="141" t="s">
        <v>2209</v>
      </c>
    </row>
    <row r="226" spans="2:65" s="1" customFormat="1" ht="14.5" customHeight="1">
      <c r="B226" s="129"/>
      <c r="C226" s="130">
        <v>86</v>
      </c>
      <c r="D226" s="130" t="s">
        <v>153</v>
      </c>
      <c r="E226" s="131" t="s">
        <v>2106</v>
      </c>
      <c r="F226" s="132" t="s">
        <v>2107</v>
      </c>
      <c r="G226" s="133" t="s">
        <v>793</v>
      </c>
      <c r="H226" s="134">
        <v>0.28999999999999998</v>
      </c>
      <c r="I226" s="135"/>
      <c r="J226" s="135">
        <f t="shared" si="21"/>
        <v>0</v>
      </c>
      <c r="K226" s="136"/>
      <c r="L226" s="25"/>
      <c r="M226" s="137"/>
      <c r="N226" s="138"/>
      <c r="O226" s="139"/>
      <c r="P226" s="139"/>
      <c r="Q226" s="139"/>
      <c r="R226" s="139"/>
      <c r="S226" s="139"/>
      <c r="T226" s="140"/>
      <c r="AR226" s="141" t="s">
        <v>96</v>
      </c>
      <c r="AT226" s="141" t="s">
        <v>153</v>
      </c>
      <c r="AU226" s="141" t="s">
        <v>84</v>
      </c>
      <c r="AY226" s="13" t="s">
        <v>151</v>
      </c>
      <c r="BE226" s="142">
        <f t="shared" si="22"/>
        <v>0</v>
      </c>
      <c r="BF226" s="142">
        <f t="shared" si="23"/>
        <v>0</v>
      </c>
      <c r="BG226" s="142">
        <f t="shared" si="24"/>
        <v>0</v>
      </c>
      <c r="BH226" s="142">
        <f t="shared" si="25"/>
        <v>0</v>
      </c>
      <c r="BI226" s="142">
        <f t="shared" si="26"/>
        <v>0</v>
      </c>
      <c r="BJ226" s="13" t="s">
        <v>89</v>
      </c>
      <c r="BK226" s="162">
        <f t="shared" si="27"/>
        <v>0</v>
      </c>
      <c r="BL226" s="13" t="s">
        <v>96</v>
      </c>
      <c r="BM226" s="141" t="s">
        <v>2210</v>
      </c>
    </row>
    <row r="227" spans="2:65" s="1" customFormat="1" ht="38" customHeight="1">
      <c r="B227" s="129"/>
      <c r="C227" s="130">
        <v>87</v>
      </c>
      <c r="D227" s="130" t="s">
        <v>153</v>
      </c>
      <c r="E227" s="131" t="s">
        <v>2211</v>
      </c>
      <c r="F227" s="132" t="s">
        <v>2212</v>
      </c>
      <c r="G227" s="133" t="s">
        <v>2111</v>
      </c>
      <c r="H227" s="134">
        <v>8</v>
      </c>
      <c r="I227" s="135"/>
      <c r="J227" s="135">
        <f t="shared" si="21"/>
        <v>0</v>
      </c>
      <c r="K227" s="136"/>
      <c r="L227" s="25"/>
      <c r="M227" s="137"/>
      <c r="N227" s="138"/>
      <c r="O227" s="139"/>
      <c r="P227" s="139"/>
      <c r="Q227" s="139"/>
      <c r="R227" s="139"/>
      <c r="S227" s="139"/>
      <c r="T227" s="140"/>
      <c r="AR227" s="141" t="s">
        <v>96</v>
      </c>
      <c r="AT227" s="141" t="s">
        <v>153</v>
      </c>
      <c r="AU227" s="141" t="s">
        <v>84</v>
      </c>
      <c r="AY227" s="13" t="s">
        <v>151</v>
      </c>
      <c r="BE227" s="142">
        <f t="shared" si="22"/>
        <v>0</v>
      </c>
      <c r="BF227" s="142">
        <f t="shared" si="23"/>
        <v>0</v>
      </c>
      <c r="BG227" s="142">
        <f t="shared" si="24"/>
        <v>0</v>
      </c>
      <c r="BH227" s="142">
        <f t="shared" si="25"/>
        <v>0</v>
      </c>
      <c r="BI227" s="142">
        <f t="shared" si="26"/>
        <v>0</v>
      </c>
      <c r="BJ227" s="13" t="s">
        <v>89</v>
      </c>
      <c r="BK227" s="162">
        <f t="shared" si="27"/>
        <v>0</v>
      </c>
      <c r="BL227" s="13" t="s">
        <v>96</v>
      </c>
      <c r="BM227" s="141" t="s">
        <v>2213</v>
      </c>
    </row>
    <row r="228" spans="2:65" s="1" customFormat="1" ht="14.5" customHeight="1">
      <c r="B228" s="129"/>
      <c r="C228" s="130">
        <v>88</v>
      </c>
      <c r="D228" s="130" t="s">
        <v>153</v>
      </c>
      <c r="E228" s="131" t="s">
        <v>2214</v>
      </c>
      <c r="F228" s="132" t="s">
        <v>2215</v>
      </c>
      <c r="G228" s="133" t="s">
        <v>169</v>
      </c>
      <c r="H228" s="134">
        <v>1</v>
      </c>
      <c r="I228" s="135"/>
      <c r="J228" s="135">
        <f t="shared" si="21"/>
        <v>0</v>
      </c>
      <c r="K228" s="136"/>
      <c r="L228" s="25"/>
      <c r="M228" s="137"/>
      <c r="N228" s="138"/>
      <c r="O228" s="139"/>
      <c r="P228" s="139"/>
      <c r="Q228" s="139"/>
      <c r="R228" s="139"/>
      <c r="S228" s="139"/>
      <c r="T228" s="140"/>
      <c r="AR228" s="141" t="s">
        <v>96</v>
      </c>
      <c r="AT228" s="141" t="s">
        <v>153</v>
      </c>
      <c r="AU228" s="141" t="s">
        <v>84</v>
      </c>
      <c r="AY228" s="13" t="s">
        <v>151</v>
      </c>
      <c r="BE228" s="142">
        <f t="shared" si="22"/>
        <v>0</v>
      </c>
      <c r="BF228" s="142">
        <f t="shared" si="23"/>
        <v>0</v>
      </c>
      <c r="BG228" s="142">
        <f t="shared" si="24"/>
        <v>0</v>
      </c>
      <c r="BH228" s="142">
        <f t="shared" si="25"/>
        <v>0</v>
      </c>
      <c r="BI228" s="142">
        <f t="shared" si="26"/>
        <v>0</v>
      </c>
      <c r="BJ228" s="13" t="s">
        <v>89</v>
      </c>
      <c r="BK228" s="162">
        <f t="shared" si="27"/>
        <v>0</v>
      </c>
      <c r="BL228" s="13" t="s">
        <v>96</v>
      </c>
      <c r="BM228" s="141" t="s">
        <v>2216</v>
      </c>
    </row>
    <row r="229" spans="2:65" s="1" customFormat="1" ht="24.25" customHeight="1">
      <c r="B229" s="129"/>
      <c r="C229" s="143">
        <v>89</v>
      </c>
      <c r="D229" s="143" t="s">
        <v>220</v>
      </c>
      <c r="E229" s="144" t="s">
        <v>2217</v>
      </c>
      <c r="F229" s="145" t="s">
        <v>2132</v>
      </c>
      <c r="G229" s="146" t="s">
        <v>169</v>
      </c>
      <c r="H229" s="147">
        <v>4</v>
      </c>
      <c r="I229" s="148"/>
      <c r="J229" s="148">
        <f t="shared" si="21"/>
        <v>0</v>
      </c>
      <c r="K229" s="149"/>
      <c r="L229" s="150"/>
      <c r="M229" s="151"/>
      <c r="N229" s="152"/>
      <c r="O229" s="139"/>
      <c r="P229" s="139"/>
      <c r="Q229" s="139"/>
      <c r="R229" s="139"/>
      <c r="S229" s="139"/>
      <c r="T229" s="140"/>
      <c r="AR229" s="141" t="s">
        <v>181</v>
      </c>
      <c r="AT229" s="141" t="s">
        <v>220</v>
      </c>
      <c r="AU229" s="141" t="s">
        <v>84</v>
      </c>
      <c r="AY229" s="13" t="s">
        <v>151</v>
      </c>
      <c r="BE229" s="142">
        <f t="shared" si="22"/>
        <v>0</v>
      </c>
      <c r="BF229" s="142">
        <f t="shared" si="23"/>
        <v>0</v>
      </c>
      <c r="BG229" s="142">
        <f t="shared" si="24"/>
        <v>0</v>
      </c>
      <c r="BH229" s="142">
        <f t="shared" si="25"/>
        <v>0</v>
      </c>
      <c r="BI229" s="142">
        <f t="shared" si="26"/>
        <v>0</v>
      </c>
      <c r="BJ229" s="13" t="s">
        <v>89</v>
      </c>
      <c r="BK229" s="162">
        <f t="shared" si="27"/>
        <v>0</v>
      </c>
      <c r="BL229" s="13" t="s">
        <v>96</v>
      </c>
      <c r="BM229" s="141" t="s">
        <v>2218</v>
      </c>
    </row>
    <row r="230" spans="2:65" s="1" customFormat="1" ht="24.25" customHeight="1">
      <c r="B230" s="129"/>
      <c r="C230" s="143">
        <v>90</v>
      </c>
      <c r="D230" s="143" t="s">
        <v>220</v>
      </c>
      <c r="E230" s="144" t="s">
        <v>2219</v>
      </c>
      <c r="F230" s="145" t="s">
        <v>2220</v>
      </c>
      <c r="G230" s="146" t="s">
        <v>169</v>
      </c>
      <c r="H230" s="147">
        <v>1</v>
      </c>
      <c r="I230" s="148"/>
      <c r="J230" s="148">
        <f t="shared" si="21"/>
        <v>0</v>
      </c>
      <c r="K230" s="149"/>
      <c r="L230" s="150"/>
      <c r="M230" s="151"/>
      <c r="N230" s="152"/>
      <c r="O230" s="139"/>
      <c r="P230" s="139"/>
      <c r="Q230" s="139"/>
      <c r="R230" s="139"/>
      <c r="S230" s="139"/>
      <c r="T230" s="140"/>
      <c r="AR230" s="141" t="s">
        <v>181</v>
      </c>
      <c r="AT230" s="141" t="s">
        <v>220</v>
      </c>
      <c r="AU230" s="141" t="s">
        <v>84</v>
      </c>
      <c r="AY230" s="13" t="s">
        <v>151</v>
      </c>
      <c r="BE230" s="142">
        <f t="shared" si="22"/>
        <v>0</v>
      </c>
      <c r="BF230" s="142">
        <f t="shared" si="23"/>
        <v>0</v>
      </c>
      <c r="BG230" s="142">
        <f t="shared" si="24"/>
        <v>0</v>
      </c>
      <c r="BH230" s="142">
        <f t="shared" si="25"/>
        <v>0</v>
      </c>
      <c r="BI230" s="142">
        <f t="shared" si="26"/>
        <v>0</v>
      </c>
      <c r="BJ230" s="13" t="s">
        <v>89</v>
      </c>
      <c r="BK230" s="162">
        <f t="shared" si="27"/>
        <v>0</v>
      </c>
      <c r="BL230" s="13" t="s">
        <v>96</v>
      </c>
      <c r="BM230" s="141" t="s">
        <v>2221</v>
      </c>
    </row>
    <row r="231" spans="2:65" s="1" customFormat="1" ht="38" customHeight="1">
      <c r="B231" s="129"/>
      <c r="C231" s="143">
        <v>91</v>
      </c>
      <c r="D231" s="143" t="s">
        <v>220</v>
      </c>
      <c r="E231" s="144" t="s">
        <v>2222</v>
      </c>
      <c r="F231" s="145" t="s">
        <v>2223</v>
      </c>
      <c r="G231" s="146" t="s">
        <v>169</v>
      </c>
      <c r="H231" s="147">
        <v>5</v>
      </c>
      <c r="I231" s="148"/>
      <c r="J231" s="148">
        <f t="shared" si="21"/>
        <v>0</v>
      </c>
      <c r="K231" s="149"/>
      <c r="L231" s="150"/>
      <c r="M231" s="151"/>
      <c r="N231" s="152"/>
      <c r="O231" s="139"/>
      <c r="P231" s="139"/>
      <c r="Q231" s="139"/>
      <c r="R231" s="139"/>
      <c r="S231" s="139"/>
      <c r="T231" s="140"/>
      <c r="AR231" s="141" t="s">
        <v>181</v>
      </c>
      <c r="AT231" s="141" t="s">
        <v>220</v>
      </c>
      <c r="AU231" s="141" t="s">
        <v>84</v>
      </c>
      <c r="AY231" s="13" t="s">
        <v>151</v>
      </c>
      <c r="BE231" s="142">
        <f t="shared" si="22"/>
        <v>0</v>
      </c>
      <c r="BF231" s="142">
        <f t="shared" si="23"/>
        <v>0</v>
      </c>
      <c r="BG231" s="142">
        <f t="shared" si="24"/>
        <v>0</v>
      </c>
      <c r="BH231" s="142">
        <f t="shared" si="25"/>
        <v>0</v>
      </c>
      <c r="BI231" s="142">
        <f t="shared" si="26"/>
        <v>0</v>
      </c>
      <c r="BJ231" s="13" t="s">
        <v>89</v>
      </c>
      <c r="BK231" s="162">
        <f t="shared" si="27"/>
        <v>0</v>
      </c>
      <c r="BL231" s="13" t="s">
        <v>96</v>
      </c>
      <c r="BM231" s="141" t="s">
        <v>2224</v>
      </c>
    </row>
    <row r="232" spans="2:65" s="1" customFormat="1" ht="14.5" customHeight="1">
      <c r="B232" s="129"/>
      <c r="C232" s="143">
        <v>92</v>
      </c>
      <c r="D232" s="143" t="s">
        <v>220</v>
      </c>
      <c r="E232" s="144" t="s">
        <v>2225</v>
      </c>
      <c r="F232" s="145" t="s">
        <v>2226</v>
      </c>
      <c r="G232" s="146" t="s">
        <v>169</v>
      </c>
      <c r="H232" s="147">
        <v>2</v>
      </c>
      <c r="I232" s="148"/>
      <c r="J232" s="148">
        <f t="shared" si="21"/>
        <v>0</v>
      </c>
      <c r="K232" s="149"/>
      <c r="L232" s="150"/>
      <c r="M232" s="151"/>
      <c r="N232" s="152"/>
      <c r="O232" s="139"/>
      <c r="P232" s="139"/>
      <c r="Q232" s="139"/>
      <c r="R232" s="139"/>
      <c r="S232" s="139"/>
      <c r="T232" s="140"/>
      <c r="AR232" s="141" t="s">
        <v>181</v>
      </c>
      <c r="AT232" s="141" t="s">
        <v>220</v>
      </c>
      <c r="AU232" s="141" t="s">
        <v>84</v>
      </c>
      <c r="AY232" s="13" t="s">
        <v>151</v>
      </c>
      <c r="BE232" s="142">
        <f t="shared" si="22"/>
        <v>0</v>
      </c>
      <c r="BF232" s="142">
        <f t="shared" si="23"/>
        <v>0</v>
      </c>
      <c r="BG232" s="142">
        <f t="shared" si="24"/>
        <v>0</v>
      </c>
      <c r="BH232" s="142">
        <f t="shared" si="25"/>
        <v>0</v>
      </c>
      <c r="BI232" s="142">
        <f t="shared" si="26"/>
        <v>0</v>
      </c>
      <c r="BJ232" s="13" t="s">
        <v>89</v>
      </c>
      <c r="BK232" s="162">
        <f t="shared" si="27"/>
        <v>0</v>
      </c>
      <c r="BL232" s="13" t="s">
        <v>96</v>
      </c>
      <c r="BM232" s="141" t="s">
        <v>2227</v>
      </c>
    </row>
    <row r="233" spans="2:65" s="1" customFormat="1" ht="14.5" customHeight="1">
      <c r="B233" s="129"/>
      <c r="C233" s="130">
        <v>93</v>
      </c>
      <c r="D233" s="130" t="s">
        <v>153</v>
      </c>
      <c r="E233" s="131" t="s">
        <v>2228</v>
      </c>
      <c r="F233" s="132" t="s">
        <v>2229</v>
      </c>
      <c r="G233" s="133" t="s">
        <v>169</v>
      </c>
      <c r="H233" s="134">
        <v>1</v>
      </c>
      <c r="I233" s="135"/>
      <c r="J233" s="135">
        <f t="shared" si="21"/>
        <v>0</v>
      </c>
      <c r="K233" s="136"/>
      <c r="L233" s="25"/>
      <c r="M233" s="137"/>
      <c r="N233" s="138"/>
      <c r="O233" s="139"/>
      <c r="P233" s="139"/>
      <c r="Q233" s="139"/>
      <c r="R233" s="139"/>
      <c r="S233" s="139"/>
      <c r="T233" s="140"/>
      <c r="AR233" s="141" t="s">
        <v>96</v>
      </c>
      <c r="AT233" s="141" t="s">
        <v>153</v>
      </c>
      <c r="AU233" s="141" t="s">
        <v>84</v>
      </c>
      <c r="AY233" s="13" t="s">
        <v>151</v>
      </c>
      <c r="BE233" s="142">
        <f t="shared" si="22"/>
        <v>0</v>
      </c>
      <c r="BF233" s="142">
        <f t="shared" si="23"/>
        <v>0</v>
      </c>
      <c r="BG233" s="142">
        <f t="shared" si="24"/>
        <v>0</v>
      </c>
      <c r="BH233" s="142">
        <f t="shared" si="25"/>
        <v>0</v>
      </c>
      <c r="BI233" s="142">
        <f t="shared" si="26"/>
        <v>0</v>
      </c>
      <c r="BJ233" s="13" t="s">
        <v>89</v>
      </c>
      <c r="BK233" s="162">
        <f t="shared" si="27"/>
        <v>0</v>
      </c>
      <c r="BL233" s="13" t="s">
        <v>96</v>
      </c>
      <c r="BM233" s="141" t="s">
        <v>2230</v>
      </c>
    </row>
    <row r="234" spans="2:65" s="1" customFormat="1" ht="24.25" customHeight="1">
      <c r="B234" s="129"/>
      <c r="C234" s="130">
        <v>94</v>
      </c>
      <c r="D234" s="130" t="s">
        <v>153</v>
      </c>
      <c r="E234" s="131" t="s">
        <v>2231</v>
      </c>
      <c r="F234" s="132" t="s">
        <v>2232</v>
      </c>
      <c r="G234" s="133" t="s">
        <v>2111</v>
      </c>
      <c r="H234" s="134">
        <v>10</v>
      </c>
      <c r="I234" s="135"/>
      <c r="J234" s="135">
        <f t="shared" si="21"/>
        <v>0</v>
      </c>
      <c r="K234" s="136"/>
      <c r="L234" s="25"/>
      <c r="M234" s="137"/>
      <c r="N234" s="138"/>
      <c r="O234" s="139"/>
      <c r="P234" s="139"/>
      <c r="Q234" s="139"/>
      <c r="R234" s="139"/>
      <c r="S234" s="139"/>
      <c r="T234" s="140"/>
      <c r="AR234" s="141" t="s">
        <v>96</v>
      </c>
      <c r="AT234" s="141" t="s">
        <v>153</v>
      </c>
      <c r="AU234" s="141" t="s">
        <v>84</v>
      </c>
      <c r="AY234" s="13" t="s">
        <v>151</v>
      </c>
      <c r="BE234" s="142">
        <f t="shared" si="22"/>
        <v>0</v>
      </c>
      <c r="BF234" s="142">
        <f t="shared" si="23"/>
        <v>0</v>
      </c>
      <c r="BG234" s="142">
        <f t="shared" si="24"/>
        <v>0</v>
      </c>
      <c r="BH234" s="142">
        <f t="shared" si="25"/>
        <v>0</v>
      </c>
      <c r="BI234" s="142">
        <f t="shared" si="26"/>
        <v>0</v>
      </c>
      <c r="BJ234" s="13" t="s">
        <v>89</v>
      </c>
      <c r="BK234" s="162">
        <f t="shared" si="27"/>
        <v>0</v>
      </c>
      <c r="BL234" s="13" t="s">
        <v>96</v>
      </c>
      <c r="BM234" s="141" t="s">
        <v>2233</v>
      </c>
    </row>
    <row r="235" spans="2:65" s="1" customFormat="1" ht="14.5" customHeight="1">
      <c r="B235" s="129"/>
      <c r="C235" s="143">
        <v>95</v>
      </c>
      <c r="D235" s="143" t="s">
        <v>220</v>
      </c>
      <c r="E235" s="144" t="s">
        <v>2234</v>
      </c>
      <c r="F235" s="145" t="s">
        <v>2235</v>
      </c>
      <c r="G235" s="146" t="s">
        <v>2111</v>
      </c>
      <c r="H235" s="147">
        <v>22</v>
      </c>
      <c r="I235" s="148"/>
      <c r="J235" s="148">
        <f t="shared" si="21"/>
        <v>0</v>
      </c>
      <c r="K235" s="149"/>
      <c r="L235" s="150"/>
      <c r="M235" s="151"/>
      <c r="N235" s="152"/>
      <c r="O235" s="139"/>
      <c r="P235" s="139"/>
      <c r="Q235" s="139"/>
      <c r="R235" s="139"/>
      <c r="S235" s="139"/>
      <c r="T235" s="140"/>
      <c r="AR235" s="141" t="s">
        <v>181</v>
      </c>
      <c r="AT235" s="141" t="s">
        <v>220</v>
      </c>
      <c r="AU235" s="141" t="s">
        <v>84</v>
      </c>
      <c r="AY235" s="13" t="s">
        <v>151</v>
      </c>
      <c r="BE235" s="142">
        <f t="shared" si="22"/>
        <v>0</v>
      </c>
      <c r="BF235" s="142">
        <f t="shared" si="23"/>
        <v>0</v>
      </c>
      <c r="BG235" s="142">
        <f t="shared" si="24"/>
        <v>0</v>
      </c>
      <c r="BH235" s="142">
        <f t="shared" si="25"/>
        <v>0</v>
      </c>
      <c r="BI235" s="142">
        <f t="shared" si="26"/>
        <v>0</v>
      </c>
      <c r="BJ235" s="13" t="s">
        <v>89</v>
      </c>
      <c r="BK235" s="162">
        <f t="shared" si="27"/>
        <v>0</v>
      </c>
      <c r="BL235" s="13" t="s">
        <v>96</v>
      </c>
      <c r="BM235" s="141" t="s">
        <v>2236</v>
      </c>
    </row>
    <row r="236" spans="2:65" s="1" customFormat="1" ht="14.5" customHeight="1">
      <c r="B236" s="129"/>
      <c r="C236" s="143">
        <v>96</v>
      </c>
      <c r="D236" s="143" t="s">
        <v>220</v>
      </c>
      <c r="E236" s="144" t="s">
        <v>2237</v>
      </c>
      <c r="F236" s="145" t="s">
        <v>2238</v>
      </c>
      <c r="G236" s="146" t="s">
        <v>2111</v>
      </c>
      <c r="H236" s="147">
        <v>19</v>
      </c>
      <c r="I236" s="148"/>
      <c r="J236" s="148">
        <f t="shared" si="21"/>
        <v>0</v>
      </c>
      <c r="K236" s="149"/>
      <c r="L236" s="150"/>
      <c r="M236" s="151"/>
      <c r="N236" s="152"/>
      <c r="O236" s="139"/>
      <c r="P236" s="139"/>
      <c r="Q236" s="139"/>
      <c r="R236" s="139"/>
      <c r="S236" s="139"/>
      <c r="T236" s="140"/>
      <c r="AR236" s="141" t="s">
        <v>181</v>
      </c>
      <c r="AT236" s="141" t="s">
        <v>220</v>
      </c>
      <c r="AU236" s="141" t="s">
        <v>84</v>
      </c>
      <c r="AY236" s="13" t="s">
        <v>151</v>
      </c>
      <c r="BE236" s="142">
        <f t="shared" si="22"/>
        <v>0</v>
      </c>
      <c r="BF236" s="142">
        <f t="shared" si="23"/>
        <v>0</v>
      </c>
      <c r="BG236" s="142">
        <f t="shared" si="24"/>
        <v>0</v>
      </c>
      <c r="BH236" s="142">
        <f t="shared" si="25"/>
        <v>0</v>
      </c>
      <c r="BI236" s="142">
        <f t="shared" si="26"/>
        <v>0</v>
      </c>
      <c r="BJ236" s="13" t="s">
        <v>89</v>
      </c>
      <c r="BK236" s="162">
        <f t="shared" si="27"/>
        <v>0</v>
      </c>
      <c r="BL236" s="13" t="s">
        <v>96</v>
      </c>
      <c r="BM236" s="141" t="s">
        <v>2239</v>
      </c>
    </row>
    <row r="237" spans="2:65" s="1" customFormat="1" ht="38" customHeight="1">
      <c r="B237" s="129"/>
      <c r="C237" s="130">
        <v>97</v>
      </c>
      <c r="D237" s="130" t="s">
        <v>153</v>
      </c>
      <c r="E237" s="131" t="s">
        <v>2240</v>
      </c>
      <c r="F237" s="132" t="s">
        <v>2177</v>
      </c>
      <c r="G237" s="133" t="s">
        <v>156</v>
      </c>
      <c r="H237" s="134">
        <v>12</v>
      </c>
      <c r="I237" s="135"/>
      <c r="J237" s="135">
        <f t="shared" si="21"/>
        <v>0</v>
      </c>
      <c r="K237" s="136"/>
      <c r="L237" s="25"/>
      <c r="M237" s="137"/>
      <c r="N237" s="138"/>
      <c r="O237" s="139"/>
      <c r="P237" s="139"/>
      <c r="Q237" s="139"/>
      <c r="R237" s="139"/>
      <c r="S237" s="139"/>
      <c r="T237" s="140"/>
      <c r="AR237" s="141" t="s">
        <v>96</v>
      </c>
      <c r="AT237" s="141" t="s">
        <v>153</v>
      </c>
      <c r="AU237" s="141" t="s">
        <v>84</v>
      </c>
      <c r="AY237" s="13" t="s">
        <v>151</v>
      </c>
      <c r="BE237" s="142">
        <f t="shared" si="22"/>
        <v>0</v>
      </c>
      <c r="BF237" s="142">
        <f t="shared" si="23"/>
        <v>0</v>
      </c>
      <c r="BG237" s="142">
        <f t="shared" si="24"/>
        <v>0</v>
      </c>
      <c r="BH237" s="142">
        <f t="shared" si="25"/>
        <v>0</v>
      </c>
      <c r="BI237" s="142">
        <f t="shared" si="26"/>
        <v>0</v>
      </c>
      <c r="BJ237" s="13" t="s">
        <v>89</v>
      </c>
      <c r="BK237" s="162">
        <f t="shared" si="27"/>
        <v>0</v>
      </c>
      <c r="BL237" s="13" t="s">
        <v>96</v>
      </c>
      <c r="BM237" s="141" t="s">
        <v>2241</v>
      </c>
    </row>
    <row r="238" spans="2:65" s="1" customFormat="1" ht="38" customHeight="1">
      <c r="B238" s="129"/>
      <c r="C238" s="130">
        <v>98</v>
      </c>
      <c r="D238" s="130" t="s">
        <v>153</v>
      </c>
      <c r="E238" s="131" t="s">
        <v>2242</v>
      </c>
      <c r="F238" s="132" t="s">
        <v>2180</v>
      </c>
      <c r="G238" s="133" t="s">
        <v>156</v>
      </c>
      <c r="H238" s="134">
        <v>46</v>
      </c>
      <c r="I238" s="135"/>
      <c r="J238" s="135">
        <f t="shared" si="21"/>
        <v>0</v>
      </c>
      <c r="K238" s="136"/>
      <c r="L238" s="25"/>
      <c r="M238" s="137"/>
      <c r="N238" s="138"/>
      <c r="O238" s="139"/>
      <c r="P238" s="139"/>
      <c r="Q238" s="139"/>
      <c r="R238" s="139"/>
      <c r="S238" s="139"/>
      <c r="T238" s="140"/>
      <c r="AR238" s="141" t="s">
        <v>96</v>
      </c>
      <c r="AT238" s="141" t="s">
        <v>153</v>
      </c>
      <c r="AU238" s="141" t="s">
        <v>84</v>
      </c>
      <c r="AY238" s="13" t="s">
        <v>151</v>
      </c>
      <c r="BE238" s="142">
        <f t="shared" si="22"/>
        <v>0</v>
      </c>
      <c r="BF238" s="142">
        <f t="shared" si="23"/>
        <v>0</v>
      </c>
      <c r="BG238" s="142">
        <f t="shared" si="24"/>
        <v>0</v>
      </c>
      <c r="BH238" s="142">
        <f t="shared" si="25"/>
        <v>0</v>
      </c>
      <c r="BI238" s="142">
        <f t="shared" si="26"/>
        <v>0</v>
      </c>
      <c r="BJ238" s="13" t="s">
        <v>89</v>
      </c>
      <c r="BK238" s="162">
        <f t="shared" si="27"/>
        <v>0</v>
      </c>
      <c r="BL238" s="13" t="s">
        <v>96</v>
      </c>
      <c r="BM238" s="141" t="s">
        <v>2243</v>
      </c>
    </row>
    <row r="239" spans="2:65" s="1" customFormat="1" ht="49.25" customHeight="1">
      <c r="B239" s="129"/>
      <c r="C239" s="143">
        <v>99</v>
      </c>
      <c r="D239" s="143" t="s">
        <v>220</v>
      </c>
      <c r="E239" s="144" t="s">
        <v>2244</v>
      </c>
      <c r="F239" s="145" t="s">
        <v>2183</v>
      </c>
      <c r="G239" s="146" t="s">
        <v>156</v>
      </c>
      <c r="H239" s="147">
        <v>11</v>
      </c>
      <c r="I239" s="148"/>
      <c r="J239" s="148">
        <f t="shared" si="21"/>
        <v>0</v>
      </c>
      <c r="K239" s="149"/>
      <c r="L239" s="150"/>
      <c r="M239" s="151"/>
      <c r="N239" s="152"/>
      <c r="O239" s="139"/>
      <c r="P239" s="139"/>
      <c r="Q239" s="139"/>
      <c r="R239" s="139"/>
      <c r="S239" s="139"/>
      <c r="T239" s="140"/>
      <c r="AR239" s="141" t="s">
        <v>181</v>
      </c>
      <c r="AT239" s="141" t="s">
        <v>220</v>
      </c>
      <c r="AU239" s="141" t="s">
        <v>84</v>
      </c>
      <c r="AY239" s="13" t="s">
        <v>151</v>
      </c>
      <c r="BE239" s="142">
        <f t="shared" si="22"/>
        <v>0</v>
      </c>
      <c r="BF239" s="142">
        <f t="shared" si="23"/>
        <v>0</v>
      </c>
      <c r="BG239" s="142">
        <f t="shared" si="24"/>
        <v>0</v>
      </c>
      <c r="BH239" s="142">
        <f t="shared" si="25"/>
        <v>0</v>
      </c>
      <c r="BI239" s="142">
        <f t="shared" si="26"/>
        <v>0</v>
      </c>
      <c r="BJ239" s="13" t="s">
        <v>89</v>
      </c>
      <c r="BK239" s="162">
        <f t="shared" si="27"/>
        <v>0</v>
      </c>
      <c r="BL239" s="13" t="s">
        <v>96</v>
      </c>
      <c r="BM239" s="141" t="s">
        <v>2245</v>
      </c>
    </row>
    <row r="240" spans="2:65" s="1" customFormat="1" ht="38" customHeight="1">
      <c r="B240" s="129"/>
      <c r="C240" s="143">
        <v>100</v>
      </c>
      <c r="D240" s="143" t="s">
        <v>220</v>
      </c>
      <c r="E240" s="144" t="s">
        <v>2246</v>
      </c>
      <c r="F240" s="145" t="s">
        <v>2186</v>
      </c>
      <c r="G240" s="146" t="s">
        <v>156</v>
      </c>
      <c r="H240" s="147">
        <v>5</v>
      </c>
      <c r="I240" s="148"/>
      <c r="J240" s="148">
        <f t="shared" si="21"/>
        <v>0</v>
      </c>
      <c r="K240" s="149"/>
      <c r="L240" s="150"/>
      <c r="M240" s="151"/>
      <c r="N240" s="152"/>
      <c r="O240" s="139"/>
      <c r="P240" s="139"/>
      <c r="Q240" s="139"/>
      <c r="R240" s="139"/>
      <c r="S240" s="139"/>
      <c r="T240" s="140"/>
      <c r="AR240" s="141" t="s">
        <v>181</v>
      </c>
      <c r="AT240" s="141" t="s">
        <v>220</v>
      </c>
      <c r="AU240" s="141" t="s">
        <v>84</v>
      </c>
      <c r="AY240" s="13" t="s">
        <v>151</v>
      </c>
      <c r="BE240" s="142">
        <f t="shared" si="22"/>
        <v>0</v>
      </c>
      <c r="BF240" s="142">
        <f t="shared" si="23"/>
        <v>0</v>
      </c>
      <c r="BG240" s="142">
        <f t="shared" si="24"/>
        <v>0</v>
      </c>
      <c r="BH240" s="142">
        <f t="shared" si="25"/>
        <v>0</v>
      </c>
      <c r="BI240" s="142">
        <f t="shared" si="26"/>
        <v>0</v>
      </c>
      <c r="BJ240" s="13" t="s">
        <v>89</v>
      </c>
      <c r="BK240" s="162">
        <f t="shared" si="27"/>
        <v>0</v>
      </c>
      <c r="BL240" s="13" t="s">
        <v>96</v>
      </c>
      <c r="BM240" s="141" t="s">
        <v>2247</v>
      </c>
    </row>
    <row r="241" spans="2:65" s="1" customFormat="1" ht="24.25" customHeight="1">
      <c r="B241" s="129"/>
      <c r="C241" s="143">
        <v>101</v>
      </c>
      <c r="D241" s="143" t="s">
        <v>220</v>
      </c>
      <c r="E241" s="144" t="s">
        <v>2191</v>
      </c>
      <c r="F241" s="145" t="s">
        <v>2192</v>
      </c>
      <c r="G241" s="146" t="s">
        <v>169</v>
      </c>
      <c r="H241" s="147">
        <v>1</v>
      </c>
      <c r="I241" s="148"/>
      <c r="J241" s="148">
        <f t="shared" si="21"/>
        <v>0</v>
      </c>
      <c r="K241" s="149"/>
      <c r="L241" s="150"/>
      <c r="M241" s="151"/>
      <c r="N241" s="152"/>
      <c r="O241" s="139"/>
      <c r="P241" s="139"/>
      <c r="Q241" s="139"/>
      <c r="R241" s="139"/>
      <c r="S241" s="139"/>
      <c r="T241" s="140"/>
      <c r="AR241" s="141" t="s">
        <v>181</v>
      </c>
      <c r="AT241" s="141" t="s">
        <v>220</v>
      </c>
      <c r="AU241" s="141" t="s">
        <v>84</v>
      </c>
      <c r="AY241" s="13" t="s">
        <v>151</v>
      </c>
      <c r="BE241" s="142">
        <f t="shared" si="22"/>
        <v>0</v>
      </c>
      <c r="BF241" s="142">
        <f t="shared" si="23"/>
        <v>0</v>
      </c>
      <c r="BG241" s="142">
        <f t="shared" si="24"/>
        <v>0</v>
      </c>
      <c r="BH241" s="142">
        <f t="shared" si="25"/>
        <v>0</v>
      </c>
      <c r="BI241" s="142">
        <f t="shared" si="26"/>
        <v>0</v>
      </c>
      <c r="BJ241" s="13" t="s">
        <v>89</v>
      </c>
      <c r="BK241" s="162">
        <f t="shared" si="27"/>
        <v>0</v>
      </c>
      <c r="BL241" s="13" t="s">
        <v>96</v>
      </c>
      <c r="BM241" s="141" t="s">
        <v>2248</v>
      </c>
    </row>
    <row r="242" spans="2:65" s="1" customFormat="1" ht="14.5" customHeight="1">
      <c r="B242" s="129"/>
      <c r="C242" s="143">
        <v>102</v>
      </c>
      <c r="D242" s="143" t="s">
        <v>220</v>
      </c>
      <c r="E242" s="144" t="s">
        <v>2249</v>
      </c>
      <c r="F242" s="145" t="s">
        <v>2195</v>
      </c>
      <c r="G242" s="146" t="s">
        <v>169</v>
      </c>
      <c r="H242" s="147">
        <v>1</v>
      </c>
      <c r="I242" s="148"/>
      <c r="J242" s="148">
        <f t="shared" si="21"/>
        <v>0</v>
      </c>
      <c r="K242" s="149"/>
      <c r="L242" s="150"/>
      <c r="M242" s="151"/>
      <c r="N242" s="152"/>
      <c r="O242" s="139"/>
      <c r="P242" s="139"/>
      <c r="Q242" s="139"/>
      <c r="R242" s="139"/>
      <c r="S242" s="139"/>
      <c r="T242" s="140"/>
      <c r="AR242" s="141" t="s">
        <v>181</v>
      </c>
      <c r="AT242" s="141" t="s">
        <v>220</v>
      </c>
      <c r="AU242" s="141" t="s">
        <v>84</v>
      </c>
      <c r="AY242" s="13" t="s">
        <v>151</v>
      </c>
      <c r="BE242" s="142">
        <f t="shared" si="22"/>
        <v>0</v>
      </c>
      <c r="BF242" s="142">
        <f t="shared" si="23"/>
        <v>0</v>
      </c>
      <c r="BG242" s="142">
        <f t="shared" si="24"/>
        <v>0</v>
      </c>
      <c r="BH242" s="142">
        <f t="shared" si="25"/>
        <v>0</v>
      </c>
      <c r="BI242" s="142">
        <f t="shared" si="26"/>
        <v>0</v>
      </c>
      <c r="BJ242" s="13" t="s">
        <v>89</v>
      </c>
      <c r="BK242" s="162">
        <f t="shared" si="27"/>
        <v>0</v>
      </c>
      <c r="BL242" s="13" t="s">
        <v>96</v>
      </c>
      <c r="BM242" s="141" t="s">
        <v>2250</v>
      </c>
    </row>
    <row r="243" spans="2:65" s="11" customFormat="1" ht="23" customHeight="1">
      <c r="B243" s="118"/>
      <c r="D243" s="119" t="s">
        <v>76</v>
      </c>
      <c r="E243" s="127" t="s">
        <v>2251</v>
      </c>
      <c r="F243" s="127" t="s">
        <v>2252</v>
      </c>
      <c r="J243" s="128">
        <f>BK243</f>
        <v>0</v>
      </c>
      <c r="L243" s="118"/>
      <c r="M243" s="122"/>
      <c r="P243" s="123"/>
      <c r="R243" s="123"/>
      <c r="T243" s="124"/>
      <c r="W243" s="1"/>
      <c r="AR243" s="119" t="s">
        <v>84</v>
      </c>
      <c r="AT243" s="125" t="s">
        <v>76</v>
      </c>
      <c r="AU243" s="125" t="s">
        <v>84</v>
      </c>
      <c r="AY243" s="119" t="s">
        <v>151</v>
      </c>
      <c r="BK243" s="163">
        <f>SUM(BK244:BK265)</f>
        <v>0</v>
      </c>
    </row>
    <row r="244" spans="2:65" s="1" customFormat="1" ht="24.25" customHeight="1">
      <c r="B244" s="129"/>
      <c r="C244" s="130" t="s">
        <v>578</v>
      </c>
      <c r="D244" s="130" t="s">
        <v>153</v>
      </c>
      <c r="E244" s="131" t="s">
        <v>2253</v>
      </c>
      <c r="F244" s="132" t="s">
        <v>2254</v>
      </c>
      <c r="G244" s="133" t="s">
        <v>169</v>
      </c>
      <c r="H244" s="134">
        <v>1</v>
      </c>
      <c r="I244" s="135"/>
      <c r="J244" s="135">
        <f t="shared" ref="J244:J265" si="28">ROUND(I244*H244,2)</f>
        <v>0</v>
      </c>
      <c r="K244" s="136"/>
      <c r="L244" s="25"/>
      <c r="M244" s="137"/>
      <c r="N244" s="138"/>
      <c r="O244" s="139"/>
      <c r="P244" s="139"/>
      <c r="Q244" s="139"/>
      <c r="R244" s="139"/>
      <c r="S244" s="139"/>
      <c r="T244" s="140"/>
      <c r="AR244" s="141" t="s">
        <v>96</v>
      </c>
      <c r="AT244" s="141" t="s">
        <v>153</v>
      </c>
      <c r="AU244" s="141" t="s">
        <v>89</v>
      </c>
      <c r="AY244" s="13" t="s">
        <v>151</v>
      </c>
      <c r="BE244" s="142">
        <f t="shared" ref="BE244:BE265" si="29">IF(N244="základná",J244,0)</f>
        <v>0</v>
      </c>
      <c r="BF244" s="142">
        <f t="shared" ref="BF244:BF265" si="30">IF(N244="znížená",J244,0)</f>
        <v>0</v>
      </c>
      <c r="BG244" s="142">
        <f t="shared" ref="BG244:BG265" si="31">IF(N244="zákl. prenesená",J244,0)</f>
        <v>0</v>
      </c>
      <c r="BH244" s="142">
        <f t="shared" ref="BH244:BH265" si="32">IF(N244="zníž. prenesená",J244,0)</f>
        <v>0</v>
      </c>
      <c r="BI244" s="142">
        <f t="shared" ref="BI244:BI265" si="33">IF(N244="nulová",J244,0)</f>
        <v>0</v>
      </c>
      <c r="BJ244" s="13" t="s">
        <v>89</v>
      </c>
      <c r="BK244" s="164">
        <f t="shared" ref="BK244:BK265" si="34">ROUND(I244*H244,2)</f>
        <v>0</v>
      </c>
      <c r="BL244" s="13" t="s">
        <v>96</v>
      </c>
      <c r="BM244" s="141" t="s">
        <v>2255</v>
      </c>
    </row>
    <row r="245" spans="2:65" s="1" customFormat="1" ht="14.5" customHeight="1">
      <c r="B245" s="129"/>
      <c r="C245" s="130" t="s">
        <v>582</v>
      </c>
      <c r="D245" s="130" t="s">
        <v>153</v>
      </c>
      <c r="E245" s="131" t="s">
        <v>2256</v>
      </c>
      <c r="F245" s="132" t="s">
        <v>2257</v>
      </c>
      <c r="G245" s="133" t="s">
        <v>169</v>
      </c>
      <c r="H245" s="134">
        <v>3</v>
      </c>
      <c r="I245" s="135"/>
      <c r="J245" s="135">
        <f t="shared" si="28"/>
        <v>0</v>
      </c>
      <c r="K245" s="136"/>
      <c r="L245" s="25"/>
      <c r="M245" s="137"/>
      <c r="N245" s="138"/>
      <c r="O245" s="139"/>
      <c r="P245" s="139"/>
      <c r="Q245" s="139"/>
      <c r="R245" s="139"/>
      <c r="S245" s="139"/>
      <c r="T245" s="140"/>
      <c r="AR245" s="141" t="s">
        <v>96</v>
      </c>
      <c r="AT245" s="141" t="s">
        <v>153</v>
      </c>
      <c r="AU245" s="141" t="s">
        <v>89</v>
      </c>
      <c r="AY245" s="13" t="s">
        <v>151</v>
      </c>
      <c r="BE245" s="142">
        <f t="shared" si="29"/>
        <v>0</v>
      </c>
      <c r="BF245" s="142">
        <f t="shared" si="30"/>
        <v>0</v>
      </c>
      <c r="BG245" s="142">
        <f t="shared" si="31"/>
        <v>0</v>
      </c>
      <c r="BH245" s="142">
        <f t="shared" si="32"/>
        <v>0</v>
      </c>
      <c r="BI245" s="142">
        <f t="shared" si="33"/>
        <v>0</v>
      </c>
      <c r="BJ245" s="13" t="s">
        <v>89</v>
      </c>
      <c r="BK245" s="164">
        <f t="shared" si="34"/>
        <v>0</v>
      </c>
      <c r="BL245" s="13" t="s">
        <v>96</v>
      </c>
      <c r="BM245" s="141" t="s">
        <v>2258</v>
      </c>
    </row>
    <row r="246" spans="2:65" s="1" customFormat="1" ht="14.5" customHeight="1">
      <c r="B246" s="129"/>
      <c r="C246" s="130" t="s">
        <v>586</v>
      </c>
      <c r="D246" s="130" t="s">
        <v>153</v>
      </c>
      <c r="E246" s="131" t="s">
        <v>2259</v>
      </c>
      <c r="F246" s="132" t="s">
        <v>2260</v>
      </c>
      <c r="G246" s="133" t="s">
        <v>169</v>
      </c>
      <c r="H246" s="134">
        <v>1</v>
      </c>
      <c r="I246" s="135"/>
      <c r="J246" s="135">
        <f t="shared" si="28"/>
        <v>0</v>
      </c>
      <c r="K246" s="136"/>
      <c r="L246" s="25"/>
      <c r="M246" s="137"/>
      <c r="N246" s="138"/>
      <c r="O246" s="139"/>
      <c r="P246" s="139"/>
      <c r="Q246" s="139"/>
      <c r="R246" s="139"/>
      <c r="S246" s="139"/>
      <c r="T246" s="140"/>
      <c r="AR246" s="141" t="s">
        <v>96</v>
      </c>
      <c r="AT246" s="141" t="s">
        <v>153</v>
      </c>
      <c r="AU246" s="141" t="s">
        <v>89</v>
      </c>
      <c r="AY246" s="13" t="s">
        <v>151</v>
      </c>
      <c r="BE246" s="142">
        <f t="shared" si="29"/>
        <v>0</v>
      </c>
      <c r="BF246" s="142">
        <f t="shared" si="30"/>
        <v>0</v>
      </c>
      <c r="BG246" s="142">
        <f t="shared" si="31"/>
        <v>0</v>
      </c>
      <c r="BH246" s="142">
        <f t="shared" si="32"/>
        <v>0</v>
      </c>
      <c r="BI246" s="142">
        <f t="shared" si="33"/>
        <v>0</v>
      </c>
      <c r="BJ246" s="13" t="s">
        <v>89</v>
      </c>
      <c r="BK246" s="164">
        <f t="shared" si="34"/>
        <v>0</v>
      </c>
      <c r="BL246" s="13" t="s">
        <v>96</v>
      </c>
      <c r="BM246" s="141" t="s">
        <v>2261</v>
      </c>
    </row>
    <row r="247" spans="2:65" s="1" customFormat="1" ht="14.5" customHeight="1">
      <c r="B247" s="129"/>
      <c r="C247" s="130" t="s">
        <v>590</v>
      </c>
      <c r="D247" s="130" t="s">
        <v>153</v>
      </c>
      <c r="E247" s="131" t="s">
        <v>2262</v>
      </c>
      <c r="F247" s="132" t="s">
        <v>2263</v>
      </c>
      <c r="G247" s="133" t="s">
        <v>169</v>
      </c>
      <c r="H247" s="134">
        <v>3</v>
      </c>
      <c r="I247" s="135"/>
      <c r="J247" s="135">
        <f t="shared" si="28"/>
        <v>0</v>
      </c>
      <c r="K247" s="136"/>
      <c r="L247" s="25"/>
      <c r="M247" s="137"/>
      <c r="N247" s="138"/>
      <c r="O247" s="139"/>
      <c r="P247" s="139"/>
      <c r="Q247" s="139"/>
      <c r="R247" s="139"/>
      <c r="S247" s="139"/>
      <c r="T247" s="140"/>
      <c r="AR247" s="141" t="s">
        <v>96</v>
      </c>
      <c r="AT247" s="141" t="s">
        <v>153</v>
      </c>
      <c r="AU247" s="141" t="s">
        <v>89</v>
      </c>
      <c r="AY247" s="13" t="s">
        <v>151</v>
      </c>
      <c r="BE247" s="142">
        <f t="shared" si="29"/>
        <v>0</v>
      </c>
      <c r="BF247" s="142">
        <f t="shared" si="30"/>
        <v>0</v>
      </c>
      <c r="BG247" s="142">
        <f t="shared" si="31"/>
        <v>0</v>
      </c>
      <c r="BH247" s="142">
        <f t="shared" si="32"/>
        <v>0</v>
      </c>
      <c r="BI247" s="142">
        <f t="shared" si="33"/>
        <v>0</v>
      </c>
      <c r="BJ247" s="13" t="s">
        <v>89</v>
      </c>
      <c r="BK247" s="164">
        <f t="shared" si="34"/>
        <v>0</v>
      </c>
      <c r="BL247" s="13" t="s">
        <v>96</v>
      </c>
      <c r="BM247" s="141" t="s">
        <v>2264</v>
      </c>
    </row>
    <row r="248" spans="2:65" s="1" customFormat="1" ht="14.5" customHeight="1">
      <c r="B248" s="129"/>
      <c r="C248" s="130" t="s">
        <v>596</v>
      </c>
      <c r="D248" s="130" t="s">
        <v>153</v>
      </c>
      <c r="E248" s="131" t="s">
        <v>2265</v>
      </c>
      <c r="F248" s="132" t="s">
        <v>2266</v>
      </c>
      <c r="G248" s="133" t="s">
        <v>169</v>
      </c>
      <c r="H248" s="134">
        <v>1</v>
      </c>
      <c r="I248" s="135"/>
      <c r="J248" s="135">
        <f t="shared" si="28"/>
        <v>0</v>
      </c>
      <c r="K248" s="136"/>
      <c r="L248" s="25"/>
      <c r="M248" s="137"/>
      <c r="N248" s="138"/>
      <c r="O248" s="139"/>
      <c r="P248" s="139"/>
      <c r="Q248" s="139"/>
      <c r="R248" s="139"/>
      <c r="S248" s="139"/>
      <c r="T248" s="140"/>
      <c r="AR248" s="141" t="s">
        <v>96</v>
      </c>
      <c r="AT248" s="141" t="s">
        <v>153</v>
      </c>
      <c r="AU248" s="141" t="s">
        <v>89</v>
      </c>
      <c r="AY248" s="13" t="s">
        <v>151</v>
      </c>
      <c r="BE248" s="142">
        <f t="shared" si="29"/>
        <v>0</v>
      </c>
      <c r="BF248" s="142">
        <f t="shared" si="30"/>
        <v>0</v>
      </c>
      <c r="BG248" s="142">
        <f t="shared" si="31"/>
        <v>0</v>
      </c>
      <c r="BH248" s="142">
        <f t="shared" si="32"/>
        <v>0</v>
      </c>
      <c r="BI248" s="142">
        <f t="shared" si="33"/>
        <v>0</v>
      </c>
      <c r="BJ248" s="13" t="s">
        <v>89</v>
      </c>
      <c r="BK248" s="164">
        <f t="shared" si="34"/>
        <v>0</v>
      </c>
      <c r="BL248" s="13" t="s">
        <v>96</v>
      </c>
      <c r="BM248" s="141" t="s">
        <v>2267</v>
      </c>
    </row>
    <row r="249" spans="2:65" s="1" customFormat="1" ht="14.5" customHeight="1">
      <c r="B249" s="129"/>
      <c r="C249" s="130" t="s">
        <v>600</v>
      </c>
      <c r="D249" s="130" t="s">
        <v>153</v>
      </c>
      <c r="E249" s="131" t="s">
        <v>2268</v>
      </c>
      <c r="F249" s="132" t="s">
        <v>2269</v>
      </c>
      <c r="G249" s="133" t="s">
        <v>169</v>
      </c>
      <c r="H249" s="134">
        <v>8</v>
      </c>
      <c r="I249" s="135"/>
      <c r="J249" s="135">
        <f t="shared" si="28"/>
        <v>0</v>
      </c>
      <c r="K249" s="136"/>
      <c r="L249" s="25"/>
      <c r="M249" s="137"/>
      <c r="N249" s="138"/>
      <c r="O249" s="139"/>
      <c r="P249" s="139"/>
      <c r="Q249" s="139"/>
      <c r="R249" s="139"/>
      <c r="S249" s="139"/>
      <c r="T249" s="140"/>
      <c r="AR249" s="141" t="s">
        <v>96</v>
      </c>
      <c r="AT249" s="141" t="s">
        <v>153</v>
      </c>
      <c r="AU249" s="141" t="s">
        <v>89</v>
      </c>
      <c r="AY249" s="13" t="s">
        <v>151</v>
      </c>
      <c r="BE249" s="142">
        <f t="shared" si="29"/>
        <v>0</v>
      </c>
      <c r="BF249" s="142">
        <f t="shared" si="30"/>
        <v>0</v>
      </c>
      <c r="BG249" s="142">
        <f t="shared" si="31"/>
        <v>0</v>
      </c>
      <c r="BH249" s="142">
        <f t="shared" si="32"/>
        <v>0</v>
      </c>
      <c r="BI249" s="142">
        <f t="shared" si="33"/>
        <v>0</v>
      </c>
      <c r="BJ249" s="13" t="s">
        <v>89</v>
      </c>
      <c r="BK249" s="164">
        <f t="shared" si="34"/>
        <v>0</v>
      </c>
      <c r="BL249" s="13" t="s">
        <v>96</v>
      </c>
      <c r="BM249" s="141" t="s">
        <v>2270</v>
      </c>
    </row>
    <row r="250" spans="2:65" s="1" customFormat="1" ht="14.5" customHeight="1">
      <c r="B250" s="129"/>
      <c r="C250" s="130" t="s">
        <v>604</v>
      </c>
      <c r="D250" s="130" t="s">
        <v>153</v>
      </c>
      <c r="E250" s="131" t="s">
        <v>2271</v>
      </c>
      <c r="F250" s="132" t="s">
        <v>2272</v>
      </c>
      <c r="G250" s="133" t="s">
        <v>169</v>
      </c>
      <c r="H250" s="134">
        <v>6</v>
      </c>
      <c r="I250" s="135"/>
      <c r="J250" s="135">
        <f t="shared" si="28"/>
        <v>0</v>
      </c>
      <c r="K250" s="136"/>
      <c r="L250" s="25"/>
      <c r="M250" s="137"/>
      <c r="N250" s="138"/>
      <c r="O250" s="139"/>
      <c r="P250" s="139"/>
      <c r="Q250" s="139"/>
      <c r="R250" s="139"/>
      <c r="S250" s="139"/>
      <c r="T250" s="140"/>
      <c r="AR250" s="141" t="s">
        <v>96</v>
      </c>
      <c r="AT250" s="141" t="s">
        <v>153</v>
      </c>
      <c r="AU250" s="141" t="s">
        <v>89</v>
      </c>
      <c r="AY250" s="13" t="s">
        <v>151</v>
      </c>
      <c r="BE250" s="142">
        <f t="shared" si="29"/>
        <v>0</v>
      </c>
      <c r="BF250" s="142">
        <f t="shared" si="30"/>
        <v>0</v>
      </c>
      <c r="BG250" s="142">
        <f t="shared" si="31"/>
        <v>0</v>
      </c>
      <c r="BH250" s="142">
        <f t="shared" si="32"/>
        <v>0</v>
      </c>
      <c r="BI250" s="142">
        <f t="shared" si="33"/>
        <v>0</v>
      </c>
      <c r="BJ250" s="13" t="s">
        <v>89</v>
      </c>
      <c r="BK250" s="164">
        <f t="shared" si="34"/>
        <v>0</v>
      </c>
      <c r="BL250" s="13" t="s">
        <v>96</v>
      </c>
      <c r="BM250" s="141" t="s">
        <v>2273</v>
      </c>
    </row>
    <row r="251" spans="2:65" s="1" customFormat="1" ht="14.5" customHeight="1">
      <c r="B251" s="129"/>
      <c r="C251" s="130" t="s">
        <v>608</v>
      </c>
      <c r="D251" s="130" t="s">
        <v>153</v>
      </c>
      <c r="E251" s="131" t="s">
        <v>2274</v>
      </c>
      <c r="F251" s="132" t="s">
        <v>2275</v>
      </c>
      <c r="G251" s="133" t="s">
        <v>169</v>
      </c>
      <c r="H251" s="134">
        <v>1</v>
      </c>
      <c r="I251" s="135"/>
      <c r="J251" s="135">
        <f t="shared" si="28"/>
        <v>0</v>
      </c>
      <c r="K251" s="136"/>
      <c r="L251" s="25"/>
      <c r="M251" s="137"/>
      <c r="N251" s="138"/>
      <c r="O251" s="139"/>
      <c r="P251" s="139"/>
      <c r="Q251" s="139"/>
      <c r="R251" s="139"/>
      <c r="S251" s="139"/>
      <c r="T251" s="140"/>
      <c r="AR251" s="141" t="s">
        <v>96</v>
      </c>
      <c r="AT251" s="141" t="s">
        <v>153</v>
      </c>
      <c r="AU251" s="141" t="s">
        <v>89</v>
      </c>
      <c r="AY251" s="13" t="s">
        <v>151</v>
      </c>
      <c r="BE251" s="142">
        <f t="shared" si="29"/>
        <v>0</v>
      </c>
      <c r="BF251" s="142">
        <f t="shared" si="30"/>
        <v>0</v>
      </c>
      <c r="BG251" s="142">
        <f t="shared" si="31"/>
        <v>0</v>
      </c>
      <c r="BH251" s="142">
        <f t="shared" si="32"/>
        <v>0</v>
      </c>
      <c r="BI251" s="142">
        <f t="shared" si="33"/>
        <v>0</v>
      </c>
      <c r="BJ251" s="13" t="s">
        <v>89</v>
      </c>
      <c r="BK251" s="164">
        <f t="shared" si="34"/>
        <v>0</v>
      </c>
      <c r="BL251" s="13" t="s">
        <v>96</v>
      </c>
      <c r="BM251" s="141" t="s">
        <v>2276</v>
      </c>
    </row>
    <row r="252" spans="2:65" s="1" customFormat="1" ht="14.5" customHeight="1">
      <c r="B252" s="129"/>
      <c r="C252" s="130" t="s">
        <v>612</v>
      </c>
      <c r="D252" s="130" t="s">
        <v>153</v>
      </c>
      <c r="E252" s="131" t="s">
        <v>2277</v>
      </c>
      <c r="F252" s="132" t="s">
        <v>2107</v>
      </c>
      <c r="G252" s="133" t="s">
        <v>793</v>
      </c>
      <c r="H252" s="134">
        <v>4.5199999999999996</v>
      </c>
      <c r="I252" s="135"/>
      <c r="J252" s="135">
        <f t="shared" si="28"/>
        <v>0</v>
      </c>
      <c r="K252" s="136"/>
      <c r="L252" s="25"/>
      <c r="M252" s="137"/>
      <c r="N252" s="138"/>
      <c r="O252" s="139"/>
      <c r="P252" s="139"/>
      <c r="Q252" s="139"/>
      <c r="R252" s="139"/>
      <c r="S252" s="139"/>
      <c r="T252" s="140"/>
      <c r="AR252" s="141" t="s">
        <v>96</v>
      </c>
      <c r="AT252" s="141" t="s">
        <v>153</v>
      </c>
      <c r="AU252" s="141" t="s">
        <v>89</v>
      </c>
      <c r="AY252" s="13" t="s">
        <v>151</v>
      </c>
      <c r="BE252" s="142">
        <f t="shared" si="29"/>
        <v>0</v>
      </c>
      <c r="BF252" s="142">
        <f t="shared" si="30"/>
        <v>0</v>
      </c>
      <c r="BG252" s="142">
        <f t="shared" si="31"/>
        <v>0</v>
      </c>
      <c r="BH252" s="142">
        <f t="shared" si="32"/>
        <v>0</v>
      </c>
      <c r="BI252" s="142">
        <f t="shared" si="33"/>
        <v>0</v>
      </c>
      <c r="BJ252" s="13" t="s">
        <v>89</v>
      </c>
      <c r="BK252" s="164">
        <f t="shared" si="34"/>
        <v>0</v>
      </c>
      <c r="BL252" s="13" t="s">
        <v>96</v>
      </c>
      <c r="BM252" s="141" t="s">
        <v>2278</v>
      </c>
    </row>
    <row r="253" spans="2:65" s="1" customFormat="1" ht="14.5" customHeight="1">
      <c r="B253" s="129"/>
      <c r="C253" s="130">
        <v>112</v>
      </c>
      <c r="D253" s="130" t="s">
        <v>153</v>
      </c>
      <c r="E253" s="131" t="s">
        <v>2279</v>
      </c>
      <c r="F253" s="132" t="s">
        <v>2280</v>
      </c>
      <c r="G253" s="133" t="s">
        <v>169</v>
      </c>
      <c r="H253" s="134">
        <v>1</v>
      </c>
      <c r="I253" s="135"/>
      <c r="J253" s="135">
        <f t="shared" si="28"/>
        <v>0</v>
      </c>
      <c r="K253" s="136"/>
      <c r="L253" s="25"/>
      <c r="M253" s="137"/>
      <c r="N253" s="138"/>
      <c r="O253" s="139"/>
      <c r="P253" s="139"/>
      <c r="Q253" s="139"/>
      <c r="R253" s="139"/>
      <c r="S253" s="139"/>
      <c r="T253" s="140"/>
      <c r="AR253" s="141" t="s">
        <v>96</v>
      </c>
      <c r="AT253" s="141" t="s">
        <v>153</v>
      </c>
      <c r="AU253" s="141" t="s">
        <v>89</v>
      </c>
      <c r="AY253" s="13" t="s">
        <v>151</v>
      </c>
      <c r="BE253" s="142">
        <f t="shared" si="29"/>
        <v>0</v>
      </c>
      <c r="BF253" s="142">
        <f t="shared" si="30"/>
        <v>0</v>
      </c>
      <c r="BG253" s="142">
        <f t="shared" si="31"/>
        <v>0</v>
      </c>
      <c r="BH253" s="142">
        <f t="shared" si="32"/>
        <v>0</v>
      </c>
      <c r="BI253" s="142">
        <f t="shared" si="33"/>
        <v>0</v>
      </c>
      <c r="BJ253" s="13" t="s">
        <v>89</v>
      </c>
      <c r="BK253" s="164">
        <f t="shared" si="34"/>
        <v>0</v>
      </c>
      <c r="BL253" s="13" t="s">
        <v>96</v>
      </c>
      <c r="BM253" s="141" t="s">
        <v>2281</v>
      </c>
    </row>
    <row r="254" spans="2:65" s="1" customFormat="1" ht="14.5" customHeight="1">
      <c r="B254" s="129"/>
      <c r="C254" s="130">
        <v>113</v>
      </c>
      <c r="D254" s="130" t="s">
        <v>153</v>
      </c>
      <c r="E254" s="131" t="s">
        <v>2282</v>
      </c>
      <c r="F254" s="132" t="s">
        <v>2283</v>
      </c>
      <c r="G254" s="133" t="s">
        <v>169</v>
      </c>
      <c r="H254" s="134">
        <v>1</v>
      </c>
      <c r="I254" s="135"/>
      <c r="J254" s="135">
        <f t="shared" si="28"/>
        <v>0</v>
      </c>
      <c r="K254" s="136"/>
      <c r="L254" s="25"/>
      <c r="M254" s="137"/>
      <c r="N254" s="138"/>
      <c r="O254" s="139"/>
      <c r="P254" s="139"/>
      <c r="Q254" s="139"/>
      <c r="R254" s="139"/>
      <c r="S254" s="139"/>
      <c r="T254" s="140"/>
      <c r="AR254" s="141" t="s">
        <v>96</v>
      </c>
      <c r="AT254" s="141" t="s">
        <v>153</v>
      </c>
      <c r="AU254" s="141" t="s">
        <v>89</v>
      </c>
      <c r="AY254" s="13" t="s">
        <v>151</v>
      </c>
      <c r="BE254" s="142">
        <f t="shared" si="29"/>
        <v>0</v>
      </c>
      <c r="BF254" s="142">
        <f t="shared" si="30"/>
        <v>0</v>
      </c>
      <c r="BG254" s="142">
        <f t="shared" si="31"/>
        <v>0</v>
      </c>
      <c r="BH254" s="142">
        <f t="shared" si="32"/>
        <v>0</v>
      </c>
      <c r="BI254" s="142">
        <f t="shared" si="33"/>
        <v>0</v>
      </c>
      <c r="BJ254" s="13" t="s">
        <v>89</v>
      </c>
      <c r="BK254" s="164">
        <f t="shared" si="34"/>
        <v>0</v>
      </c>
      <c r="BL254" s="13" t="s">
        <v>96</v>
      </c>
      <c r="BM254" s="141" t="s">
        <v>2284</v>
      </c>
    </row>
    <row r="255" spans="2:65" s="1" customFormat="1" ht="24.25" customHeight="1">
      <c r="B255" s="129"/>
      <c r="C255" s="143" t="s">
        <v>626</v>
      </c>
      <c r="D255" s="143" t="s">
        <v>220</v>
      </c>
      <c r="E255" s="144" t="s">
        <v>2285</v>
      </c>
      <c r="F255" s="145" t="s">
        <v>2286</v>
      </c>
      <c r="G255" s="146" t="s">
        <v>2111</v>
      </c>
      <c r="H255" s="147">
        <v>20</v>
      </c>
      <c r="I255" s="148"/>
      <c r="J255" s="148">
        <f t="shared" si="28"/>
        <v>0</v>
      </c>
      <c r="K255" s="149"/>
      <c r="L255" s="150"/>
      <c r="M255" s="151"/>
      <c r="N255" s="152"/>
      <c r="O255" s="139"/>
      <c r="P255" s="139"/>
      <c r="Q255" s="139"/>
      <c r="R255" s="139"/>
      <c r="S255" s="139"/>
      <c r="T255" s="140"/>
      <c r="AR255" s="141" t="s">
        <v>181</v>
      </c>
      <c r="AT255" s="141" t="s">
        <v>220</v>
      </c>
      <c r="AU255" s="141" t="s">
        <v>89</v>
      </c>
      <c r="AY255" s="13" t="s">
        <v>151</v>
      </c>
      <c r="BE255" s="142">
        <f t="shared" si="29"/>
        <v>0</v>
      </c>
      <c r="BF255" s="142">
        <f t="shared" si="30"/>
        <v>0</v>
      </c>
      <c r="BG255" s="142">
        <f t="shared" si="31"/>
        <v>0</v>
      </c>
      <c r="BH255" s="142">
        <f t="shared" si="32"/>
        <v>0</v>
      </c>
      <c r="BI255" s="142">
        <f t="shared" si="33"/>
        <v>0</v>
      </c>
      <c r="BJ255" s="13" t="s">
        <v>89</v>
      </c>
      <c r="BK255" s="164">
        <f t="shared" si="34"/>
        <v>0</v>
      </c>
      <c r="BL255" s="13" t="s">
        <v>96</v>
      </c>
      <c r="BM255" s="141" t="s">
        <v>2287</v>
      </c>
    </row>
    <row r="256" spans="2:65" s="1" customFormat="1" ht="24.25" customHeight="1">
      <c r="B256" s="129"/>
      <c r="C256" s="143" t="s">
        <v>630</v>
      </c>
      <c r="D256" s="143" t="s">
        <v>220</v>
      </c>
      <c r="E256" s="144" t="s">
        <v>2288</v>
      </c>
      <c r="F256" s="145" t="s">
        <v>2289</v>
      </c>
      <c r="G256" s="146" t="s">
        <v>2111</v>
      </c>
      <c r="H256" s="147">
        <v>54</v>
      </c>
      <c r="I256" s="148"/>
      <c r="J256" s="148">
        <f t="shared" si="28"/>
        <v>0</v>
      </c>
      <c r="K256" s="149"/>
      <c r="L256" s="150"/>
      <c r="M256" s="151"/>
      <c r="N256" s="152"/>
      <c r="O256" s="139"/>
      <c r="P256" s="139"/>
      <c r="Q256" s="139"/>
      <c r="R256" s="139"/>
      <c r="S256" s="139"/>
      <c r="T256" s="140"/>
      <c r="AR256" s="141" t="s">
        <v>181</v>
      </c>
      <c r="AT256" s="141" t="s">
        <v>220</v>
      </c>
      <c r="AU256" s="141" t="s">
        <v>89</v>
      </c>
      <c r="AY256" s="13" t="s">
        <v>151</v>
      </c>
      <c r="BE256" s="142">
        <f t="shared" si="29"/>
        <v>0</v>
      </c>
      <c r="BF256" s="142">
        <f t="shared" si="30"/>
        <v>0</v>
      </c>
      <c r="BG256" s="142">
        <f t="shared" si="31"/>
        <v>0</v>
      </c>
      <c r="BH256" s="142">
        <f t="shared" si="32"/>
        <v>0</v>
      </c>
      <c r="BI256" s="142">
        <f t="shared" si="33"/>
        <v>0</v>
      </c>
      <c r="BJ256" s="13" t="s">
        <v>89</v>
      </c>
      <c r="BK256" s="164">
        <f t="shared" si="34"/>
        <v>0</v>
      </c>
      <c r="BL256" s="13" t="s">
        <v>96</v>
      </c>
      <c r="BM256" s="141" t="s">
        <v>2290</v>
      </c>
    </row>
    <row r="257" spans="2:65" s="1" customFormat="1" ht="24.25" customHeight="1">
      <c r="B257" s="129"/>
      <c r="C257" s="143" t="s">
        <v>634</v>
      </c>
      <c r="D257" s="143" t="s">
        <v>220</v>
      </c>
      <c r="E257" s="144" t="s">
        <v>2291</v>
      </c>
      <c r="F257" s="145" t="s">
        <v>2292</v>
      </c>
      <c r="G257" s="146" t="s">
        <v>2111</v>
      </c>
      <c r="H257" s="147">
        <v>21</v>
      </c>
      <c r="I257" s="148"/>
      <c r="J257" s="148">
        <f t="shared" si="28"/>
        <v>0</v>
      </c>
      <c r="K257" s="149"/>
      <c r="L257" s="150"/>
      <c r="M257" s="151"/>
      <c r="N257" s="152"/>
      <c r="O257" s="139"/>
      <c r="P257" s="139"/>
      <c r="Q257" s="139"/>
      <c r="R257" s="139"/>
      <c r="S257" s="139"/>
      <c r="T257" s="140"/>
      <c r="AR257" s="141" t="s">
        <v>181</v>
      </c>
      <c r="AT257" s="141" t="s">
        <v>220</v>
      </c>
      <c r="AU257" s="141" t="s">
        <v>89</v>
      </c>
      <c r="AY257" s="13" t="s">
        <v>151</v>
      </c>
      <c r="BE257" s="142">
        <f t="shared" si="29"/>
        <v>0</v>
      </c>
      <c r="BF257" s="142">
        <f t="shared" si="30"/>
        <v>0</v>
      </c>
      <c r="BG257" s="142">
        <f t="shared" si="31"/>
        <v>0</v>
      </c>
      <c r="BH257" s="142">
        <f t="shared" si="32"/>
        <v>0</v>
      </c>
      <c r="BI257" s="142">
        <f t="shared" si="33"/>
        <v>0</v>
      </c>
      <c r="BJ257" s="13" t="s">
        <v>89</v>
      </c>
      <c r="BK257" s="164">
        <f t="shared" si="34"/>
        <v>0</v>
      </c>
      <c r="BL257" s="13" t="s">
        <v>96</v>
      </c>
      <c r="BM257" s="141" t="s">
        <v>2293</v>
      </c>
    </row>
    <row r="258" spans="2:65" s="1" customFormat="1" ht="24.25" customHeight="1">
      <c r="B258" s="129"/>
      <c r="C258" s="143" t="s">
        <v>640</v>
      </c>
      <c r="D258" s="143" t="s">
        <v>220</v>
      </c>
      <c r="E258" s="144" t="s">
        <v>2294</v>
      </c>
      <c r="F258" s="145" t="s">
        <v>2295</v>
      </c>
      <c r="G258" s="146" t="s">
        <v>2111</v>
      </c>
      <c r="H258" s="147">
        <v>26</v>
      </c>
      <c r="I258" s="148"/>
      <c r="J258" s="148">
        <f t="shared" si="28"/>
        <v>0</v>
      </c>
      <c r="K258" s="149"/>
      <c r="L258" s="150"/>
      <c r="M258" s="151"/>
      <c r="N258" s="152"/>
      <c r="O258" s="139"/>
      <c r="P258" s="139"/>
      <c r="Q258" s="139"/>
      <c r="R258" s="139"/>
      <c r="S258" s="139"/>
      <c r="T258" s="140"/>
      <c r="AR258" s="141" t="s">
        <v>181</v>
      </c>
      <c r="AT258" s="141" t="s">
        <v>220</v>
      </c>
      <c r="AU258" s="141" t="s">
        <v>89</v>
      </c>
      <c r="AY258" s="13" t="s">
        <v>151</v>
      </c>
      <c r="BE258" s="142">
        <f t="shared" si="29"/>
        <v>0</v>
      </c>
      <c r="BF258" s="142">
        <f t="shared" si="30"/>
        <v>0</v>
      </c>
      <c r="BG258" s="142">
        <f t="shared" si="31"/>
        <v>0</v>
      </c>
      <c r="BH258" s="142">
        <f t="shared" si="32"/>
        <v>0</v>
      </c>
      <c r="BI258" s="142">
        <f t="shared" si="33"/>
        <v>0</v>
      </c>
      <c r="BJ258" s="13" t="s">
        <v>89</v>
      </c>
      <c r="BK258" s="164">
        <f t="shared" si="34"/>
        <v>0</v>
      </c>
      <c r="BL258" s="13" t="s">
        <v>96</v>
      </c>
      <c r="BM258" s="141" t="s">
        <v>2296</v>
      </c>
    </row>
    <row r="259" spans="2:65" s="1" customFormat="1" ht="24.25" customHeight="1">
      <c r="B259" s="129"/>
      <c r="C259" s="143" t="s">
        <v>644</v>
      </c>
      <c r="D259" s="143" t="s">
        <v>220</v>
      </c>
      <c r="E259" s="144" t="s">
        <v>2297</v>
      </c>
      <c r="F259" s="145" t="s">
        <v>2298</v>
      </c>
      <c r="G259" s="146" t="s">
        <v>2111</v>
      </c>
      <c r="H259" s="147">
        <v>28</v>
      </c>
      <c r="I259" s="148"/>
      <c r="J259" s="148">
        <f t="shared" si="28"/>
        <v>0</v>
      </c>
      <c r="K259" s="149"/>
      <c r="L259" s="150"/>
      <c r="M259" s="151"/>
      <c r="N259" s="152"/>
      <c r="O259" s="139"/>
      <c r="P259" s="139"/>
      <c r="Q259" s="139"/>
      <c r="R259" s="139"/>
      <c r="S259" s="139"/>
      <c r="T259" s="140"/>
      <c r="AR259" s="141" t="s">
        <v>181</v>
      </c>
      <c r="AT259" s="141" t="s">
        <v>220</v>
      </c>
      <c r="AU259" s="141" t="s">
        <v>89</v>
      </c>
      <c r="AY259" s="13" t="s">
        <v>151</v>
      </c>
      <c r="BE259" s="142">
        <f t="shared" si="29"/>
        <v>0</v>
      </c>
      <c r="BF259" s="142">
        <f t="shared" si="30"/>
        <v>0</v>
      </c>
      <c r="BG259" s="142">
        <f t="shared" si="31"/>
        <v>0</v>
      </c>
      <c r="BH259" s="142">
        <f t="shared" si="32"/>
        <v>0</v>
      </c>
      <c r="BI259" s="142">
        <f t="shared" si="33"/>
        <v>0</v>
      </c>
      <c r="BJ259" s="13" t="s">
        <v>89</v>
      </c>
      <c r="BK259" s="164">
        <f t="shared" si="34"/>
        <v>0</v>
      </c>
      <c r="BL259" s="13" t="s">
        <v>96</v>
      </c>
      <c r="BM259" s="141" t="s">
        <v>2299</v>
      </c>
    </row>
    <row r="260" spans="2:65" s="1" customFormat="1" ht="24.25" customHeight="1">
      <c r="B260" s="129"/>
      <c r="C260" s="143" t="s">
        <v>648</v>
      </c>
      <c r="D260" s="143" t="s">
        <v>220</v>
      </c>
      <c r="E260" s="144" t="s">
        <v>2191</v>
      </c>
      <c r="F260" s="145" t="s">
        <v>2192</v>
      </c>
      <c r="G260" s="146" t="s">
        <v>169</v>
      </c>
      <c r="H260" s="147">
        <v>1</v>
      </c>
      <c r="I260" s="148"/>
      <c r="J260" s="148">
        <f t="shared" si="28"/>
        <v>0</v>
      </c>
      <c r="K260" s="149"/>
      <c r="L260" s="150"/>
      <c r="M260" s="151"/>
      <c r="N260" s="152"/>
      <c r="O260" s="139"/>
      <c r="P260" s="139"/>
      <c r="Q260" s="139"/>
      <c r="R260" s="139"/>
      <c r="S260" s="139"/>
      <c r="T260" s="140"/>
      <c r="AR260" s="141" t="s">
        <v>181</v>
      </c>
      <c r="AT260" s="141" t="s">
        <v>220</v>
      </c>
      <c r="AU260" s="141" t="s">
        <v>89</v>
      </c>
      <c r="AY260" s="13" t="s">
        <v>151</v>
      </c>
      <c r="BE260" s="142">
        <f t="shared" si="29"/>
        <v>0</v>
      </c>
      <c r="BF260" s="142">
        <f t="shared" si="30"/>
        <v>0</v>
      </c>
      <c r="BG260" s="142">
        <f t="shared" si="31"/>
        <v>0</v>
      </c>
      <c r="BH260" s="142">
        <f t="shared" si="32"/>
        <v>0</v>
      </c>
      <c r="BI260" s="142">
        <f t="shared" si="33"/>
        <v>0</v>
      </c>
      <c r="BJ260" s="13" t="s">
        <v>89</v>
      </c>
      <c r="BK260" s="164">
        <f t="shared" si="34"/>
        <v>0</v>
      </c>
      <c r="BL260" s="13" t="s">
        <v>96</v>
      </c>
      <c r="BM260" s="141" t="s">
        <v>2300</v>
      </c>
    </row>
    <row r="261" spans="2:65" s="1" customFormat="1" ht="14.5" customHeight="1">
      <c r="B261" s="129"/>
      <c r="C261" s="143" t="s">
        <v>652</v>
      </c>
      <c r="D261" s="143" t="s">
        <v>220</v>
      </c>
      <c r="E261" s="144" t="s">
        <v>2301</v>
      </c>
      <c r="F261" s="145" t="s">
        <v>2195</v>
      </c>
      <c r="G261" s="146" t="s">
        <v>169</v>
      </c>
      <c r="H261" s="147">
        <v>1</v>
      </c>
      <c r="I261" s="148"/>
      <c r="J261" s="148">
        <f t="shared" si="28"/>
        <v>0</v>
      </c>
      <c r="K261" s="149"/>
      <c r="L261" s="150"/>
      <c r="M261" s="151"/>
      <c r="N261" s="152"/>
      <c r="O261" s="139"/>
      <c r="P261" s="139"/>
      <c r="Q261" s="139"/>
      <c r="R261" s="139"/>
      <c r="S261" s="139"/>
      <c r="T261" s="140"/>
      <c r="AR261" s="141" t="s">
        <v>181</v>
      </c>
      <c r="AT261" s="141" t="s">
        <v>220</v>
      </c>
      <c r="AU261" s="141" t="s">
        <v>89</v>
      </c>
      <c r="AY261" s="13" t="s">
        <v>151</v>
      </c>
      <c r="BE261" s="142">
        <f t="shared" si="29"/>
        <v>0</v>
      </c>
      <c r="BF261" s="142">
        <f t="shared" si="30"/>
        <v>0</v>
      </c>
      <c r="BG261" s="142">
        <f t="shared" si="31"/>
        <v>0</v>
      </c>
      <c r="BH261" s="142">
        <f t="shared" si="32"/>
        <v>0</v>
      </c>
      <c r="BI261" s="142">
        <f t="shared" si="33"/>
        <v>0</v>
      </c>
      <c r="BJ261" s="13" t="s">
        <v>89</v>
      </c>
      <c r="BK261" s="164">
        <f t="shared" si="34"/>
        <v>0</v>
      </c>
      <c r="BL261" s="13" t="s">
        <v>96</v>
      </c>
      <c r="BM261" s="141" t="s">
        <v>2302</v>
      </c>
    </row>
    <row r="262" spans="2:65" s="1" customFormat="1" ht="14.5" customHeight="1">
      <c r="B262" s="129"/>
      <c r="C262" s="143" t="s">
        <v>656</v>
      </c>
      <c r="D262" s="143" t="s">
        <v>220</v>
      </c>
      <c r="E262" s="144" t="s">
        <v>2303</v>
      </c>
      <c r="F262" s="145" t="s">
        <v>2304</v>
      </c>
      <c r="G262" s="146" t="s">
        <v>169</v>
      </c>
      <c r="H262" s="147">
        <v>1</v>
      </c>
      <c r="I262" s="148"/>
      <c r="J262" s="148">
        <f t="shared" si="28"/>
        <v>0</v>
      </c>
      <c r="K262" s="149"/>
      <c r="L262" s="150"/>
      <c r="M262" s="151"/>
      <c r="N262" s="152"/>
      <c r="O262" s="139"/>
      <c r="P262" s="139"/>
      <c r="Q262" s="139"/>
      <c r="R262" s="139"/>
      <c r="S262" s="139"/>
      <c r="T262" s="140"/>
      <c r="AR262" s="141" t="s">
        <v>181</v>
      </c>
      <c r="AT262" s="141" t="s">
        <v>220</v>
      </c>
      <c r="AU262" s="141" t="s">
        <v>89</v>
      </c>
      <c r="AY262" s="13" t="s">
        <v>151</v>
      </c>
      <c r="BE262" s="142">
        <f t="shared" si="29"/>
        <v>0</v>
      </c>
      <c r="BF262" s="142">
        <f t="shared" si="30"/>
        <v>0</v>
      </c>
      <c r="BG262" s="142">
        <f t="shared" si="31"/>
        <v>0</v>
      </c>
      <c r="BH262" s="142">
        <f t="shared" si="32"/>
        <v>0</v>
      </c>
      <c r="BI262" s="142">
        <f t="shared" si="33"/>
        <v>0</v>
      </c>
      <c r="BJ262" s="13" t="s">
        <v>89</v>
      </c>
      <c r="BK262" s="164">
        <f t="shared" si="34"/>
        <v>0</v>
      </c>
      <c r="BL262" s="13" t="s">
        <v>96</v>
      </c>
      <c r="BM262" s="141" t="s">
        <v>2305</v>
      </c>
    </row>
    <row r="263" spans="2:65" s="1" customFormat="1" ht="14.5" customHeight="1">
      <c r="B263" s="129"/>
      <c r="C263" s="143" t="s">
        <v>660</v>
      </c>
      <c r="D263" s="143" t="s">
        <v>220</v>
      </c>
      <c r="E263" s="144" t="s">
        <v>2306</v>
      </c>
      <c r="F263" s="145" t="s">
        <v>2307</v>
      </c>
      <c r="G263" s="146" t="s">
        <v>169</v>
      </c>
      <c r="H263" s="147">
        <v>1</v>
      </c>
      <c r="I263" s="148"/>
      <c r="J263" s="148">
        <f t="shared" si="28"/>
        <v>0</v>
      </c>
      <c r="K263" s="149"/>
      <c r="L263" s="150"/>
      <c r="M263" s="151"/>
      <c r="N263" s="152"/>
      <c r="O263" s="139"/>
      <c r="P263" s="139"/>
      <c r="Q263" s="139"/>
      <c r="R263" s="139"/>
      <c r="S263" s="139"/>
      <c r="T263" s="140"/>
      <c r="AR263" s="141" t="s">
        <v>181</v>
      </c>
      <c r="AT263" s="141" t="s">
        <v>220</v>
      </c>
      <c r="AU263" s="141" t="s">
        <v>89</v>
      </c>
      <c r="AY263" s="13" t="s">
        <v>151</v>
      </c>
      <c r="BE263" s="142">
        <f t="shared" si="29"/>
        <v>0</v>
      </c>
      <c r="BF263" s="142">
        <f t="shared" si="30"/>
        <v>0</v>
      </c>
      <c r="BG263" s="142">
        <f t="shared" si="31"/>
        <v>0</v>
      </c>
      <c r="BH263" s="142">
        <f t="shared" si="32"/>
        <v>0</v>
      </c>
      <c r="BI263" s="142">
        <f t="shared" si="33"/>
        <v>0</v>
      </c>
      <c r="BJ263" s="13" t="s">
        <v>89</v>
      </c>
      <c r="BK263" s="164">
        <f t="shared" si="34"/>
        <v>0</v>
      </c>
      <c r="BL263" s="13" t="s">
        <v>96</v>
      </c>
      <c r="BM263" s="141" t="s">
        <v>2308</v>
      </c>
    </row>
    <row r="264" spans="2:65" s="1" customFormat="1" ht="14.5" customHeight="1">
      <c r="B264" s="129"/>
      <c r="C264" s="143">
        <v>123</v>
      </c>
      <c r="D264" s="143" t="s">
        <v>220</v>
      </c>
      <c r="E264" s="144" t="s">
        <v>2309</v>
      </c>
      <c r="F264" s="145" t="s">
        <v>2310</v>
      </c>
      <c r="G264" s="146" t="s">
        <v>169</v>
      </c>
      <c r="H264" s="147">
        <v>1</v>
      </c>
      <c r="I264" s="148"/>
      <c r="J264" s="148">
        <f t="shared" si="28"/>
        <v>0</v>
      </c>
      <c r="K264" s="149"/>
      <c r="L264" s="150"/>
      <c r="M264" s="151"/>
      <c r="N264" s="152"/>
      <c r="O264" s="139"/>
      <c r="P264" s="139"/>
      <c r="Q264" s="139"/>
      <c r="R264" s="139"/>
      <c r="S264" s="139"/>
      <c r="T264" s="140"/>
      <c r="AR264" s="141" t="s">
        <v>181</v>
      </c>
      <c r="AT264" s="141" t="s">
        <v>220</v>
      </c>
      <c r="AU264" s="141" t="s">
        <v>89</v>
      </c>
      <c r="AY264" s="13" t="s">
        <v>151</v>
      </c>
      <c r="BE264" s="142">
        <f t="shared" si="29"/>
        <v>0</v>
      </c>
      <c r="BF264" s="142">
        <f t="shared" si="30"/>
        <v>0</v>
      </c>
      <c r="BG264" s="142">
        <f t="shared" si="31"/>
        <v>0</v>
      </c>
      <c r="BH264" s="142">
        <f t="shared" si="32"/>
        <v>0</v>
      </c>
      <c r="BI264" s="142">
        <f t="shared" si="33"/>
        <v>0</v>
      </c>
      <c r="BJ264" s="13" t="s">
        <v>89</v>
      </c>
      <c r="BK264" s="164">
        <f t="shared" si="34"/>
        <v>0</v>
      </c>
      <c r="BL264" s="13" t="s">
        <v>96</v>
      </c>
      <c r="BM264" s="141" t="s">
        <v>2311</v>
      </c>
    </row>
    <row r="265" spans="2:65" s="1" customFormat="1" ht="14.5" customHeight="1" thickBot="1">
      <c r="B265" s="129"/>
      <c r="C265" s="143">
        <v>124</v>
      </c>
      <c r="D265" s="143" t="s">
        <v>220</v>
      </c>
      <c r="E265" s="144" t="s">
        <v>2312</v>
      </c>
      <c r="F265" s="145" t="s">
        <v>2313</v>
      </c>
      <c r="G265" s="146" t="s">
        <v>169</v>
      </c>
      <c r="H265" s="147">
        <v>1</v>
      </c>
      <c r="I265" s="148"/>
      <c r="J265" s="148">
        <f t="shared" si="28"/>
        <v>0</v>
      </c>
      <c r="K265" s="149"/>
      <c r="L265" s="150"/>
      <c r="M265" s="151"/>
      <c r="N265" s="152"/>
      <c r="O265" s="139"/>
      <c r="P265" s="139"/>
      <c r="Q265" s="139"/>
      <c r="R265" s="139"/>
      <c r="S265" s="139"/>
      <c r="T265" s="140"/>
      <c r="AR265" s="141" t="s">
        <v>181</v>
      </c>
      <c r="AT265" s="141" t="s">
        <v>220</v>
      </c>
      <c r="AU265" s="141" t="s">
        <v>89</v>
      </c>
      <c r="AY265" s="13" t="s">
        <v>151</v>
      </c>
      <c r="BE265" s="142">
        <f t="shared" si="29"/>
        <v>0</v>
      </c>
      <c r="BF265" s="142">
        <f t="shared" si="30"/>
        <v>0</v>
      </c>
      <c r="BG265" s="142">
        <f t="shared" si="31"/>
        <v>0</v>
      </c>
      <c r="BH265" s="142">
        <f t="shared" si="32"/>
        <v>0</v>
      </c>
      <c r="BI265" s="142">
        <f t="shared" si="33"/>
        <v>0</v>
      </c>
      <c r="BJ265" s="13" t="s">
        <v>89</v>
      </c>
      <c r="BK265" s="164">
        <f t="shared" si="34"/>
        <v>0</v>
      </c>
      <c r="BL265" s="13" t="s">
        <v>96</v>
      </c>
      <c r="BM265" s="141" t="s">
        <v>2314</v>
      </c>
    </row>
    <row r="266" spans="2:65" s="11" customFormat="1" ht="26" customHeight="1" thickBot="1">
      <c r="B266" s="118"/>
      <c r="D266" s="119" t="s">
        <v>76</v>
      </c>
      <c r="E266" s="120" t="s">
        <v>483</v>
      </c>
      <c r="F266" s="120" t="s">
        <v>484</v>
      </c>
      <c r="J266" s="121">
        <f>BK266</f>
        <v>0</v>
      </c>
      <c r="L266" s="118"/>
      <c r="M266" s="122"/>
      <c r="P266" s="123"/>
      <c r="R266" s="123"/>
      <c r="T266" s="124"/>
      <c r="W266" s="142"/>
      <c r="AR266" s="119" t="s">
        <v>89</v>
      </c>
      <c r="AT266" s="125" t="s">
        <v>76</v>
      </c>
      <c r="AU266" s="125" t="s">
        <v>77</v>
      </c>
      <c r="AY266" s="119" t="s">
        <v>151</v>
      </c>
      <c r="BK266" s="170">
        <f>BK267+BK301+BK366+BK390+BK396+BK399+BK403</f>
        <v>0</v>
      </c>
    </row>
    <row r="267" spans="2:65" s="11" customFormat="1" ht="23" customHeight="1">
      <c r="B267" s="118"/>
      <c r="D267" s="119" t="s">
        <v>76</v>
      </c>
      <c r="E267" s="127" t="s">
        <v>2315</v>
      </c>
      <c r="F267" s="127" t="s">
        <v>2316</v>
      </c>
      <c r="J267" s="128">
        <f>BK267</f>
        <v>0</v>
      </c>
      <c r="L267" s="118"/>
      <c r="M267" s="122"/>
      <c r="P267" s="123"/>
      <c r="R267" s="123"/>
      <c r="T267" s="124"/>
      <c r="AR267" s="119" t="s">
        <v>89</v>
      </c>
      <c r="AT267" s="125" t="s">
        <v>76</v>
      </c>
      <c r="AU267" s="125" t="s">
        <v>84</v>
      </c>
      <c r="AY267" s="119" t="s">
        <v>151</v>
      </c>
      <c r="BK267" s="165">
        <f>SUM(BK268:BK300)</f>
        <v>0</v>
      </c>
    </row>
    <row r="268" spans="2:65" s="1" customFormat="1" ht="24.25" customHeight="1">
      <c r="B268" s="129"/>
      <c r="C268" s="130" t="s">
        <v>672</v>
      </c>
      <c r="D268" s="130" t="s">
        <v>153</v>
      </c>
      <c r="E268" s="131" t="s">
        <v>2317</v>
      </c>
      <c r="F268" s="132" t="s">
        <v>2318</v>
      </c>
      <c r="G268" s="133" t="s">
        <v>169</v>
      </c>
      <c r="H268" s="134">
        <v>7</v>
      </c>
      <c r="I268" s="135"/>
      <c r="J268" s="135">
        <f t="shared" ref="J268:J300" si="35">ROUND(I268*H268,2)</f>
        <v>0</v>
      </c>
      <c r="K268" s="136"/>
      <c r="L268" s="25"/>
      <c r="M268" s="137"/>
      <c r="N268" s="138"/>
      <c r="O268" s="139"/>
      <c r="P268" s="139"/>
      <c r="Q268" s="139"/>
      <c r="R268" s="139"/>
      <c r="S268" s="139"/>
      <c r="T268" s="140"/>
      <c r="AR268" s="141" t="s">
        <v>215</v>
      </c>
      <c r="AT268" s="141" t="s">
        <v>153</v>
      </c>
      <c r="AU268" s="141" t="s">
        <v>89</v>
      </c>
      <c r="AY268" s="13" t="s">
        <v>151</v>
      </c>
      <c r="BE268" s="142">
        <f t="shared" ref="BE268:BE300" si="36">IF(N268="základná",J268,0)</f>
        <v>0</v>
      </c>
      <c r="BF268" s="142">
        <f t="shared" ref="BF268:BF300" si="37">IF(N268="znížená",J268,0)</f>
        <v>0</v>
      </c>
      <c r="BG268" s="142">
        <f t="shared" ref="BG268:BG300" si="38">IF(N268="zákl. prenesená",J268,0)</f>
        <v>0</v>
      </c>
      <c r="BH268" s="142">
        <f t="shared" ref="BH268:BH300" si="39">IF(N268="zníž. prenesená",J268,0)</f>
        <v>0</v>
      </c>
      <c r="BI268" s="142">
        <f t="shared" ref="BI268:BI300" si="40">IF(N268="nulová",J268,0)</f>
        <v>0</v>
      </c>
      <c r="BJ268" s="13" t="s">
        <v>89</v>
      </c>
      <c r="BK268" s="142">
        <f t="shared" ref="BK268:BK300" si="41">ROUND(I268*H268,2)</f>
        <v>0</v>
      </c>
      <c r="BL268" s="13" t="s">
        <v>215</v>
      </c>
      <c r="BM268" s="141" t="s">
        <v>2319</v>
      </c>
    </row>
    <row r="269" spans="2:65" s="1" customFormat="1" ht="24.25" customHeight="1">
      <c r="B269" s="129"/>
      <c r="C269" s="130" t="s">
        <v>676</v>
      </c>
      <c r="D269" s="130" t="s">
        <v>153</v>
      </c>
      <c r="E269" s="131" t="s">
        <v>2320</v>
      </c>
      <c r="F269" s="132" t="s">
        <v>2321</v>
      </c>
      <c r="G269" s="133" t="s">
        <v>169</v>
      </c>
      <c r="H269" s="134">
        <v>6</v>
      </c>
      <c r="I269" s="135"/>
      <c r="J269" s="135">
        <f t="shared" si="35"/>
        <v>0</v>
      </c>
      <c r="K269" s="136"/>
      <c r="L269" s="25"/>
      <c r="M269" s="137"/>
      <c r="N269" s="138"/>
      <c r="O269" s="139"/>
      <c r="P269" s="139"/>
      <c r="Q269" s="139"/>
      <c r="R269" s="139"/>
      <c r="S269" s="139"/>
      <c r="T269" s="140"/>
      <c r="AR269" s="141" t="s">
        <v>215</v>
      </c>
      <c r="AT269" s="141" t="s">
        <v>153</v>
      </c>
      <c r="AU269" s="141" t="s">
        <v>89</v>
      </c>
      <c r="AY269" s="13" t="s">
        <v>151</v>
      </c>
      <c r="BE269" s="142">
        <f t="shared" si="36"/>
        <v>0</v>
      </c>
      <c r="BF269" s="142">
        <f t="shared" si="37"/>
        <v>0</v>
      </c>
      <c r="BG269" s="142">
        <f t="shared" si="38"/>
        <v>0</v>
      </c>
      <c r="BH269" s="142">
        <f t="shared" si="39"/>
        <v>0</v>
      </c>
      <c r="BI269" s="142">
        <f t="shared" si="40"/>
        <v>0</v>
      </c>
      <c r="BJ269" s="13" t="s">
        <v>89</v>
      </c>
      <c r="BK269" s="142">
        <f t="shared" si="41"/>
        <v>0</v>
      </c>
      <c r="BL269" s="13" t="s">
        <v>215</v>
      </c>
      <c r="BM269" s="141" t="s">
        <v>2322</v>
      </c>
    </row>
    <row r="270" spans="2:65" s="1" customFormat="1" ht="24.25" customHeight="1">
      <c r="B270" s="129"/>
      <c r="C270" s="130" t="s">
        <v>680</v>
      </c>
      <c r="D270" s="130" t="s">
        <v>153</v>
      </c>
      <c r="E270" s="131" t="s">
        <v>2323</v>
      </c>
      <c r="F270" s="132" t="s">
        <v>2324</v>
      </c>
      <c r="G270" s="133" t="s">
        <v>169</v>
      </c>
      <c r="H270" s="134">
        <v>6</v>
      </c>
      <c r="I270" s="135"/>
      <c r="J270" s="135">
        <f t="shared" si="35"/>
        <v>0</v>
      </c>
      <c r="K270" s="136"/>
      <c r="L270" s="25"/>
      <c r="M270" s="137"/>
      <c r="N270" s="138"/>
      <c r="O270" s="139"/>
      <c r="P270" s="139"/>
      <c r="Q270" s="139"/>
      <c r="R270" s="139"/>
      <c r="S270" s="139"/>
      <c r="T270" s="140"/>
      <c r="AR270" s="141" t="s">
        <v>215</v>
      </c>
      <c r="AT270" s="141" t="s">
        <v>153</v>
      </c>
      <c r="AU270" s="141" t="s">
        <v>89</v>
      </c>
      <c r="AY270" s="13" t="s">
        <v>151</v>
      </c>
      <c r="BE270" s="142">
        <f t="shared" si="36"/>
        <v>0</v>
      </c>
      <c r="BF270" s="142">
        <f t="shared" si="37"/>
        <v>0</v>
      </c>
      <c r="BG270" s="142">
        <f t="shared" si="38"/>
        <v>0</v>
      </c>
      <c r="BH270" s="142">
        <f t="shared" si="39"/>
        <v>0</v>
      </c>
      <c r="BI270" s="142">
        <f t="shared" si="40"/>
        <v>0</v>
      </c>
      <c r="BJ270" s="13" t="s">
        <v>89</v>
      </c>
      <c r="BK270" s="142">
        <f t="shared" si="41"/>
        <v>0</v>
      </c>
      <c r="BL270" s="13" t="s">
        <v>215</v>
      </c>
      <c r="BM270" s="141" t="s">
        <v>2325</v>
      </c>
    </row>
    <row r="271" spans="2:65" s="1" customFormat="1" ht="24.25" customHeight="1">
      <c r="B271" s="129"/>
      <c r="C271" s="130" t="s">
        <v>684</v>
      </c>
      <c r="D271" s="130" t="s">
        <v>153</v>
      </c>
      <c r="E271" s="131" t="s">
        <v>2326</v>
      </c>
      <c r="F271" s="132" t="s">
        <v>2327</v>
      </c>
      <c r="G271" s="133" t="s">
        <v>169</v>
      </c>
      <c r="H271" s="134">
        <v>6</v>
      </c>
      <c r="I271" s="135"/>
      <c r="J271" s="135">
        <f t="shared" si="35"/>
        <v>0</v>
      </c>
      <c r="K271" s="136"/>
      <c r="L271" s="25"/>
      <c r="M271" s="137"/>
      <c r="N271" s="138"/>
      <c r="O271" s="139"/>
      <c r="P271" s="139"/>
      <c r="Q271" s="139"/>
      <c r="R271" s="139"/>
      <c r="S271" s="139"/>
      <c r="T271" s="140"/>
      <c r="AR271" s="141" t="s">
        <v>215</v>
      </c>
      <c r="AT271" s="141" t="s">
        <v>153</v>
      </c>
      <c r="AU271" s="141" t="s">
        <v>89</v>
      </c>
      <c r="AY271" s="13" t="s">
        <v>151</v>
      </c>
      <c r="BE271" s="142">
        <f t="shared" si="36"/>
        <v>0</v>
      </c>
      <c r="BF271" s="142">
        <f t="shared" si="37"/>
        <v>0</v>
      </c>
      <c r="BG271" s="142">
        <f t="shared" si="38"/>
        <v>0</v>
      </c>
      <c r="BH271" s="142">
        <f t="shared" si="39"/>
        <v>0</v>
      </c>
      <c r="BI271" s="142">
        <f t="shared" si="40"/>
        <v>0</v>
      </c>
      <c r="BJ271" s="13" t="s">
        <v>89</v>
      </c>
      <c r="BK271" s="142">
        <f t="shared" si="41"/>
        <v>0</v>
      </c>
      <c r="BL271" s="13" t="s">
        <v>215</v>
      </c>
      <c r="BM271" s="141" t="s">
        <v>2328</v>
      </c>
    </row>
    <row r="272" spans="2:65" s="1" customFormat="1" ht="14.5" customHeight="1">
      <c r="B272" s="129"/>
      <c r="C272" s="130" t="s">
        <v>688</v>
      </c>
      <c r="D272" s="130" t="s">
        <v>153</v>
      </c>
      <c r="E272" s="131" t="s">
        <v>2329</v>
      </c>
      <c r="F272" s="132" t="s">
        <v>2330</v>
      </c>
      <c r="G272" s="133" t="s">
        <v>160</v>
      </c>
      <c r="H272" s="134">
        <v>2</v>
      </c>
      <c r="I272" s="135"/>
      <c r="J272" s="135">
        <f t="shared" si="35"/>
        <v>0</v>
      </c>
      <c r="K272" s="136"/>
      <c r="L272" s="25"/>
      <c r="M272" s="137"/>
      <c r="N272" s="138"/>
      <c r="O272" s="139"/>
      <c r="P272" s="139"/>
      <c r="Q272" s="139"/>
      <c r="R272" s="139"/>
      <c r="S272" s="139"/>
      <c r="T272" s="140"/>
      <c r="AR272" s="141" t="s">
        <v>215</v>
      </c>
      <c r="AT272" s="141" t="s">
        <v>153</v>
      </c>
      <c r="AU272" s="141" t="s">
        <v>89</v>
      </c>
      <c r="AY272" s="13" t="s">
        <v>151</v>
      </c>
      <c r="BE272" s="142">
        <f t="shared" si="36"/>
        <v>0</v>
      </c>
      <c r="BF272" s="142">
        <f t="shared" si="37"/>
        <v>0</v>
      </c>
      <c r="BG272" s="142">
        <f t="shared" si="38"/>
        <v>0</v>
      </c>
      <c r="BH272" s="142">
        <f t="shared" si="39"/>
        <v>0</v>
      </c>
      <c r="BI272" s="142">
        <f t="shared" si="40"/>
        <v>0</v>
      </c>
      <c r="BJ272" s="13" t="s">
        <v>89</v>
      </c>
      <c r="BK272" s="142">
        <f t="shared" si="41"/>
        <v>0</v>
      </c>
      <c r="BL272" s="13" t="s">
        <v>215</v>
      </c>
      <c r="BM272" s="141" t="s">
        <v>2331</v>
      </c>
    </row>
    <row r="273" spans="2:65" s="1" customFormat="1" ht="14.5" customHeight="1">
      <c r="B273" s="129"/>
      <c r="C273" s="130" t="s">
        <v>692</v>
      </c>
      <c r="D273" s="130" t="s">
        <v>153</v>
      </c>
      <c r="E273" s="131" t="s">
        <v>2332</v>
      </c>
      <c r="F273" s="132" t="s">
        <v>2333</v>
      </c>
      <c r="G273" s="133" t="s">
        <v>160</v>
      </c>
      <c r="H273" s="134">
        <v>4</v>
      </c>
      <c r="I273" s="135"/>
      <c r="J273" s="135">
        <f t="shared" si="35"/>
        <v>0</v>
      </c>
      <c r="K273" s="136"/>
      <c r="L273" s="25"/>
      <c r="M273" s="137"/>
      <c r="N273" s="138"/>
      <c r="O273" s="139"/>
      <c r="P273" s="139"/>
      <c r="Q273" s="139"/>
      <c r="R273" s="139"/>
      <c r="S273" s="139"/>
      <c r="T273" s="140"/>
      <c r="AR273" s="141" t="s">
        <v>215</v>
      </c>
      <c r="AT273" s="141" t="s">
        <v>153</v>
      </c>
      <c r="AU273" s="141" t="s">
        <v>89</v>
      </c>
      <c r="AY273" s="13" t="s">
        <v>151</v>
      </c>
      <c r="BE273" s="142">
        <f t="shared" si="36"/>
        <v>0</v>
      </c>
      <c r="BF273" s="142">
        <f t="shared" si="37"/>
        <v>0</v>
      </c>
      <c r="BG273" s="142">
        <f t="shared" si="38"/>
        <v>0</v>
      </c>
      <c r="BH273" s="142">
        <f t="shared" si="39"/>
        <v>0</v>
      </c>
      <c r="BI273" s="142">
        <f t="shared" si="40"/>
        <v>0</v>
      </c>
      <c r="BJ273" s="13" t="s">
        <v>89</v>
      </c>
      <c r="BK273" s="142">
        <f t="shared" si="41"/>
        <v>0</v>
      </c>
      <c r="BL273" s="13" t="s">
        <v>215</v>
      </c>
      <c r="BM273" s="141" t="s">
        <v>2334</v>
      </c>
    </row>
    <row r="274" spans="2:65" s="1" customFormat="1" ht="24.25" customHeight="1">
      <c r="B274" s="129"/>
      <c r="C274" s="130" t="s">
        <v>696</v>
      </c>
      <c r="D274" s="130" t="s">
        <v>153</v>
      </c>
      <c r="E274" s="131" t="s">
        <v>2335</v>
      </c>
      <c r="F274" s="132" t="s">
        <v>2336</v>
      </c>
      <c r="G274" s="133" t="s">
        <v>160</v>
      </c>
      <c r="H274" s="134">
        <v>64</v>
      </c>
      <c r="I274" s="135"/>
      <c r="J274" s="135">
        <f t="shared" si="35"/>
        <v>0</v>
      </c>
      <c r="K274" s="136"/>
      <c r="L274" s="25"/>
      <c r="M274" s="137"/>
      <c r="N274" s="138"/>
      <c r="O274" s="139"/>
      <c r="P274" s="139"/>
      <c r="Q274" s="139"/>
      <c r="R274" s="139"/>
      <c r="S274" s="139"/>
      <c r="T274" s="140"/>
      <c r="AR274" s="141" t="s">
        <v>215</v>
      </c>
      <c r="AT274" s="141" t="s">
        <v>153</v>
      </c>
      <c r="AU274" s="141" t="s">
        <v>89</v>
      </c>
      <c r="AY274" s="13" t="s">
        <v>151</v>
      </c>
      <c r="BE274" s="142">
        <f t="shared" si="36"/>
        <v>0</v>
      </c>
      <c r="BF274" s="142">
        <f t="shared" si="37"/>
        <v>0</v>
      </c>
      <c r="BG274" s="142">
        <f t="shared" si="38"/>
        <v>0</v>
      </c>
      <c r="BH274" s="142">
        <f t="shared" si="39"/>
        <v>0</v>
      </c>
      <c r="BI274" s="142">
        <f t="shared" si="40"/>
        <v>0</v>
      </c>
      <c r="BJ274" s="13" t="s">
        <v>89</v>
      </c>
      <c r="BK274" s="142">
        <f t="shared" si="41"/>
        <v>0</v>
      </c>
      <c r="BL274" s="13" t="s">
        <v>215</v>
      </c>
      <c r="BM274" s="141" t="s">
        <v>2337</v>
      </c>
    </row>
    <row r="275" spans="2:65" s="1" customFormat="1" ht="24.25" customHeight="1">
      <c r="B275" s="129"/>
      <c r="C275" s="130" t="s">
        <v>700</v>
      </c>
      <c r="D275" s="130" t="s">
        <v>153</v>
      </c>
      <c r="E275" s="131" t="s">
        <v>2338</v>
      </c>
      <c r="F275" s="132" t="s">
        <v>2339</v>
      </c>
      <c r="G275" s="133" t="s">
        <v>160</v>
      </c>
      <c r="H275" s="134">
        <v>32</v>
      </c>
      <c r="I275" s="135"/>
      <c r="J275" s="135">
        <f t="shared" si="35"/>
        <v>0</v>
      </c>
      <c r="K275" s="136"/>
      <c r="L275" s="25"/>
      <c r="M275" s="137"/>
      <c r="N275" s="138"/>
      <c r="O275" s="139"/>
      <c r="P275" s="139"/>
      <c r="Q275" s="139"/>
      <c r="R275" s="139"/>
      <c r="S275" s="139"/>
      <c r="T275" s="140"/>
      <c r="AR275" s="141" t="s">
        <v>215</v>
      </c>
      <c r="AT275" s="141" t="s">
        <v>153</v>
      </c>
      <c r="AU275" s="141" t="s">
        <v>89</v>
      </c>
      <c r="AY275" s="13" t="s">
        <v>151</v>
      </c>
      <c r="BE275" s="142">
        <f t="shared" si="36"/>
        <v>0</v>
      </c>
      <c r="BF275" s="142">
        <f t="shared" si="37"/>
        <v>0</v>
      </c>
      <c r="BG275" s="142">
        <f t="shared" si="38"/>
        <v>0</v>
      </c>
      <c r="BH275" s="142">
        <f t="shared" si="39"/>
        <v>0</v>
      </c>
      <c r="BI275" s="142">
        <f t="shared" si="40"/>
        <v>0</v>
      </c>
      <c r="BJ275" s="13" t="s">
        <v>89</v>
      </c>
      <c r="BK275" s="142">
        <f t="shared" si="41"/>
        <v>0</v>
      </c>
      <c r="BL275" s="13" t="s">
        <v>215</v>
      </c>
      <c r="BM275" s="141" t="s">
        <v>2340</v>
      </c>
    </row>
    <row r="276" spans="2:65" s="1" customFormat="1" ht="14.5" customHeight="1">
      <c r="B276" s="129"/>
      <c r="C276" s="130" t="s">
        <v>704</v>
      </c>
      <c r="D276" s="130" t="s">
        <v>153</v>
      </c>
      <c r="E276" s="131" t="s">
        <v>2341</v>
      </c>
      <c r="F276" s="132" t="s">
        <v>2342</v>
      </c>
      <c r="G276" s="133" t="s">
        <v>160</v>
      </c>
      <c r="H276" s="134">
        <v>4</v>
      </c>
      <c r="I276" s="135"/>
      <c r="J276" s="135">
        <f t="shared" si="35"/>
        <v>0</v>
      </c>
      <c r="K276" s="136"/>
      <c r="L276" s="25"/>
      <c r="M276" s="137"/>
      <c r="N276" s="138"/>
      <c r="O276" s="139"/>
      <c r="P276" s="139"/>
      <c r="Q276" s="139"/>
      <c r="R276" s="139"/>
      <c r="S276" s="139"/>
      <c r="T276" s="140"/>
      <c r="AR276" s="141" t="s">
        <v>215</v>
      </c>
      <c r="AT276" s="141" t="s">
        <v>153</v>
      </c>
      <c r="AU276" s="141" t="s">
        <v>89</v>
      </c>
      <c r="AY276" s="13" t="s">
        <v>151</v>
      </c>
      <c r="BE276" s="142">
        <f t="shared" si="36"/>
        <v>0</v>
      </c>
      <c r="BF276" s="142">
        <f t="shared" si="37"/>
        <v>0</v>
      </c>
      <c r="BG276" s="142">
        <f t="shared" si="38"/>
        <v>0</v>
      </c>
      <c r="BH276" s="142">
        <f t="shared" si="39"/>
        <v>0</v>
      </c>
      <c r="BI276" s="142">
        <f t="shared" si="40"/>
        <v>0</v>
      </c>
      <c r="BJ276" s="13" t="s">
        <v>89</v>
      </c>
      <c r="BK276" s="142">
        <f t="shared" si="41"/>
        <v>0</v>
      </c>
      <c r="BL276" s="13" t="s">
        <v>215</v>
      </c>
      <c r="BM276" s="141" t="s">
        <v>2343</v>
      </c>
    </row>
    <row r="277" spans="2:65" s="1" customFormat="1" ht="14.5" customHeight="1">
      <c r="B277" s="129"/>
      <c r="C277" s="130" t="s">
        <v>708</v>
      </c>
      <c r="D277" s="130" t="s">
        <v>153</v>
      </c>
      <c r="E277" s="131" t="s">
        <v>2344</v>
      </c>
      <c r="F277" s="132" t="s">
        <v>2345</v>
      </c>
      <c r="G277" s="133" t="s">
        <v>160</v>
      </c>
      <c r="H277" s="134">
        <v>6</v>
      </c>
      <c r="I277" s="135"/>
      <c r="J277" s="135">
        <f t="shared" si="35"/>
        <v>0</v>
      </c>
      <c r="K277" s="136"/>
      <c r="L277" s="25"/>
      <c r="M277" s="137"/>
      <c r="N277" s="138"/>
      <c r="O277" s="139"/>
      <c r="P277" s="139"/>
      <c r="Q277" s="139"/>
      <c r="R277" s="139"/>
      <c r="S277" s="139"/>
      <c r="T277" s="140"/>
      <c r="AR277" s="141" t="s">
        <v>215</v>
      </c>
      <c r="AT277" s="141" t="s">
        <v>153</v>
      </c>
      <c r="AU277" s="141" t="s">
        <v>89</v>
      </c>
      <c r="AY277" s="13" t="s">
        <v>151</v>
      </c>
      <c r="BE277" s="142">
        <f t="shared" si="36"/>
        <v>0</v>
      </c>
      <c r="BF277" s="142">
        <f t="shared" si="37"/>
        <v>0</v>
      </c>
      <c r="BG277" s="142">
        <f t="shared" si="38"/>
        <v>0</v>
      </c>
      <c r="BH277" s="142">
        <f t="shared" si="39"/>
        <v>0</v>
      </c>
      <c r="BI277" s="142">
        <f t="shared" si="40"/>
        <v>0</v>
      </c>
      <c r="BJ277" s="13" t="s">
        <v>89</v>
      </c>
      <c r="BK277" s="142">
        <f t="shared" si="41"/>
        <v>0</v>
      </c>
      <c r="BL277" s="13" t="s">
        <v>215</v>
      </c>
      <c r="BM277" s="141" t="s">
        <v>2346</v>
      </c>
    </row>
    <row r="278" spans="2:65" s="1" customFormat="1" ht="14.5" customHeight="1">
      <c r="B278" s="129"/>
      <c r="C278" s="130" t="s">
        <v>712</v>
      </c>
      <c r="D278" s="130" t="s">
        <v>153</v>
      </c>
      <c r="E278" s="131" t="s">
        <v>2347</v>
      </c>
      <c r="F278" s="132" t="s">
        <v>2348</v>
      </c>
      <c r="G278" s="133" t="s">
        <v>160</v>
      </c>
      <c r="H278" s="134">
        <v>58</v>
      </c>
      <c r="I278" s="135"/>
      <c r="J278" s="135">
        <f t="shared" si="35"/>
        <v>0</v>
      </c>
      <c r="K278" s="136"/>
      <c r="L278" s="25"/>
      <c r="M278" s="137"/>
      <c r="N278" s="138"/>
      <c r="O278" s="139"/>
      <c r="P278" s="139"/>
      <c r="Q278" s="139"/>
      <c r="R278" s="139"/>
      <c r="S278" s="139"/>
      <c r="T278" s="140"/>
      <c r="AR278" s="141" t="s">
        <v>215</v>
      </c>
      <c r="AT278" s="141" t="s">
        <v>153</v>
      </c>
      <c r="AU278" s="141" t="s">
        <v>89</v>
      </c>
      <c r="AY278" s="13" t="s">
        <v>151</v>
      </c>
      <c r="BE278" s="142">
        <f t="shared" si="36"/>
        <v>0</v>
      </c>
      <c r="BF278" s="142">
        <f t="shared" si="37"/>
        <v>0</v>
      </c>
      <c r="BG278" s="142">
        <f t="shared" si="38"/>
        <v>0</v>
      </c>
      <c r="BH278" s="142">
        <f t="shared" si="39"/>
        <v>0</v>
      </c>
      <c r="BI278" s="142">
        <f t="shared" si="40"/>
        <v>0</v>
      </c>
      <c r="BJ278" s="13" t="s">
        <v>89</v>
      </c>
      <c r="BK278" s="142">
        <f t="shared" si="41"/>
        <v>0</v>
      </c>
      <c r="BL278" s="13" t="s">
        <v>215</v>
      </c>
      <c r="BM278" s="141" t="s">
        <v>2349</v>
      </c>
    </row>
    <row r="279" spans="2:65" s="1" customFormat="1" ht="14.5" customHeight="1">
      <c r="B279" s="129"/>
      <c r="C279" s="130" t="s">
        <v>716</v>
      </c>
      <c r="D279" s="130" t="s">
        <v>153</v>
      </c>
      <c r="E279" s="131" t="s">
        <v>2350</v>
      </c>
      <c r="F279" s="132" t="s">
        <v>2351</v>
      </c>
      <c r="G279" s="133" t="s">
        <v>160</v>
      </c>
      <c r="H279" s="134">
        <v>12</v>
      </c>
      <c r="I279" s="135"/>
      <c r="J279" s="135">
        <f t="shared" si="35"/>
        <v>0</v>
      </c>
      <c r="K279" s="136"/>
      <c r="L279" s="25"/>
      <c r="M279" s="137"/>
      <c r="N279" s="138"/>
      <c r="O279" s="139"/>
      <c r="P279" s="139"/>
      <c r="Q279" s="139"/>
      <c r="R279" s="139"/>
      <c r="S279" s="139"/>
      <c r="T279" s="140"/>
      <c r="AR279" s="141" t="s">
        <v>215</v>
      </c>
      <c r="AT279" s="141" t="s">
        <v>153</v>
      </c>
      <c r="AU279" s="141" t="s">
        <v>89</v>
      </c>
      <c r="AY279" s="13" t="s">
        <v>151</v>
      </c>
      <c r="BE279" s="142">
        <f t="shared" si="36"/>
        <v>0</v>
      </c>
      <c r="BF279" s="142">
        <f t="shared" si="37"/>
        <v>0</v>
      </c>
      <c r="BG279" s="142">
        <f t="shared" si="38"/>
        <v>0</v>
      </c>
      <c r="BH279" s="142">
        <f t="shared" si="39"/>
        <v>0</v>
      </c>
      <c r="BI279" s="142">
        <f t="shared" si="40"/>
        <v>0</v>
      </c>
      <c r="BJ279" s="13" t="s">
        <v>89</v>
      </c>
      <c r="BK279" s="142">
        <f t="shared" si="41"/>
        <v>0</v>
      </c>
      <c r="BL279" s="13" t="s">
        <v>215</v>
      </c>
      <c r="BM279" s="141" t="s">
        <v>2352</v>
      </c>
    </row>
    <row r="280" spans="2:65" s="1" customFormat="1" ht="14.5" customHeight="1">
      <c r="B280" s="129"/>
      <c r="C280" s="130" t="s">
        <v>720</v>
      </c>
      <c r="D280" s="130" t="s">
        <v>153</v>
      </c>
      <c r="E280" s="131" t="s">
        <v>2353</v>
      </c>
      <c r="F280" s="132" t="s">
        <v>2354</v>
      </c>
      <c r="G280" s="133" t="s">
        <v>160</v>
      </c>
      <c r="H280" s="134">
        <v>44</v>
      </c>
      <c r="I280" s="135"/>
      <c r="J280" s="135">
        <f t="shared" si="35"/>
        <v>0</v>
      </c>
      <c r="K280" s="136"/>
      <c r="L280" s="25"/>
      <c r="M280" s="137"/>
      <c r="N280" s="138"/>
      <c r="O280" s="139"/>
      <c r="P280" s="139"/>
      <c r="Q280" s="139"/>
      <c r="R280" s="139"/>
      <c r="S280" s="139"/>
      <c r="T280" s="140"/>
      <c r="AR280" s="141" t="s">
        <v>215</v>
      </c>
      <c r="AT280" s="141" t="s">
        <v>153</v>
      </c>
      <c r="AU280" s="141" t="s">
        <v>89</v>
      </c>
      <c r="AY280" s="13" t="s">
        <v>151</v>
      </c>
      <c r="BE280" s="142">
        <f t="shared" si="36"/>
        <v>0</v>
      </c>
      <c r="BF280" s="142">
        <f t="shared" si="37"/>
        <v>0</v>
      </c>
      <c r="BG280" s="142">
        <f t="shared" si="38"/>
        <v>0</v>
      </c>
      <c r="BH280" s="142">
        <f t="shared" si="39"/>
        <v>0</v>
      </c>
      <c r="BI280" s="142">
        <f t="shared" si="40"/>
        <v>0</v>
      </c>
      <c r="BJ280" s="13" t="s">
        <v>89</v>
      </c>
      <c r="BK280" s="142">
        <f t="shared" si="41"/>
        <v>0</v>
      </c>
      <c r="BL280" s="13" t="s">
        <v>215</v>
      </c>
      <c r="BM280" s="141" t="s">
        <v>2355</v>
      </c>
    </row>
    <row r="281" spans="2:65" s="1" customFormat="1" ht="14.5" customHeight="1">
      <c r="B281" s="129"/>
      <c r="C281" s="130" t="s">
        <v>724</v>
      </c>
      <c r="D281" s="130" t="s">
        <v>153</v>
      </c>
      <c r="E281" s="131" t="s">
        <v>2356</v>
      </c>
      <c r="F281" s="132" t="s">
        <v>2357</v>
      </c>
      <c r="G281" s="133" t="s">
        <v>160</v>
      </c>
      <c r="H281" s="134">
        <v>2</v>
      </c>
      <c r="I281" s="135"/>
      <c r="J281" s="135">
        <f t="shared" si="35"/>
        <v>0</v>
      </c>
      <c r="K281" s="136"/>
      <c r="L281" s="25"/>
      <c r="M281" s="137"/>
      <c r="N281" s="138"/>
      <c r="O281" s="139"/>
      <c r="P281" s="139"/>
      <c r="Q281" s="139"/>
      <c r="R281" s="139"/>
      <c r="S281" s="139"/>
      <c r="T281" s="140"/>
      <c r="AR281" s="141" t="s">
        <v>215</v>
      </c>
      <c r="AT281" s="141" t="s">
        <v>153</v>
      </c>
      <c r="AU281" s="141" t="s">
        <v>89</v>
      </c>
      <c r="AY281" s="13" t="s">
        <v>151</v>
      </c>
      <c r="BE281" s="142">
        <f t="shared" si="36"/>
        <v>0</v>
      </c>
      <c r="BF281" s="142">
        <f t="shared" si="37"/>
        <v>0</v>
      </c>
      <c r="BG281" s="142">
        <f t="shared" si="38"/>
        <v>0</v>
      </c>
      <c r="BH281" s="142">
        <f t="shared" si="39"/>
        <v>0</v>
      </c>
      <c r="BI281" s="142">
        <f t="shared" si="40"/>
        <v>0</v>
      </c>
      <c r="BJ281" s="13" t="s">
        <v>89</v>
      </c>
      <c r="BK281" s="142">
        <f t="shared" si="41"/>
        <v>0</v>
      </c>
      <c r="BL281" s="13" t="s">
        <v>215</v>
      </c>
      <c r="BM281" s="141" t="s">
        <v>2358</v>
      </c>
    </row>
    <row r="282" spans="2:65" s="1" customFormat="1" ht="14.5" customHeight="1">
      <c r="B282" s="129"/>
      <c r="C282" s="130">
        <v>139</v>
      </c>
      <c r="D282" s="130" t="s">
        <v>153</v>
      </c>
      <c r="E282" s="131" t="s">
        <v>2359</v>
      </c>
      <c r="F282" s="132" t="s">
        <v>2360</v>
      </c>
      <c r="G282" s="133" t="s">
        <v>160</v>
      </c>
      <c r="H282" s="134">
        <v>8</v>
      </c>
      <c r="I282" s="135"/>
      <c r="J282" s="135">
        <f t="shared" si="35"/>
        <v>0</v>
      </c>
      <c r="K282" s="136"/>
      <c r="L282" s="25"/>
      <c r="M282" s="137"/>
      <c r="N282" s="138"/>
      <c r="O282" s="139"/>
      <c r="P282" s="139"/>
      <c r="Q282" s="139"/>
      <c r="R282" s="139"/>
      <c r="S282" s="139"/>
      <c r="T282" s="140"/>
      <c r="AR282" s="141" t="s">
        <v>215</v>
      </c>
      <c r="AT282" s="141" t="s">
        <v>153</v>
      </c>
      <c r="AU282" s="141" t="s">
        <v>89</v>
      </c>
      <c r="AY282" s="13" t="s">
        <v>151</v>
      </c>
      <c r="BE282" s="142">
        <f t="shared" si="36"/>
        <v>0</v>
      </c>
      <c r="BF282" s="142">
        <f t="shared" si="37"/>
        <v>0</v>
      </c>
      <c r="BG282" s="142">
        <f t="shared" si="38"/>
        <v>0</v>
      </c>
      <c r="BH282" s="142">
        <f t="shared" si="39"/>
        <v>0</v>
      </c>
      <c r="BI282" s="142">
        <f t="shared" si="40"/>
        <v>0</v>
      </c>
      <c r="BJ282" s="13" t="s">
        <v>89</v>
      </c>
      <c r="BK282" s="142">
        <f t="shared" si="41"/>
        <v>0</v>
      </c>
      <c r="BL282" s="13" t="s">
        <v>215</v>
      </c>
      <c r="BM282" s="141" t="s">
        <v>2361</v>
      </c>
    </row>
    <row r="283" spans="2:65" s="1" customFormat="1" ht="14.5" customHeight="1">
      <c r="B283" s="129"/>
      <c r="C283" s="130">
        <v>140</v>
      </c>
      <c r="D283" s="130" t="s">
        <v>153</v>
      </c>
      <c r="E283" s="131" t="s">
        <v>2362</v>
      </c>
      <c r="F283" s="132" t="s">
        <v>2363</v>
      </c>
      <c r="G283" s="133" t="s">
        <v>169</v>
      </c>
      <c r="H283" s="134">
        <v>3</v>
      </c>
      <c r="I283" s="135"/>
      <c r="J283" s="135">
        <f t="shared" si="35"/>
        <v>0</v>
      </c>
      <c r="K283" s="136"/>
      <c r="L283" s="25"/>
      <c r="M283" s="137"/>
      <c r="N283" s="138"/>
      <c r="O283" s="139"/>
      <c r="P283" s="139"/>
      <c r="Q283" s="139"/>
      <c r="R283" s="139"/>
      <c r="S283" s="139"/>
      <c r="T283" s="140"/>
      <c r="AR283" s="141" t="s">
        <v>215</v>
      </c>
      <c r="AT283" s="141" t="s">
        <v>153</v>
      </c>
      <c r="AU283" s="141" t="s">
        <v>89</v>
      </c>
      <c r="AY283" s="13" t="s">
        <v>151</v>
      </c>
      <c r="BE283" s="142">
        <f t="shared" si="36"/>
        <v>0</v>
      </c>
      <c r="BF283" s="142">
        <f t="shared" si="37"/>
        <v>0</v>
      </c>
      <c r="BG283" s="142">
        <f t="shared" si="38"/>
        <v>0</v>
      </c>
      <c r="BH283" s="142">
        <f t="shared" si="39"/>
        <v>0</v>
      </c>
      <c r="BI283" s="142">
        <f t="shared" si="40"/>
        <v>0</v>
      </c>
      <c r="BJ283" s="13" t="s">
        <v>89</v>
      </c>
      <c r="BK283" s="142">
        <f t="shared" si="41"/>
        <v>0</v>
      </c>
      <c r="BL283" s="13" t="s">
        <v>215</v>
      </c>
      <c r="BM283" s="141" t="s">
        <v>2364</v>
      </c>
    </row>
    <row r="284" spans="2:65" s="1" customFormat="1" ht="24.25" customHeight="1">
      <c r="B284" s="129"/>
      <c r="C284" s="143">
        <v>414</v>
      </c>
      <c r="D284" s="143" t="s">
        <v>220</v>
      </c>
      <c r="E284" s="144" t="s">
        <v>2365</v>
      </c>
      <c r="F284" s="145" t="s">
        <v>2366</v>
      </c>
      <c r="G284" s="146" t="s">
        <v>169</v>
      </c>
      <c r="H284" s="147">
        <v>3</v>
      </c>
      <c r="I284" s="148"/>
      <c r="J284" s="148">
        <f t="shared" si="35"/>
        <v>0</v>
      </c>
      <c r="K284" s="149"/>
      <c r="L284" s="150"/>
      <c r="M284" s="151"/>
      <c r="N284" s="152"/>
      <c r="O284" s="139"/>
      <c r="P284" s="139"/>
      <c r="Q284" s="139"/>
      <c r="R284" s="139"/>
      <c r="S284" s="139"/>
      <c r="T284" s="140"/>
      <c r="AR284" s="141" t="s">
        <v>281</v>
      </c>
      <c r="AT284" s="141" t="s">
        <v>220</v>
      </c>
      <c r="AU284" s="141" t="s">
        <v>89</v>
      </c>
      <c r="AY284" s="13" t="s">
        <v>151</v>
      </c>
      <c r="BE284" s="142">
        <f t="shared" si="36"/>
        <v>0</v>
      </c>
      <c r="BF284" s="142">
        <f t="shared" si="37"/>
        <v>0</v>
      </c>
      <c r="BG284" s="142">
        <f t="shared" si="38"/>
        <v>0</v>
      </c>
      <c r="BH284" s="142">
        <f t="shared" si="39"/>
        <v>0</v>
      </c>
      <c r="BI284" s="142">
        <f t="shared" si="40"/>
        <v>0</v>
      </c>
      <c r="BJ284" s="13" t="s">
        <v>89</v>
      </c>
      <c r="BK284" s="142">
        <f t="shared" si="41"/>
        <v>0</v>
      </c>
      <c r="BL284" s="13" t="s">
        <v>215</v>
      </c>
      <c r="BM284" s="141" t="s">
        <v>2367</v>
      </c>
    </row>
    <row r="285" spans="2:65" s="1" customFormat="1" ht="14.5" customHeight="1">
      <c r="B285" s="129"/>
      <c r="C285" s="130">
        <v>142</v>
      </c>
      <c r="D285" s="130" t="s">
        <v>153</v>
      </c>
      <c r="E285" s="131" t="s">
        <v>2368</v>
      </c>
      <c r="F285" s="132" t="s">
        <v>2369</v>
      </c>
      <c r="G285" s="133" t="s">
        <v>169</v>
      </c>
      <c r="H285" s="134">
        <v>15</v>
      </c>
      <c r="I285" s="135"/>
      <c r="J285" s="135">
        <f t="shared" si="35"/>
        <v>0</v>
      </c>
      <c r="K285" s="136"/>
      <c r="L285" s="25"/>
      <c r="M285" s="137"/>
      <c r="N285" s="138"/>
      <c r="O285" s="139"/>
      <c r="P285" s="139"/>
      <c r="Q285" s="139"/>
      <c r="R285" s="139"/>
      <c r="S285" s="139"/>
      <c r="T285" s="140"/>
      <c r="AR285" s="141" t="s">
        <v>215</v>
      </c>
      <c r="AT285" s="141" t="s">
        <v>153</v>
      </c>
      <c r="AU285" s="141" t="s">
        <v>89</v>
      </c>
      <c r="AY285" s="13" t="s">
        <v>151</v>
      </c>
      <c r="BE285" s="142">
        <f t="shared" si="36"/>
        <v>0</v>
      </c>
      <c r="BF285" s="142">
        <f t="shared" si="37"/>
        <v>0</v>
      </c>
      <c r="BG285" s="142">
        <f t="shared" si="38"/>
        <v>0</v>
      </c>
      <c r="BH285" s="142">
        <f t="shared" si="39"/>
        <v>0</v>
      </c>
      <c r="BI285" s="142">
        <f t="shared" si="40"/>
        <v>0</v>
      </c>
      <c r="BJ285" s="13" t="s">
        <v>89</v>
      </c>
      <c r="BK285" s="142">
        <f t="shared" si="41"/>
        <v>0</v>
      </c>
      <c r="BL285" s="13" t="s">
        <v>215</v>
      </c>
      <c r="BM285" s="141" t="s">
        <v>2370</v>
      </c>
    </row>
    <row r="286" spans="2:65" s="1" customFormat="1" ht="24.25" customHeight="1">
      <c r="B286" s="129"/>
      <c r="C286" s="143">
        <v>413</v>
      </c>
      <c r="D286" s="143" t="s">
        <v>220</v>
      </c>
      <c r="E286" s="144" t="s">
        <v>2371</v>
      </c>
      <c r="F286" s="145" t="s">
        <v>2372</v>
      </c>
      <c r="G286" s="146" t="s">
        <v>169</v>
      </c>
      <c r="H286" s="147">
        <v>2</v>
      </c>
      <c r="I286" s="148"/>
      <c r="J286" s="148">
        <f t="shared" si="35"/>
        <v>0</v>
      </c>
      <c r="K286" s="149"/>
      <c r="L286" s="150"/>
      <c r="M286" s="151"/>
      <c r="N286" s="152"/>
      <c r="O286" s="139"/>
      <c r="P286" s="139"/>
      <c r="Q286" s="139"/>
      <c r="R286" s="139"/>
      <c r="S286" s="139"/>
      <c r="T286" s="140"/>
      <c r="AR286" s="141" t="s">
        <v>281</v>
      </c>
      <c r="AT286" s="141" t="s">
        <v>220</v>
      </c>
      <c r="AU286" s="141" t="s">
        <v>89</v>
      </c>
      <c r="AY286" s="13" t="s">
        <v>151</v>
      </c>
      <c r="BE286" s="142">
        <f t="shared" si="36"/>
        <v>0</v>
      </c>
      <c r="BF286" s="142">
        <f t="shared" si="37"/>
        <v>0</v>
      </c>
      <c r="BG286" s="142">
        <f t="shared" si="38"/>
        <v>0</v>
      </c>
      <c r="BH286" s="142">
        <f t="shared" si="39"/>
        <v>0</v>
      </c>
      <c r="BI286" s="142">
        <f t="shared" si="40"/>
        <v>0</v>
      </c>
      <c r="BJ286" s="13" t="s">
        <v>89</v>
      </c>
      <c r="BK286" s="142">
        <f t="shared" si="41"/>
        <v>0</v>
      </c>
      <c r="BL286" s="13" t="s">
        <v>215</v>
      </c>
      <c r="BM286" s="141" t="s">
        <v>2373</v>
      </c>
    </row>
    <row r="287" spans="2:65" s="1" customFormat="1" ht="24.25" customHeight="1">
      <c r="B287" s="129"/>
      <c r="C287" s="143">
        <v>144</v>
      </c>
      <c r="D287" s="143" t="s">
        <v>220</v>
      </c>
      <c r="E287" s="144" t="s">
        <v>2374</v>
      </c>
      <c r="F287" s="145" t="s">
        <v>2375</v>
      </c>
      <c r="G287" s="146" t="s">
        <v>169</v>
      </c>
      <c r="H287" s="147">
        <v>4</v>
      </c>
      <c r="I287" s="148"/>
      <c r="J287" s="148">
        <f t="shared" si="35"/>
        <v>0</v>
      </c>
      <c r="K287" s="149"/>
      <c r="L287" s="150"/>
      <c r="M287" s="151"/>
      <c r="N287" s="152"/>
      <c r="O287" s="139"/>
      <c r="P287" s="139"/>
      <c r="Q287" s="139"/>
      <c r="R287" s="139"/>
      <c r="S287" s="139"/>
      <c r="T287" s="140"/>
      <c r="AR287" s="141" t="s">
        <v>281</v>
      </c>
      <c r="AT287" s="141" t="s">
        <v>220</v>
      </c>
      <c r="AU287" s="141" t="s">
        <v>89</v>
      </c>
      <c r="AY287" s="13" t="s">
        <v>151</v>
      </c>
      <c r="BE287" s="142">
        <f t="shared" si="36"/>
        <v>0</v>
      </c>
      <c r="BF287" s="142">
        <f t="shared" si="37"/>
        <v>0</v>
      </c>
      <c r="BG287" s="142">
        <f t="shared" si="38"/>
        <v>0</v>
      </c>
      <c r="BH287" s="142">
        <f t="shared" si="39"/>
        <v>0</v>
      </c>
      <c r="BI287" s="142">
        <f t="shared" si="40"/>
        <v>0</v>
      </c>
      <c r="BJ287" s="13" t="s">
        <v>89</v>
      </c>
      <c r="BK287" s="142">
        <f t="shared" si="41"/>
        <v>0</v>
      </c>
      <c r="BL287" s="13" t="s">
        <v>215</v>
      </c>
      <c r="BM287" s="141" t="s">
        <v>2376</v>
      </c>
    </row>
    <row r="288" spans="2:65" s="1" customFormat="1" ht="24.25" customHeight="1">
      <c r="B288" s="129"/>
      <c r="C288" s="143">
        <v>145</v>
      </c>
      <c r="D288" s="143" t="s">
        <v>220</v>
      </c>
      <c r="E288" s="144" t="s">
        <v>2377</v>
      </c>
      <c r="F288" s="145" t="s">
        <v>2378</v>
      </c>
      <c r="G288" s="146" t="s">
        <v>169</v>
      </c>
      <c r="H288" s="147">
        <v>9</v>
      </c>
      <c r="I288" s="148"/>
      <c r="J288" s="148">
        <f t="shared" si="35"/>
        <v>0</v>
      </c>
      <c r="K288" s="149"/>
      <c r="L288" s="150"/>
      <c r="M288" s="151"/>
      <c r="N288" s="152"/>
      <c r="O288" s="139"/>
      <c r="P288" s="139"/>
      <c r="Q288" s="139"/>
      <c r="R288" s="139"/>
      <c r="S288" s="139"/>
      <c r="T288" s="140"/>
      <c r="AR288" s="141" t="s">
        <v>281</v>
      </c>
      <c r="AT288" s="141" t="s">
        <v>220</v>
      </c>
      <c r="AU288" s="141" t="s">
        <v>89</v>
      </c>
      <c r="AY288" s="13" t="s">
        <v>151</v>
      </c>
      <c r="BE288" s="142">
        <f t="shared" si="36"/>
        <v>0</v>
      </c>
      <c r="BF288" s="142">
        <f t="shared" si="37"/>
        <v>0</v>
      </c>
      <c r="BG288" s="142">
        <f t="shared" si="38"/>
        <v>0</v>
      </c>
      <c r="BH288" s="142">
        <f t="shared" si="39"/>
        <v>0</v>
      </c>
      <c r="BI288" s="142">
        <f t="shared" si="40"/>
        <v>0</v>
      </c>
      <c r="BJ288" s="13" t="s">
        <v>89</v>
      </c>
      <c r="BK288" s="142">
        <f t="shared" si="41"/>
        <v>0</v>
      </c>
      <c r="BL288" s="13" t="s">
        <v>215</v>
      </c>
      <c r="BM288" s="141" t="s">
        <v>2379</v>
      </c>
    </row>
    <row r="289" spans="2:65" s="1" customFormat="1" ht="24.25" customHeight="1">
      <c r="B289" s="129"/>
      <c r="C289" s="130">
        <v>146</v>
      </c>
      <c r="D289" s="130" t="s">
        <v>153</v>
      </c>
      <c r="E289" s="131" t="s">
        <v>2380</v>
      </c>
      <c r="F289" s="132" t="s">
        <v>2381</v>
      </c>
      <c r="G289" s="133" t="s">
        <v>169</v>
      </c>
      <c r="H289" s="134">
        <v>15</v>
      </c>
      <c r="I289" s="135"/>
      <c r="J289" s="135">
        <f t="shared" si="35"/>
        <v>0</v>
      </c>
      <c r="K289" s="136"/>
      <c r="L289" s="25"/>
      <c r="M289" s="137"/>
      <c r="N289" s="138"/>
      <c r="O289" s="139"/>
      <c r="P289" s="139"/>
      <c r="Q289" s="139"/>
      <c r="R289" s="139"/>
      <c r="S289" s="139"/>
      <c r="T289" s="140"/>
      <c r="AR289" s="141" t="s">
        <v>215</v>
      </c>
      <c r="AT289" s="141" t="s">
        <v>153</v>
      </c>
      <c r="AU289" s="141" t="s">
        <v>89</v>
      </c>
      <c r="AY289" s="13" t="s">
        <v>151</v>
      </c>
      <c r="BE289" s="142">
        <f t="shared" si="36"/>
        <v>0</v>
      </c>
      <c r="BF289" s="142">
        <f t="shared" si="37"/>
        <v>0</v>
      </c>
      <c r="BG289" s="142">
        <f t="shared" si="38"/>
        <v>0</v>
      </c>
      <c r="BH289" s="142">
        <f t="shared" si="39"/>
        <v>0</v>
      </c>
      <c r="BI289" s="142">
        <f t="shared" si="40"/>
        <v>0</v>
      </c>
      <c r="BJ289" s="13" t="s">
        <v>89</v>
      </c>
      <c r="BK289" s="142">
        <f t="shared" si="41"/>
        <v>0</v>
      </c>
      <c r="BL289" s="13" t="s">
        <v>215</v>
      </c>
      <c r="BM289" s="141" t="s">
        <v>2382</v>
      </c>
    </row>
    <row r="290" spans="2:65" s="1" customFormat="1" ht="24.25" customHeight="1">
      <c r="B290" s="129"/>
      <c r="C290" s="130">
        <v>147</v>
      </c>
      <c r="D290" s="130" t="s">
        <v>153</v>
      </c>
      <c r="E290" s="131" t="s">
        <v>2383</v>
      </c>
      <c r="F290" s="132" t="s">
        <v>2384</v>
      </c>
      <c r="G290" s="133" t="s">
        <v>169</v>
      </c>
      <c r="H290" s="134">
        <v>10</v>
      </c>
      <c r="I290" s="135"/>
      <c r="J290" s="135">
        <f t="shared" si="35"/>
        <v>0</v>
      </c>
      <c r="K290" s="136"/>
      <c r="L290" s="25"/>
      <c r="M290" s="137"/>
      <c r="N290" s="138"/>
      <c r="O290" s="139"/>
      <c r="P290" s="139"/>
      <c r="Q290" s="139"/>
      <c r="R290" s="139"/>
      <c r="S290" s="139"/>
      <c r="T290" s="140"/>
      <c r="AR290" s="141" t="s">
        <v>215</v>
      </c>
      <c r="AT290" s="141" t="s">
        <v>153</v>
      </c>
      <c r="AU290" s="141" t="s">
        <v>89</v>
      </c>
      <c r="AY290" s="13" t="s">
        <v>151</v>
      </c>
      <c r="BE290" s="142">
        <f t="shared" si="36"/>
        <v>0</v>
      </c>
      <c r="BF290" s="142">
        <f t="shared" si="37"/>
        <v>0</v>
      </c>
      <c r="BG290" s="142">
        <f t="shared" si="38"/>
        <v>0</v>
      </c>
      <c r="BH290" s="142">
        <f t="shared" si="39"/>
        <v>0</v>
      </c>
      <c r="BI290" s="142">
        <f t="shared" si="40"/>
        <v>0</v>
      </c>
      <c r="BJ290" s="13" t="s">
        <v>89</v>
      </c>
      <c r="BK290" s="142">
        <f t="shared" si="41"/>
        <v>0</v>
      </c>
      <c r="BL290" s="13" t="s">
        <v>215</v>
      </c>
      <c r="BM290" s="141" t="s">
        <v>2385</v>
      </c>
    </row>
    <row r="291" spans="2:65" s="1" customFormat="1" ht="24.25" customHeight="1">
      <c r="B291" s="129"/>
      <c r="C291" s="130" t="s">
        <v>764</v>
      </c>
      <c r="D291" s="130" t="s">
        <v>153</v>
      </c>
      <c r="E291" s="131" t="s">
        <v>2386</v>
      </c>
      <c r="F291" s="132" t="s">
        <v>2387</v>
      </c>
      <c r="G291" s="133" t="s">
        <v>169</v>
      </c>
      <c r="H291" s="134">
        <v>18</v>
      </c>
      <c r="I291" s="135"/>
      <c r="J291" s="135">
        <f t="shared" si="35"/>
        <v>0</v>
      </c>
      <c r="K291" s="136"/>
      <c r="L291" s="25"/>
      <c r="M291" s="137"/>
      <c r="N291" s="138"/>
      <c r="O291" s="139"/>
      <c r="P291" s="139"/>
      <c r="Q291" s="139"/>
      <c r="R291" s="139"/>
      <c r="S291" s="139"/>
      <c r="T291" s="140"/>
      <c r="AR291" s="141" t="s">
        <v>215</v>
      </c>
      <c r="AT291" s="141" t="s">
        <v>153</v>
      </c>
      <c r="AU291" s="141" t="s">
        <v>89</v>
      </c>
      <c r="AY291" s="13" t="s">
        <v>151</v>
      </c>
      <c r="BE291" s="142">
        <f t="shared" si="36"/>
        <v>0</v>
      </c>
      <c r="BF291" s="142">
        <f t="shared" si="37"/>
        <v>0</v>
      </c>
      <c r="BG291" s="142">
        <f t="shared" si="38"/>
        <v>0</v>
      </c>
      <c r="BH291" s="142">
        <f t="shared" si="39"/>
        <v>0</v>
      </c>
      <c r="BI291" s="142">
        <f t="shared" si="40"/>
        <v>0</v>
      </c>
      <c r="BJ291" s="13" t="s">
        <v>89</v>
      </c>
      <c r="BK291" s="142">
        <f t="shared" si="41"/>
        <v>0</v>
      </c>
      <c r="BL291" s="13" t="s">
        <v>215</v>
      </c>
      <c r="BM291" s="141" t="s">
        <v>2388</v>
      </c>
    </row>
    <row r="292" spans="2:65" s="1" customFormat="1" ht="24.25" customHeight="1">
      <c r="B292" s="129"/>
      <c r="C292" s="130" t="s">
        <v>768</v>
      </c>
      <c r="D292" s="130" t="s">
        <v>153</v>
      </c>
      <c r="E292" s="131" t="s">
        <v>2389</v>
      </c>
      <c r="F292" s="132" t="s">
        <v>2390</v>
      </c>
      <c r="G292" s="133" t="s">
        <v>169</v>
      </c>
      <c r="H292" s="134">
        <v>12</v>
      </c>
      <c r="I292" s="135"/>
      <c r="J292" s="135">
        <f t="shared" si="35"/>
        <v>0</v>
      </c>
      <c r="K292" s="136"/>
      <c r="L292" s="25"/>
      <c r="M292" s="137"/>
      <c r="N292" s="138"/>
      <c r="O292" s="139"/>
      <c r="P292" s="139"/>
      <c r="Q292" s="139"/>
      <c r="R292" s="139"/>
      <c r="S292" s="139"/>
      <c r="T292" s="140"/>
      <c r="AR292" s="141" t="s">
        <v>215</v>
      </c>
      <c r="AT292" s="141" t="s">
        <v>153</v>
      </c>
      <c r="AU292" s="141" t="s">
        <v>89</v>
      </c>
      <c r="AY292" s="13" t="s">
        <v>151</v>
      </c>
      <c r="BE292" s="142">
        <f t="shared" si="36"/>
        <v>0</v>
      </c>
      <c r="BF292" s="142">
        <f t="shared" si="37"/>
        <v>0</v>
      </c>
      <c r="BG292" s="142">
        <f t="shared" si="38"/>
        <v>0</v>
      </c>
      <c r="BH292" s="142">
        <f t="shared" si="39"/>
        <v>0</v>
      </c>
      <c r="BI292" s="142">
        <f t="shared" si="40"/>
        <v>0</v>
      </c>
      <c r="BJ292" s="13" t="s">
        <v>89</v>
      </c>
      <c r="BK292" s="142">
        <f t="shared" si="41"/>
        <v>0</v>
      </c>
      <c r="BL292" s="13" t="s">
        <v>215</v>
      </c>
      <c r="BM292" s="141" t="s">
        <v>2391</v>
      </c>
    </row>
    <row r="293" spans="2:65" s="1" customFormat="1" ht="14.5" customHeight="1">
      <c r="B293" s="129"/>
      <c r="C293" s="130">
        <v>150</v>
      </c>
      <c r="D293" s="130" t="s">
        <v>153</v>
      </c>
      <c r="E293" s="131" t="s">
        <v>2392</v>
      </c>
      <c r="F293" s="132" t="s">
        <v>2393</v>
      </c>
      <c r="G293" s="133" t="s">
        <v>169</v>
      </c>
      <c r="H293" s="134">
        <v>26</v>
      </c>
      <c r="I293" s="135"/>
      <c r="J293" s="135">
        <f t="shared" si="35"/>
        <v>0</v>
      </c>
      <c r="K293" s="136"/>
      <c r="L293" s="25"/>
      <c r="M293" s="137"/>
      <c r="N293" s="138"/>
      <c r="O293" s="139"/>
      <c r="P293" s="139"/>
      <c r="Q293" s="139"/>
      <c r="R293" s="139"/>
      <c r="S293" s="139"/>
      <c r="T293" s="140"/>
      <c r="AR293" s="141" t="s">
        <v>215</v>
      </c>
      <c r="AT293" s="141" t="s">
        <v>153</v>
      </c>
      <c r="AU293" s="141" t="s">
        <v>89</v>
      </c>
      <c r="AY293" s="13" t="s">
        <v>151</v>
      </c>
      <c r="BE293" s="142">
        <f t="shared" si="36"/>
        <v>0</v>
      </c>
      <c r="BF293" s="142">
        <f t="shared" si="37"/>
        <v>0</v>
      </c>
      <c r="BG293" s="142">
        <f t="shared" si="38"/>
        <v>0</v>
      </c>
      <c r="BH293" s="142">
        <f t="shared" si="39"/>
        <v>0</v>
      </c>
      <c r="BI293" s="142">
        <f t="shared" si="40"/>
        <v>0</v>
      </c>
      <c r="BJ293" s="13" t="s">
        <v>89</v>
      </c>
      <c r="BK293" s="142">
        <f t="shared" si="41"/>
        <v>0</v>
      </c>
      <c r="BL293" s="13" t="s">
        <v>215</v>
      </c>
      <c r="BM293" s="141" t="s">
        <v>2394</v>
      </c>
    </row>
    <row r="294" spans="2:65" s="1" customFormat="1" ht="14.5" customHeight="1">
      <c r="B294" s="129"/>
      <c r="C294" s="130">
        <v>151</v>
      </c>
      <c r="D294" s="130" t="s">
        <v>153</v>
      </c>
      <c r="E294" s="131" t="s">
        <v>2395</v>
      </c>
      <c r="F294" s="132" t="s">
        <v>2396</v>
      </c>
      <c r="G294" s="133" t="s">
        <v>169</v>
      </c>
      <c r="H294" s="134">
        <v>1</v>
      </c>
      <c r="I294" s="135"/>
      <c r="J294" s="135">
        <f t="shared" si="35"/>
        <v>0</v>
      </c>
      <c r="K294" s="136"/>
      <c r="L294" s="25"/>
      <c r="M294" s="137"/>
      <c r="N294" s="138"/>
      <c r="O294" s="139"/>
      <c r="P294" s="139"/>
      <c r="Q294" s="139"/>
      <c r="R294" s="139"/>
      <c r="S294" s="139"/>
      <c r="T294" s="140"/>
      <c r="AR294" s="141" t="s">
        <v>215</v>
      </c>
      <c r="AT294" s="141" t="s">
        <v>153</v>
      </c>
      <c r="AU294" s="141" t="s">
        <v>89</v>
      </c>
      <c r="AY294" s="13" t="s">
        <v>151</v>
      </c>
      <c r="BE294" s="142">
        <f t="shared" si="36"/>
        <v>0</v>
      </c>
      <c r="BF294" s="142">
        <f t="shared" si="37"/>
        <v>0</v>
      </c>
      <c r="BG294" s="142">
        <f t="shared" si="38"/>
        <v>0</v>
      </c>
      <c r="BH294" s="142">
        <f t="shared" si="39"/>
        <v>0</v>
      </c>
      <c r="BI294" s="142">
        <f t="shared" si="40"/>
        <v>0</v>
      </c>
      <c r="BJ294" s="13" t="s">
        <v>89</v>
      </c>
      <c r="BK294" s="142">
        <f t="shared" si="41"/>
        <v>0</v>
      </c>
      <c r="BL294" s="13" t="s">
        <v>215</v>
      </c>
      <c r="BM294" s="141" t="s">
        <v>2397</v>
      </c>
    </row>
    <row r="295" spans="2:65" s="1" customFormat="1" ht="24.25" customHeight="1">
      <c r="B295" s="129"/>
      <c r="C295" s="143">
        <v>152</v>
      </c>
      <c r="D295" s="143" t="s">
        <v>220</v>
      </c>
      <c r="E295" s="144" t="s">
        <v>2398</v>
      </c>
      <c r="F295" s="145" t="s">
        <v>2399</v>
      </c>
      <c r="G295" s="146" t="s">
        <v>169</v>
      </c>
      <c r="H295" s="147">
        <v>1</v>
      </c>
      <c r="I295" s="148"/>
      <c r="J295" s="148">
        <f t="shared" si="35"/>
        <v>0</v>
      </c>
      <c r="K295" s="149"/>
      <c r="L295" s="150"/>
      <c r="M295" s="151"/>
      <c r="N295" s="152"/>
      <c r="O295" s="139"/>
      <c r="P295" s="139"/>
      <c r="Q295" s="139"/>
      <c r="R295" s="139"/>
      <c r="S295" s="139"/>
      <c r="T295" s="140"/>
      <c r="AR295" s="141" t="s">
        <v>281</v>
      </c>
      <c r="AT295" s="141" t="s">
        <v>220</v>
      </c>
      <c r="AU295" s="141" t="s">
        <v>89</v>
      </c>
      <c r="AY295" s="13" t="s">
        <v>151</v>
      </c>
      <c r="BE295" s="142">
        <f t="shared" si="36"/>
        <v>0</v>
      </c>
      <c r="BF295" s="142">
        <f t="shared" si="37"/>
        <v>0</v>
      </c>
      <c r="BG295" s="142">
        <f t="shared" si="38"/>
        <v>0</v>
      </c>
      <c r="BH295" s="142">
        <f t="shared" si="39"/>
        <v>0</v>
      </c>
      <c r="BI295" s="142">
        <f t="shared" si="40"/>
        <v>0</v>
      </c>
      <c r="BJ295" s="13" t="s">
        <v>89</v>
      </c>
      <c r="BK295" s="142">
        <f t="shared" si="41"/>
        <v>0</v>
      </c>
      <c r="BL295" s="13" t="s">
        <v>215</v>
      </c>
      <c r="BM295" s="141" t="s">
        <v>2400</v>
      </c>
    </row>
    <row r="296" spans="2:65" s="1" customFormat="1" ht="24.25" customHeight="1">
      <c r="B296" s="129"/>
      <c r="C296" s="130">
        <v>153</v>
      </c>
      <c r="D296" s="130" t="s">
        <v>153</v>
      </c>
      <c r="E296" s="131" t="s">
        <v>2401</v>
      </c>
      <c r="F296" s="132" t="s">
        <v>2402</v>
      </c>
      <c r="G296" s="133" t="s">
        <v>160</v>
      </c>
      <c r="H296" s="134">
        <v>134</v>
      </c>
      <c r="I296" s="135"/>
      <c r="J296" s="135">
        <f t="shared" si="35"/>
        <v>0</v>
      </c>
      <c r="K296" s="136"/>
      <c r="L296" s="25"/>
      <c r="M296" s="137"/>
      <c r="N296" s="138"/>
      <c r="O296" s="139"/>
      <c r="P296" s="139"/>
      <c r="Q296" s="139"/>
      <c r="R296" s="139"/>
      <c r="S296" s="139"/>
      <c r="T296" s="140"/>
      <c r="AR296" s="141" t="s">
        <v>215</v>
      </c>
      <c r="AT296" s="141" t="s">
        <v>153</v>
      </c>
      <c r="AU296" s="141" t="s">
        <v>89</v>
      </c>
      <c r="AY296" s="13" t="s">
        <v>151</v>
      </c>
      <c r="BE296" s="142">
        <f t="shared" si="36"/>
        <v>0</v>
      </c>
      <c r="BF296" s="142">
        <f t="shared" si="37"/>
        <v>0</v>
      </c>
      <c r="BG296" s="142">
        <f t="shared" si="38"/>
        <v>0</v>
      </c>
      <c r="BH296" s="142">
        <f t="shared" si="39"/>
        <v>0</v>
      </c>
      <c r="BI296" s="142">
        <f t="shared" si="40"/>
        <v>0</v>
      </c>
      <c r="BJ296" s="13" t="s">
        <v>89</v>
      </c>
      <c r="BK296" s="142">
        <f t="shared" si="41"/>
        <v>0</v>
      </c>
      <c r="BL296" s="13" t="s">
        <v>215</v>
      </c>
      <c r="BM296" s="141" t="s">
        <v>2403</v>
      </c>
    </row>
    <row r="297" spans="2:65" s="1" customFormat="1" ht="24.25" customHeight="1">
      <c r="B297" s="129"/>
      <c r="C297" s="130">
        <v>154</v>
      </c>
      <c r="D297" s="130" t="s">
        <v>153</v>
      </c>
      <c r="E297" s="131" t="s">
        <v>2404</v>
      </c>
      <c r="F297" s="132" t="s">
        <v>2405</v>
      </c>
      <c r="G297" s="133" t="s">
        <v>160</v>
      </c>
      <c r="H297" s="134">
        <v>134</v>
      </c>
      <c r="I297" s="135"/>
      <c r="J297" s="135">
        <f t="shared" si="35"/>
        <v>0</v>
      </c>
      <c r="K297" s="136"/>
      <c r="L297" s="25"/>
      <c r="M297" s="137"/>
      <c r="N297" s="138"/>
      <c r="O297" s="139"/>
      <c r="P297" s="139"/>
      <c r="Q297" s="139"/>
      <c r="R297" s="139"/>
      <c r="S297" s="139"/>
      <c r="T297" s="140"/>
      <c r="AR297" s="141" t="s">
        <v>215</v>
      </c>
      <c r="AT297" s="141" t="s">
        <v>153</v>
      </c>
      <c r="AU297" s="141" t="s">
        <v>89</v>
      </c>
      <c r="AY297" s="13" t="s">
        <v>151</v>
      </c>
      <c r="BE297" s="142">
        <f t="shared" si="36"/>
        <v>0</v>
      </c>
      <c r="BF297" s="142">
        <f t="shared" si="37"/>
        <v>0</v>
      </c>
      <c r="BG297" s="142">
        <f t="shared" si="38"/>
        <v>0</v>
      </c>
      <c r="BH297" s="142">
        <f t="shared" si="39"/>
        <v>0</v>
      </c>
      <c r="BI297" s="142">
        <f t="shared" si="40"/>
        <v>0</v>
      </c>
      <c r="BJ297" s="13" t="s">
        <v>89</v>
      </c>
      <c r="BK297" s="142">
        <f t="shared" si="41"/>
        <v>0</v>
      </c>
      <c r="BL297" s="13" t="s">
        <v>215</v>
      </c>
      <c r="BM297" s="141" t="s">
        <v>2406</v>
      </c>
    </row>
    <row r="298" spans="2:65" s="1" customFormat="1" ht="24.25" customHeight="1">
      <c r="B298" s="129"/>
      <c r="C298" s="130">
        <v>155</v>
      </c>
      <c r="D298" s="130" t="s">
        <v>153</v>
      </c>
      <c r="E298" s="131" t="s">
        <v>2407</v>
      </c>
      <c r="F298" s="132" t="s">
        <v>2408</v>
      </c>
      <c r="G298" s="133" t="s">
        <v>204</v>
      </c>
      <c r="H298" s="134">
        <v>0.24</v>
      </c>
      <c r="I298" s="135"/>
      <c r="J298" s="135">
        <f t="shared" si="35"/>
        <v>0</v>
      </c>
      <c r="K298" s="136"/>
      <c r="L298" s="25"/>
      <c r="M298" s="137"/>
      <c r="N298" s="138"/>
      <c r="O298" s="139"/>
      <c r="P298" s="139"/>
      <c r="Q298" s="139"/>
      <c r="R298" s="139"/>
      <c r="S298" s="139"/>
      <c r="T298" s="140"/>
      <c r="AR298" s="141" t="s">
        <v>215</v>
      </c>
      <c r="AT298" s="141" t="s">
        <v>153</v>
      </c>
      <c r="AU298" s="141" t="s">
        <v>89</v>
      </c>
      <c r="AY298" s="13" t="s">
        <v>151</v>
      </c>
      <c r="BE298" s="142">
        <f t="shared" si="36"/>
        <v>0</v>
      </c>
      <c r="BF298" s="142">
        <f t="shared" si="37"/>
        <v>0</v>
      </c>
      <c r="BG298" s="142">
        <f t="shared" si="38"/>
        <v>0</v>
      </c>
      <c r="BH298" s="142">
        <f t="shared" si="39"/>
        <v>0</v>
      </c>
      <c r="BI298" s="142">
        <f t="shared" si="40"/>
        <v>0</v>
      </c>
      <c r="BJ298" s="13" t="s">
        <v>89</v>
      </c>
      <c r="BK298" s="142">
        <f t="shared" si="41"/>
        <v>0</v>
      </c>
      <c r="BL298" s="13" t="s">
        <v>215</v>
      </c>
      <c r="BM298" s="141" t="s">
        <v>2409</v>
      </c>
    </row>
    <row r="299" spans="2:65" s="1" customFormat="1" ht="24.25" customHeight="1">
      <c r="B299" s="129"/>
      <c r="C299" s="130">
        <v>156</v>
      </c>
      <c r="D299" s="130" t="s">
        <v>153</v>
      </c>
      <c r="E299" s="131" t="s">
        <v>2410</v>
      </c>
      <c r="F299" s="132" t="s">
        <v>2411</v>
      </c>
      <c r="G299" s="133" t="s">
        <v>545</v>
      </c>
      <c r="H299" s="134">
        <v>58.78</v>
      </c>
      <c r="I299" s="135"/>
      <c r="J299" s="135">
        <f t="shared" si="35"/>
        <v>0</v>
      </c>
      <c r="K299" s="136"/>
      <c r="L299" s="25"/>
      <c r="M299" s="137"/>
      <c r="N299" s="138"/>
      <c r="O299" s="139"/>
      <c r="P299" s="139"/>
      <c r="Q299" s="139"/>
      <c r="R299" s="139"/>
      <c r="S299" s="139"/>
      <c r="T299" s="140"/>
      <c r="AR299" s="141" t="s">
        <v>215</v>
      </c>
      <c r="AT299" s="141" t="s">
        <v>153</v>
      </c>
      <c r="AU299" s="141" t="s">
        <v>89</v>
      </c>
      <c r="AY299" s="13" t="s">
        <v>151</v>
      </c>
      <c r="BE299" s="142">
        <f t="shared" si="36"/>
        <v>0</v>
      </c>
      <c r="BF299" s="142">
        <f t="shared" si="37"/>
        <v>0</v>
      </c>
      <c r="BG299" s="142">
        <f t="shared" si="38"/>
        <v>0</v>
      </c>
      <c r="BH299" s="142">
        <f t="shared" si="39"/>
        <v>0</v>
      </c>
      <c r="BI299" s="142">
        <f t="shared" si="40"/>
        <v>0</v>
      </c>
      <c r="BJ299" s="13" t="s">
        <v>89</v>
      </c>
      <c r="BK299" s="142">
        <f t="shared" si="41"/>
        <v>0</v>
      </c>
      <c r="BL299" s="13" t="s">
        <v>215</v>
      </c>
      <c r="BM299" s="141" t="s">
        <v>2412</v>
      </c>
    </row>
    <row r="300" spans="2:65" s="1" customFormat="1" ht="24.25" customHeight="1">
      <c r="B300" s="129"/>
      <c r="C300" s="130">
        <v>157</v>
      </c>
      <c r="D300" s="130" t="s">
        <v>153</v>
      </c>
      <c r="E300" s="131" t="s">
        <v>2413</v>
      </c>
      <c r="F300" s="132" t="s">
        <v>2414</v>
      </c>
      <c r="G300" s="133" t="s">
        <v>545</v>
      </c>
      <c r="H300" s="134">
        <v>58.78</v>
      </c>
      <c r="I300" s="135"/>
      <c r="J300" s="135">
        <f t="shared" si="35"/>
        <v>0</v>
      </c>
      <c r="K300" s="136"/>
      <c r="L300" s="25"/>
      <c r="M300" s="137"/>
      <c r="N300" s="138"/>
      <c r="O300" s="139"/>
      <c r="P300" s="139"/>
      <c r="Q300" s="139"/>
      <c r="R300" s="139"/>
      <c r="S300" s="139"/>
      <c r="T300" s="140"/>
      <c r="AR300" s="141" t="s">
        <v>215</v>
      </c>
      <c r="AT300" s="141" t="s">
        <v>153</v>
      </c>
      <c r="AU300" s="141" t="s">
        <v>89</v>
      </c>
      <c r="AY300" s="13" t="s">
        <v>151</v>
      </c>
      <c r="BE300" s="142">
        <f t="shared" si="36"/>
        <v>0</v>
      </c>
      <c r="BF300" s="142">
        <f t="shared" si="37"/>
        <v>0</v>
      </c>
      <c r="BG300" s="142">
        <f t="shared" si="38"/>
        <v>0</v>
      </c>
      <c r="BH300" s="142">
        <f t="shared" si="39"/>
        <v>0</v>
      </c>
      <c r="BI300" s="142">
        <f t="shared" si="40"/>
        <v>0</v>
      </c>
      <c r="BJ300" s="13" t="s">
        <v>89</v>
      </c>
      <c r="BK300" s="142">
        <f t="shared" si="41"/>
        <v>0</v>
      </c>
      <c r="BL300" s="13" t="s">
        <v>215</v>
      </c>
      <c r="BM300" s="141" t="s">
        <v>2415</v>
      </c>
    </row>
    <row r="301" spans="2:65" s="11" customFormat="1" ht="23" customHeight="1">
      <c r="B301" s="118"/>
      <c r="D301" s="119" t="s">
        <v>76</v>
      </c>
      <c r="E301" s="127" t="s">
        <v>2416</v>
      </c>
      <c r="F301" s="127" t="s">
        <v>2417</v>
      </c>
      <c r="J301" s="128">
        <f>BK301</f>
        <v>0</v>
      </c>
      <c r="L301" s="118"/>
      <c r="M301" s="122"/>
      <c r="P301" s="123"/>
      <c r="R301" s="123"/>
      <c r="T301" s="124"/>
      <c r="W301" s="1"/>
      <c r="AR301" s="119" t="s">
        <v>89</v>
      </c>
      <c r="AT301" s="125" t="s">
        <v>76</v>
      </c>
      <c r="AU301" s="125" t="s">
        <v>84</v>
      </c>
      <c r="AY301" s="119" t="s">
        <v>151</v>
      </c>
      <c r="BK301" s="165">
        <f>SUM(BK302:BK365)</f>
        <v>0</v>
      </c>
    </row>
    <row r="302" spans="2:65" s="1" customFormat="1" ht="24.25" customHeight="1">
      <c r="B302" s="129"/>
      <c r="C302" s="130" t="s">
        <v>807</v>
      </c>
      <c r="D302" s="130" t="s">
        <v>153</v>
      </c>
      <c r="E302" s="131" t="s">
        <v>2418</v>
      </c>
      <c r="F302" s="132" t="s">
        <v>2419</v>
      </c>
      <c r="G302" s="133" t="s">
        <v>160</v>
      </c>
      <c r="H302" s="134">
        <v>147</v>
      </c>
      <c r="I302" s="135"/>
      <c r="J302" s="135">
        <f t="shared" ref="J302:J333" si="42">ROUND(I302*H302,2)</f>
        <v>0</v>
      </c>
      <c r="K302" s="136"/>
      <c r="L302" s="25"/>
      <c r="M302" s="137"/>
      <c r="N302" s="138"/>
      <c r="O302" s="139"/>
      <c r="P302" s="139"/>
      <c r="Q302" s="139"/>
      <c r="R302" s="139"/>
      <c r="S302" s="139"/>
      <c r="T302" s="140"/>
      <c r="AR302" s="141" t="s">
        <v>215</v>
      </c>
      <c r="AT302" s="141" t="s">
        <v>153</v>
      </c>
      <c r="AU302" s="141" t="s">
        <v>89</v>
      </c>
      <c r="AY302" s="13" t="s">
        <v>151</v>
      </c>
      <c r="BE302" s="142">
        <f t="shared" ref="BE302:BE333" si="43">IF(N302="základná",J302,0)</f>
        <v>0</v>
      </c>
      <c r="BF302" s="142">
        <f t="shared" ref="BF302:BF333" si="44">IF(N302="znížená",J302,0)</f>
        <v>0</v>
      </c>
      <c r="BG302" s="142">
        <f t="shared" ref="BG302:BG333" si="45">IF(N302="zákl. prenesená",J302,0)</f>
        <v>0</v>
      </c>
      <c r="BH302" s="142">
        <f t="shared" ref="BH302:BH333" si="46">IF(N302="zníž. prenesená",J302,0)</f>
        <v>0</v>
      </c>
      <c r="BI302" s="142">
        <f t="shared" ref="BI302:BI333" si="47">IF(N302="nulová",J302,0)</f>
        <v>0</v>
      </c>
      <c r="BJ302" s="13" t="s">
        <v>89</v>
      </c>
      <c r="BK302" s="142">
        <f t="shared" ref="BK302:BK333" si="48">ROUND(I302*H302,2)</f>
        <v>0</v>
      </c>
      <c r="BL302" s="13" t="s">
        <v>215</v>
      </c>
      <c r="BM302" s="141" t="s">
        <v>2420</v>
      </c>
    </row>
    <row r="303" spans="2:65" s="1" customFormat="1" ht="24.25" customHeight="1">
      <c r="B303" s="129"/>
      <c r="C303" s="130" t="s">
        <v>811</v>
      </c>
      <c r="D303" s="130" t="s">
        <v>153</v>
      </c>
      <c r="E303" s="131" t="s">
        <v>2421</v>
      </c>
      <c r="F303" s="132" t="s">
        <v>2422</v>
      </c>
      <c r="G303" s="133" t="s">
        <v>160</v>
      </c>
      <c r="H303" s="134">
        <v>84</v>
      </c>
      <c r="I303" s="135"/>
      <c r="J303" s="135">
        <f t="shared" si="42"/>
        <v>0</v>
      </c>
      <c r="K303" s="136"/>
      <c r="L303" s="25"/>
      <c r="M303" s="137"/>
      <c r="N303" s="138"/>
      <c r="O303" s="139"/>
      <c r="P303" s="139"/>
      <c r="Q303" s="139"/>
      <c r="R303" s="139"/>
      <c r="S303" s="139"/>
      <c r="T303" s="140"/>
      <c r="AR303" s="141" t="s">
        <v>215</v>
      </c>
      <c r="AT303" s="141" t="s">
        <v>153</v>
      </c>
      <c r="AU303" s="141" t="s">
        <v>89</v>
      </c>
      <c r="AY303" s="13" t="s">
        <v>151</v>
      </c>
      <c r="BE303" s="142">
        <f t="shared" si="43"/>
        <v>0</v>
      </c>
      <c r="BF303" s="142">
        <f t="shared" si="44"/>
        <v>0</v>
      </c>
      <c r="BG303" s="142">
        <f t="shared" si="45"/>
        <v>0</v>
      </c>
      <c r="BH303" s="142">
        <f t="shared" si="46"/>
        <v>0</v>
      </c>
      <c r="BI303" s="142">
        <f t="shared" si="47"/>
        <v>0</v>
      </c>
      <c r="BJ303" s="13" t="s">
        <v>89</v>
      </c>
      <c r="BK303" s="142">
        <f t="shared" si="48"/>
        <v>0</v>
      </c>
      <c r="BL303" s="13" t="s">
        <v>215</v>
      </c>
      <c r="BM303" s="141" t="s">
        <v>2423</v>
      </c>
    </row>
    <row r="304" spans="2:65" s="1" customFormat="1" ht="24.25" customHeight="1">
      <c r="B304" s="129"/>
      <c r="C304" s="130" t="s">
        <v>815</v>
      </c>
      <c r="D304" s="130" t="s">
        <v>153</v>
      </c>
      <c r="E304" s="131" t="s">
        <v>2424</v>
      </c>
      <c r="F304" s="132" t="s">
        <v>2425</v>
      </c>
      <c r="G304" s="133" t="s">
        <v>169</v>
      </c>
      <c r="H304" s="134">
        <v>10</v>
      </c>
      <c r="I304" s="135"/>
      <c r="J304" s="135">
        <f t="shared" si="42"/>
        <v>0</v>
      </c>
      <c r="K304" s="136"/>
      <c r="L304" s="25"/>
      <c r="M304" s="137"/>
      <c r="N304" s="138"/>
      <c r="O304" s="139"/>
      <c r="P304" s="139"/>
      <c r="Q304" s="139"/>
      <c r="R304" s="139"/>
      <c r="S304" s="139"/>
      <c r="T304" s="140"/>
      <c r="AR304" s="141" t="s">
        <v>215</v>
      </c>
      <c r="AT304" s="141" t="s">
        <v>153</v>
      </c>
      <c r="AU304" s="141" t="s">
        <v>89</v>
      </c>
      <c r="AY304" s="13" t="s">
        <v>151</v>
      </c>
      <c r="BE304" s="142">
        <f t="shared" si="43"/>
        <v>0</v>
      </c>
      <c r="BF304" s="142">
        <f t="shared" si="44"/>
        <v>0</v>
      </c>
      <c r="BG304" s="142">
        <f t="shared" si="45"/>
        <v>0</v>
      </c>
      <c r="BH304" s="142">
        <f t="shared" si="46"/>
        <v>0</v>
      </c>
      <c r="BI304" s="142">
        <f t="shared" si="47"/>
        <v>0</v>
      </c>
      <c r="BJ304" s="13" t="s">
        <v>89</v>
      </c>
      <c r="BK304" s="142">
        <f t="shared" si="48"/>
        <v>0</v>
      </c>
      <c r="BL304" s="13" t="s">
        <v>215</v>
      </c>
      <c r="BM304" s="141" t="s">
        <v>2426</v>
      </c>
    </row>
    <row r="305" spans="2:65" s="1" customFormat="1" ht="24.25" customHeight="1">
      <c r="B305" s="129"/>
      <c r="C305" s="130" t="s">
        <v>819</v>
      </c>
      <c r="D305" s="130" t="s">
        <v>153</v>
      </c>
      <c r="E305" s="131" t="s">
        <v>2427</v>
      </c>
      <c r="F305" s="132" t="s">
        <v>2428</v>
      </c>
      <c r="G305" s="133" t="s">
        <v>169</v>
      </c>
      <c r="H305" s="134">
        <v>18</v>
      </c>
      <c r="I305" s="135"/>
      <c r="J305" s="135">
        <f t="shared" si="42"/>
        <v>0</v>
      </c>
      <c r="K305" s="136"/>
      <c r="L305" s="25"/>
      <c r="M305" s="137"/>
      <c r="N305" s="138"/>
      <c r="O305" s="139"/>
      <c r="P305" s="139"/>
      <c r="Q305" s="139"/>
      <c r="R305" s="139"/>
      <c r="S305" s="139"/>
      <c r="T305" s="140"/>
      <c r="AR305" s="141" t="s">
        <v>215</v>
      </c>
      <c r="AT305" s="141" t="s">
        <v>153</v>
      </c>
      <c r="AU305" s="141" t="s">
        <v>89</v>
      </c>
      <c r="AY305" s="13" t="s">
        <v>151</v>
      </c>
      <c r="BE305" s="142">
        <f t="shared" si="43"/>
        <v>0</v>
      </c>
      <c r="BF305" s="142">
        <f t="shared" si="44"/>
        <v>0</v>
      </c>
      <c r="BG305" s="142">
        <f t="shared" si="45"/>
        <v>0</v>
      </c>
      <c r="BH305" s="142">
        <f t="shared" si="46"/>
        <v>0</v>
      </c>
      <c r="BI305" s="142">
        <f t="shared" si="47"/>
        <v>0</v>
      </c>
      <c r="BJ305" s="13" t="s">
        <v>89</v>
      </c>
      <c r="BK305" s="142">
        <f t="shared" si="48"/>
        <v>0</v>
      </c>
      <c r="BL305" s="13" t="s">
        <v>215</v>
      </c>
      <c r="BM305" s="141" t="s">
        <v>2429</v>
      </c>
    </row>
    <row r="306" spans="2:65" s="1" customFormat="1" ht="24.25" customHeight="1">
      <c r="B306" s="129"/>
      <c r="C306" s="130" t="s">
        <v>823</v>
      </c>
      <c r="D306" s="130" t="s">
        <v>153</v>
      </c>
      <c r="E306" s="131" t="s">
        <v>2430</v>
      </c>
      <c r="F306" s="132" t="s">
        <v>2431</v>
      </c>
      <c r="G306" s="133" t="s">
        <v>160</v>
      </c>
      <c r="H306" s="134">
        <v>18</v>
      </c>
      <c r="I306" s="135"/>
      <c r="J306" s="135">
        <f t="shared" si="42"/>
        <v>0</v>
      </c>
      <c r="K306" s="136"/>
      <c r="L306" s="25"/>
      <c r="M306" s="137"/>
      <c r="N306" s="138"/>
      <c r="O306" s="139"/>
      <c r="P306" s="139"/>
      <c r="Q306" s="139"/>
      <c r="R306" s="139"/>
      <c r="S306" s="139"/>
      <c r="T306" s="140"/>
      <c r="AR306" s="141" t="s">
        <v>215</v>
      </c>
      <c r="AT306" s="141" t="s">
        <v>153</v>
      </c>
      <c r="AU306" s="141" t="s">
        <v>89</v>
      </c>
      <c r="AY306" s="13" t="s">
        <v>151</v>
      </c>
      <c r="BE306" s="142">
        <f t="shared" si="43"/>
        <v>0</v>
      </c>
      <c r="BF306" s="142">
        <f t="shared" si="44"/>
        <v>0</v>
      </c>
      <c r="BG306" s="142">
        <f t="shared" si="45"/>
        <v>0</v>
      </c>
      <c r="BH306" s="142">
        <f t="shared" si="46"/>
        <v>0</v>
      </c>
      <c r="BI306" s="142">
        <f t="shared" si="47"/>
        <v>0</v>
      </c>
      <c r="BJ306" s="13" t="s">
        <v>89</v>
      </c>
      <c r="BK306" s="142">
        <f t="shared" si="48"/>
        <v>0</v>
      </c>
      <c r="BL306" s="13" t="s">
        <v>215</v>
      </c>
      <c r="BM306" s="141" t="s">
        <v>2432</v>
      </c>
    </row>
    <row r="307" spans="2:65" s="1" customFormat="1" ht="24.25" customHeight="1">
      <c r="B307" s="129"/>
      <c r="C307" s="130" t="s">
        <v>827</v>
      </c>
      <c r="D307" s="130" t="s">
        <v>153</v>
      </c>
      <c r="E307" s="131" t="s">
        <v>2433</v>
      </c>
      <c r="F307" s="132" t="s">
        <v>2434</v>
      </c>
      <c r="G307" s="133" t="s">
        <v>169</v>
      </c>
      <c r="H307" s="134">
        <v>18</v>
      </c>
      <c r="I307" s="135"/>
      <c r="J307" s="135">
        <f t="shared" si="42"/>
        <v>0</v>
      </c>
      <c r="K307" s="136"/>
      <c r="L307" s="25"/>
      <c r="M307" s="137"/>
      <c r="N307" s="138"/>
      <c r="O307" s="139"/>
      <c r="P307" s="139"/>
      <c r="Q307" s="139"/>
      <c r="R307" s="139"/>
      <c r="S307" s="139"/>
      <c r="T307" s="140"/>
      <c r="AR307" s="141" t="s">
        <v>215</v>
      </c>
      <c r="AT307" s="141" t="s">
        <v>153</v>
      </c>
      <c r="AU307" s="141" t="s">
        <v>89</v>
      </c>
      <c r="AY307" s="13" t="s">
        <v>151</v>
      </c>
      <c r="BE307" s="142">
        <f t="shared" si="43"/>
        <v>0</v>
      </c>
      <c r="BF307" s="142">
        <f t="shared" si="44"/>
        <v>0</v>
      </c>
      <c r="BG307" s="142">
        <f t="shared" si="45"/>
        <v>0</v>
      </c>
      <c r="BH307" s="142">
        <f t="shared" si="46"/>
        <v>0</v>
      </c>
      <c r="BI307" s="142">
        <f t="shared" si="47"/>
        <v>0</v>
      </c>
      <c r="BJ307" s="13" t="s">
        <v>89</v>
      </c>
      <c r="BK307" s="142">
        <f t="shared" si="48"/>
        <v>0</v>
      </c>
      <c r="BL307" s="13" t="s">
        <v>215</v>
      </c>
      <c r="BM307" s="141" t="s">
        <v>2435</v>
      </c>
    </row>
    <row r="308" spans="2:65" s="1" customFormat="1" ht="24.25" customHeight="1">
      <c r="B308" s="129"/>
      <c r="C308" s="130" t="s">
        <v>831</v>
      </c>
      <c r="D308" s="130" t="s">
        <v>153</v>
      </c>
      <c r="E308" s="131" t="s">
        <v>2436</v>
      </c>
      <c r="F308" s="132" t="s">
        <v>2437</v>
      </c>
      <c r="G308" s="133" t="s">
        <v>160</v>
      </c>
      <c r="H308" s="134">
        <v>124</v>
      </c>
      <c r="I308" s="135"/>
      <c r="J308" s="135">
        <f t="shared" si="42"/>
        <v>0</v>
      </c>
      <c r="K308" s="136"/>
      <c r="L308" s="25"/>
      <c r="M308" s="137"/>
      <c r="N308" s="138"/>
      <c r="O308" s="139"/>
      <c r="P308" s="139"/>
      <c r="Q308" s="139"/>
      <c r="R308" s="139"/>
      <c r="S308" s="139"/>
      <c r="T308" s="140"/>
      <c r="AR308" s="141" t="s">
        <v>215</v>
      </c>
      <c r="AT308" s="141" t="s">
        <v>153</v>
      </c>
      <c r="AU308" s="141" t="s">
        <v>89</v>
      </c>
      <c r="AY308" s="13" t="s">
        <v>151</v>
      </c>
      <c r="BE308" s="142">
        <f t="shared" si="43"/>
        <v>0</v>
      </c>
      <c r="BF308" s="142">
        <f t="shared" si="44"/>
        <v>0</v>
      </c>
      <c r="BG308" s="142">
        <f t="shared" si="45"/>
        <v>0</v>
      </c>
      <c r="BH308" s="142">
        <f t="shared" si="46"/>
        <v>0</v>
      </c>
      <c r="BI308" s="142">
        <f t="shared" si="47"/>
        <v>0</v>
      </c>
      <c r="BJ308" s="13" t="s">
        <v>89</v>
      </c>
      <c r="BK308" s="142">
        <f t="shared" si="48"/>
        <v>0</v>
      </c>
      <c r="BL308" s="13" t="s">
        <v>215</v>
      </c>
      <c r="BM308" s="141" t="s">
        <v>2438</v>
      </c>
    </row>
    <row r="309" spans="2:65" s="1" customFormat="1" ht="24.25" customHeight="1">
      <c r="B309" s="129"/>
      <c r="C309" s="130" t="s">
        <v>1327</v>
      </c>
      <c r="D309" s="130" t="s">
        <v>153</v>
      </c>
      <c r="E309" s="131" t="s">
        <v>2439</v>
      </c>
      <c r="F309" s="132" t="s">
        <v>2440</v>
      </c>
      <c r="G309" s="133" t="s">
        <v>160</v>
      </c>
      <c r="H309" s="134">
        <v>64</v>
      </c>
      <c r="I309" s="135"/>
      <c r="J309" s="135">
        <f t="shared" si="42"/>
        <v>0</v>
      </c>
      <c r="K309" s="136"/>
      <c r="L309" s="25"/>
      <c r="M309" s="137"/>
      <c r="N309" s="138"/>
      <c r="O309" s="139"/>
      <c r="P309" s="139"/>
      <c r="Q309" s="139"/>
      <c r="R309" s="139"/>
      <c r="S309" s="139"/>
      <c r="T309" s="140"/>
      <c r="AR309" s="141" t="s">
        <v>215</v>
      </c>
      <c r="AT309" s="141" t="s">
        <v>153</v>
      </c>
      <c r="AU309" s="141" t="s">
        <v>89</v>
      </c>
      <c r="AY309" s="13" t="s">
        <v>151</v>
      </c>
      <c r="BE309" s="142">
        <f t="shared" si="43"/>
        <v>0</v>
      </c>
      <c r="BF309" s="142">
        <f t="shared" si="44"/>
        <v>0</v>
      </c>
      <c r="BG309" s="142">
        <f t="shared" si="45"/>
        <v>0</v>
      </c>
      <c r="BH309" s="142">
        <f t="shared" si="46"/>
        <v>0</v>
      </c>
      <c r="BI309" s="142">
        <f t="shared" si="47"/>
        <v>0</v>
      </c>
      <c r="BJ309" s="13" t="s">
        <v>89</v>
      </c>
      <c r="BK309" s="142">
        <f t="shared" si="48"/>
        <v>0</v>
      </c>
      <c r="BL309" s="13" t="s">
        <v>215</v>
      </c>
      <c r="BM309" s="141" t="s">
        <v>2441</v>
      </c>
    </row>
    <row r="310" spans="2:65" s="1" customFormat="1" ht="24.25" customHeight="1">
      <c r="B310" s="129"/>
      <c r="C310" s="130" t="s">
        <v>1331</v>
      </c>
      <c r="D310" s="130" t="s">
        <v>153</v>
      </c>
      <c r="E310" s="131" t="s">
        <v>2442</v>
      </c>
      <c r="F310" s="132" t="s">
        <v>2443</v>
      </c>
      <c r="G310" s="133" t="s">
        <v>160</v>
      </c>
      <c r="H310" s="134">
        <v>18</v>
      </c>
      <c r="I310" s="135"/>
      <c r="J310" s="135">
        <f t="shared" si="42"/>
        <v>0</v>
      </c>
      <c r="K310" s="136"/>
      <c r="L310" s="25"/>
      <c r="M310" s="137"/>
      <c r="N310" s="138"/>
      <c r="O310" s="139"/>
      <c r="P310" s="139"/>
      <c r="Q310" s="139"/>
      <c r="R310" s="139"/>
      <c r="S310" s="139"/>
      <c r="T310" s="140"/>
      <c r="AR310" s="141" t="s">
        <v>215</v>
      </c>
      <c r="AT310" s="141" t="s">
        <v>153</v>
      </c>
      <c r="AU310" s="141" t="s">
        <v>89</v>
      </c>
      <c r="AY310" s="13" t="s">
        <v>151</v>
      </c>
      <c r="BE310" s="142">
        <f t="shared" si="43"/>
        <v>0</v>
      </c>
      <c r="BF310" s="142">
        <f t="shared" si="44"/>
        <v>0</v>
      </c>
      <c r="BG310" s="142">
        <f t="shared" si="45"/>
        <v>0</v>
      </c>
      <c r="BH310" s="142">
        <f t="shared" si="46"/>
        <v>0</v>
      </c>
      <c r="BI310" s="142">
        <f t="shared" si="47"/>
        <v>0</v>
      </c>
      <c r="BJ310" s="13" t="s">
        <v>89</v>
      </c>
      <c r="BK310" s="142">
        <f t="shared" si="48"/>
        <v>0</v>
      </c>
      <c r="BL310" s="13" t="s">
        <v>215</v>
      </c>
      <c r="BM310" s="141" t="s">
        <v>2444</v>
      </c>
    </row>
    <row r="311" spans="2:65" s="1" customFormat="1" ht="24.25" customHeight="1">
      <c r="B311" s="129"/>
      <c r="C311" s="130" t="s">
        <v>1335</v>
      </c>
      <c r="D311" s="130" t="s">
        <v>153</v>
      </c>
      <c r="E311" s="131" t="s">
        <v>2445</v>
      </c>
      <c r="F311" s="132" t="s">
        <v>2446</v>
      </c>
      <c r="G311" s="133" t="s">
        <v>160</v>
      </c>
      <c r="H311" s="134">
        <v>40</v>
      </c>
      <c r="I311" s="135"/>
      <c r="J311" s="135">
        <f t="shared" si="42"/>
        <v>0</v>
      </c>
      <c r="K311" s="136"/>
      <c r="L311" s="25"/>
      <c r="M311" s="137"/>
      <c r="N311" s="138"/>
      <c r="O311" s="139"/>
      <c r="P311" s="139"/>
      <c r="Q311" s="139"/>
      <c r="R311" s="139"/>
      <c r="S311" s="139"/>
      <c r="T311" s="140"/>
      <c r="AR311" s="141" t="s">
        <v>215</v>
      </c>
      <c r="AT311" s="141" t="s">
        <v>153</v>
      </c>
      <c r="AU311" s="141" t="s">
        <v>89</v>
      </c>
      <c r="AY311" s="13" t="s">
        <v>151</v>
      </c>
      <c r="BE311" s="142">
        <f t="shared" si="43"/>
        <v>0</v>
      </c>
      <c r="BF311" s="142">
        <f t="shared" si="44"/>
        <v>0</v>
      </c>
      <c r="BG311" s="142">
        <f t="shared" si="45"/>
        <v>0</v>
      </c>
      <c r="BH311" s="142">
        <f t="shared" si="46"/>
        <v>0</v>
      </c>
      <c r="BI311" s="142">
        <f t="shared" si="47"/>
        <v>0</v>
      </c>
      <c r="BJ311" s="13" t="s">
        <v>89</v>
      </c>
      <c r="BK311" s="142">
        <f t="shared" si="48"/>
        <v>0</v>
      </c>
      <c r="BL311" s="13" t="s">
        <v>215</v>
      </c>
      <c r="BM311" s="141" t="s">
        <v>2447</v>
      </c>
    </row>
    <row r="312" spans="2:65" s="1" customFormat="1" ht="24.25" customHeight="1">
      <c r="B312" s="129"/>
      <c r="C312" s="130" t="s">
        <v>1339</v>
      </c>
      <c r="D312" s="130" t="s">
        <v>153</v>
      </c>
      <c r="E312" s="131" t="s">
        <v>2448</v>
      </c>
      <c r="F312" s="132" t="s">
        <v>2449</v>
      </c>
      <c r="G312" s="133" t="s">
        <v>169</v>
      </c>
      <c r="H312" s="134">
        <v>60</v>
      </c>
      <c r="I312" s="135"/>
      <c r="J312" s="135">
        <f t="shared" si="42"/>
        <v>0</v>
      </c>
      <c r="K312" s="136"/>
      <c r="L312" s="25"/>
      <c r="M312" s="137"/>
      <c r="N312" s="138"/>
      <c r="O312" s="139"/>
      <c r="P312" s="139"/>
      <c r="Q312" s="139"/>
      <c r="R312" s="139"/>
      <c r="S312" s="139"/>
      <c r="T312" s="140"/>
      <c r="AR312" s="141" t="s">
        <v>215</v>
      </c>
      <c r="AT312" s="141" t="s">
        <v>153</v>
      </c>
      <c r="AU312" s="141" t="s">
        <v>89</v>
      </c>
      <c r="AY312" s="13" t="s">
        <v>151</v>
      </c>
      <c r="BE312" s="142">
        <f t="shared" si="43"/>
        <v>0</v>
      </c>
      <c r="BF312" s="142">
        <f t="shared" si="44"/>
        <v>0</v>
      </c>
      <c r="BG312" s="142">
        <f t="shared" si="45"/>
        <v>0</v>
      </c>
      <c r="BH312" s="142">
        <f t="shared" si="46"/>
        <v>0</v>
      </c>
      <c r="BI312" s="142">
        <f t="shared" si="47"/>
        <v>0</v>
      </c>
      <c r="BJ312" s="13" t="s">
        <v>89</v>
      </c>
      <c r="BK312" s="142">
        <f t="shared" si="48"/>
        <v>0</v>
      </c>
      <c r="BL312" s="13" t="s">
        <v>215</v>
      </c>
      <c r="BM312" s="141" t="s">
        <v>2450</v>
      </c>
    </row>
    <row r="313" spans="2:65" s="1" customFormat="1" ht="24.25" customHeight="1">
      <c r="B313" s="129"/>
      <c r="C313" s="130" t="s">
        <v>1345</v>
      </c>
      <c r="D313" s="130" t="s">
        <v>153</v>
      </c>
      <c r="E313" s="131" t="s">
        <v>2451</v>
      </c>
      <c r="F313" s="132" t="s">
        <v>2452</v>
      </c>
      <c r="G313" s="133" t="s">
        <v>160</v>
      </c>
      <c r="H313" s="134">
        <v>231</v>
      </c>
      <c r="I313" s="135"/>
      <c r="J313" s="135">
        <f t="shared" si="42"/>
        <v>0</v>
      </c>
      <c r="K313" s="136"/>
      <c r="L313" s="25"/>
      <c r="M313" s="137"/>
      <c r="N313" s="138"/>
      <c r="O313" s="139"/>
      <c r="P313" s="139"/>
      <c r="Q313" s="139"/>
      <c r="R313" s="139"/>
      <c r="S313" s="139"/>
      <c r="T313" s="140"/>
      <c r="AR313" s="141" t="s">
        <v>215</v>
      </c>
      <c r="AT313" s="141" t="s">
        <v>153</v>
      </c>
      <c r="AU313" s="141" t="s">
        <v>89</v>
      </c>
      <c r="AY313" s="13" t="s">
        <v>151</v>
      </c>
      <c r="BE313" s="142">
        <f t="shared" si="43"/>
        <v>0</v>
      </c>
      <c r="BF313" s="142">
        <f t="shared" si="44"/>
        <v>0</v>
      </c>
      <c r="BG313" s="142">
        <f t="shared" si="45"/>
        <v>0</v>
      </c>
      <c r="BH313" s="142">
        <f t="shared" si="46"/>
        <v>0</v>
      </c>
      <c r="BI313" s="142">
        <f t="shared" si="47"/>
        <v>0</v>
      </c>
      <c r="BJ313" s="13" t="s">
        <v>89</v>
      </c>
      <c r="BK313" s="142">
        <f t="shared" si="48"/>
        <v>0</v>
      </c>
      <c r="BL313" s="13" t="s">
        <v>215</v>
      </c>
      <c r="BM313" s="141" t="s">
        <v>2453</v>
      </c>
    </row>
    <row r="314" spans="2:65" s="1" customFormat="1" ht="14.5" customHeight="1">
      <c r="B314" s="129"/>
      <c r="C314" s="130" t="s">
        <v>1349</v>
      </c>
      <c r="D314" s="130" t="s">
        <v>153</v>
      </c>
      <c r="E314" s="131" t="s">
        <v>2454</v>
      </c>
      <c r="F314" s="132" t="s">
        <v>2455</v>
      </c>
      <c r="G314" s="133" t="s">
        <v>169</v>
      </c>
      <c r="H314" s="134">
        <v>76</v>
      </c>
      <c r="I314" s="135"/>
      <c r="J314" s="135">
        <f t="shared" si="42"/>
        <v>0</v>
      </c>
      <c r="K314" s="136"/>
      <c r="L314" s="25"/>
      <c r="M314" s="137"/>
      <c r="N314" s="138"/>
      <c r="O314" s="139"/>
      <c r="P314" s="139"/>
      <c r="Q314" s="139"/>
      <c r="R314" s="139"/>
      <c r="S314" s="139"/>
      <c r="T314" s="140"/>
      <c r="AR314" s="141" t="s">
        <v>215</v>
      </c>
      <c r="AT314" s="141" t="s">
        <v>153</v>
      </c>
      <c r="AU314" s="141" t="s">
        <v>89</v>
      </c>
      <c r="AY314" s="13" t="s">
        <v>151</v>
      </c>
      <c r="BE314" s="142">
        <f t="shared" si="43"/>
        <v>0</v>
      </c>
      <c r="BF314" s="142">
        <f t="shared" si="44"/>
        <v>0</v>
      </c>
      <c r="BG314" s="142">
        <f t="shared" si="45"/>
        <v>0</v>
      </c>
      <c r="BH314" s="142">
        <f t="shared" si="46"/>
        <v>0</v>
      </c>
      <c r="BI314" s="142">
        <f t="shared" si="47"/>
        <v>0</v>
      </c>
      <c r="BJ314" s="13" t="s">
        <v>89</v>
      </c>
      <c r="BK314" s="142">
        <f t="shared" si="48"/>
        <v>0</v>
      </c>
      <c r="BL314" s="13" t="s">
        <v>215</v>
      </c>
      <c r="BM314" s="141" t="s">
        <v>2456</v>
      </c>
    </row>
    <row r="315" spans="2:65" s="1" customFormat="1" ht="14.5" customHeight="1">
      <c r="B315" s="129"/>
      <c r="C315" s="130" t="s">
        <v>1353</v>
      </c>
      <c r="D315" s="130" t="s">
        <v>153</v>
      </c>
      <c r="E315" s="131" t="s">
        <v>2457</v>
      </c>
      <c r="F315" s="132" t="s">
        <v>2458</v>
      </c>
      <c r="G315" s="133" t="s">
        <v>169</v>
      </c>
      <c r="H315" s="134">
        <v>3</v>
      </c>
      <c r="I315" s="135"/>
      <c r="J315" s="135">
        <f t="shared" si="42"/>
        <v>0</v>
      </c>
      <c r="K315" s="136"/>
      <c r="L315" s="25"/>
      <c r="M315" s="137"/>
      <c r="N315" s="138"/>
      <c r="O315" s="139"/>
      <c r="P315" s="139"/>
      <c r="Q315" s="139"/>
      <c r="R315" s="139"/>
      <c r="S315" s="139"/>
      <c r="T315" s="140"/>
      <c r="AR315" s="141" t="s">
        <v>215</v>
      </c>
      <c r="AT315" s="141" t="s">
        <v>153</v>
      </c>
      <c r="AU315" s="141" t="s">
        <v>89</v>
      </c>
      <c r="AY315" s="13" t="s">
        <v>151</v>
      </c>
      <c r="BE315" s="142">
        <f t="shared" si="43"/>
        <v>0</v>
      </c>
      <c r="BF315" s="142">
        <f t="shared" si="44"/>
        <v>0</v>
      </c>
      <c r="BG315" s="142">
        <f t="shared" si="45"/>
        <v>0</v>
      </c>
      <c r="BH315" s="142">
        <f t="shared" si="46"/>
        <v>0</v>
      </c>
      <c r="BI315" s="142">
        <f t="shared" si="47"/>
        <v>0</v>
      </c>
      <c r="BJ315" s="13" t="s">
        <v>89</v>
      </c>
      <c r="BK315" s="142">
        <f t="shared" si="48"/>
        <v>0</v>
      </c>
      <c r="BL315" s="13" t="s">
        <v>215</v>
      </c>
      <c r="BM315" s="141" t="s">
        <v>2459</v>
      </c>
    </row>
    <row r="316" spans="2:65" s="1" customFormat="1" ht="14.5" customHeight="1">
      <c r="B316" s="129"/>
      <c r="C316" s="130" t="s">
        <v>1357</v>
      </c>
      <c r="D316" s="130" t="s">
        <v>153</v>
      </c>
      <c r="E316" s="131" t="s">
        <v>2460</v>
      </c>
      <c r="F316" s="132" t="s">
        <v>2461</v>
      </c>
      <c r="G316" s="133" t="s">
        <v>169</v>
      </c>
      <c r="H316" s="134">
        <v>1</v>
      </c>
      <c r="I316" s="135"/>
      <c r="J316" s="135">
        <f t="shared" si="42"/>
        <v>0</v>
      </c>
      <c r="K316" s="136"/>
      <c r="L316" s="25"/>
      <c r="M316" s="137"/>
      <c r="N316" s="138"/>
      <c r="O316" s="139"/>
      <c r="P316" s="139"/>
      <c r="Q316" s="139"/>
      <c r="R316" s="139"/>
      <c r="S316" s="139"/>
      <c r="T316" s="140"/>
      <c r="AR316" s="141" t="s">
        <v>215</v>
      </c>
      <c r="AT316" s="141" t="s">
        <v>153</v>
      </c>
      <c r="AU316" s="141" t="s">
        <v>89</v>
      </c>
      <c r="AY316" s="13" t="s">
        <v>151</v>
      </c>
      <c r="BE316" s="142">
        <f t="shared" si="43"/>
        <v>0</v>
      </c>
      <c r="BF316" s="142">
        <f t="shared" si="44"/>
        <v>0</v>
      </c>
      <c r="BG316" s="142">
        <f t="shared" si="45"/>
        <v>0</v>
      </c>
      <c r="BH316" s="142">
        <f t="shared" si="46"/>
        <v>0</v>
      </c>
      <c r="BI316" s="142">
        <f t="shared" si="47"/>
        <v>0</v>
      </c>
      <c r="BJ316" s="13" t="s">
        <v>89</v>
      </c>
      <c r="BK316" s="142">
        <f t="shared" si="48"/>
        <v>0</v>
      </c>
      <c r="BL316" s="13" t="s">
        <v>215</v>
      </c>
      <c r="BM316" s="141" t="s">
        <v>2462</v>
      </c>
    </row>
    <row r="317" spans="2:65" s="1" customFormat="1" ht="14.5" customHeight="1">
      <c r="B317" s="129"/>
      <c r="C317" s="130">
        <v>173</v>
      </c>
      <c r="D317" s="130" t="s">
        <v>153</v>
      </c>
      <c r="E317" s="131" t="s">
        <v>2463</v>
      </c>
      <c r="F317" s="132" t="s">
        <v>2464</v>
      </c>
      <c r="G317" s="133" t="s">
        <v>169</v>
      </c>
      <c r="H317" s="134">
        <v>2</v>
      </c>
      <c r="I317" s="135"/>
      <c r="J317" s="135">
        <f t="shared" si="42"/>
        <v>0</v>
      </c>
      <c r="K317" s="136"/>
      <c r="L317" s="25"/>
      <c r="M317" s="137"/>
      <c r="N317" s="138"/>
      <c r="O317" s="139"/>
      <c r="P317" s="139"/>
      <c r="Q317" s="139"/>
      <c r="R317" s="139"/>
      <c r="S317" s="139"/>
      <c r="T317" s="140"/>
      <c r="AR317" s="141" t="s">
        <v>215</v>
      </c>
      <c r="AT317" s="141" t="s">
        <v>153</v>
      </c>
      <c r="AU317" s="141" t="s">
        <v>89</v>
      </c>
      <c r="AY317" s="13" t="s">
        <v>151</v>
      </c>
      <c r="BE317" s="142">
        <f t="shared" si="43"/>
        <v>0</v>
      </c>
      <c r="BF317" s="142">
        <f t="shared" si="44"/>
        <v>0</v>
      </c>
      <c r="BG317" s="142">
        <f t="shared" si="45"/>
        <v>0</v>
      </c>
      <c r="BH317" s="142">
        <f t="shared" si="46"/>
        <v>0</v>
      </c>
      <c r="BI317" s="142">
        <f t="shared" si="47"/>
        <v>0</v>
      </c>
      <c r="BJ317" s="13" t="s">
        <v>89</v>
      </c>
      <c r="BK317" s="142">
        <f t="shared" si="48"/>
        <v>0</v>
      </c>
      <c r="BL317" s="13" t="s">
        <v>215</v>
      </c>
      <c r="BM317" s="141" t="s">
        <v>2465</v>
      </c>
    </row>
    <row r="318" spans="2:65" s="1" customFormat="1" ht="24.25" customHeight="1">
      <c r="B318" s="129"/>
      <c r="C318" s="130">
        <v>174</v>
      </c>
      <c r="D318" s="130" t="s">
        <v>153</v>
      </c>
      <c r="E318" s="131" t="s">
        <v>2466</v>
      </c>
      <c r="F318" s="132" t="s">
        <v>2467</v>
      </c>
      <c r="G318" s="133" t="s">
        <v>169</v>
      </c>
      <c r="H318" s="134">
        <v>76</v>
      </c>
      <c r="I318" s="135"/>
      <c r="J318" s="135">
        <f t="shared" si="42"/>
        <v>0</v>
      </c>
      <c r="K318" s="136"/>
      <c r="L318" s="25"/>
      <c r="M318" s="137"/>
      <c r="N318" s="138"/>
      <c r="O318" s="139"/>
      <c r="P318" s="139"/>
      <c r="Q318" s="139"/>
      <c r="R318" s="139"/>
      <c r="S318" s="139"/>
      <c r="T318" s="140"/>
      <c r="AR318" s="141" t="s">
        <v>215</v>
      </c>
      <c r="AT318" s="141" t="s">
        <v>153</v>
      </c>
      <c r="AU318" s="141" t="s">
        <v>89</v>
      </c>
      <c r="AY318" s="13" t="s">
        <v>151</v>
      </c>
      <c r="BE318" s="142">
        <f t="shared" si="43"/>
        <v>0</v>
      </c>
      <c r="BF318" s="142">
        <f t="shared" si="44"/>
        <v>0</v>
      </c>
      <c r="BG318" s="142">
        <f t="shared" si="45"/>
        <v>0</v>
      </c>
      <c r="BH318" s="142">
        <f t="shared" si="46"/>
        <v>0</v>
      </c>
      <c r="BI318" s="142">
        <f t="shared" si="47"/>
        <v>0</v>
      </c>
      <c r="BJ318" s="13" t="s">
        <v>89</v>
      </c>
      <c r="BK318" s="142">
        <f t="shared" si="48"/>
        <v>0</v>
      </c>
      <c r="BL318" s="13" t="s">
        <v>215</v>
      </c>
      <c r="BM318" s="141" t="s">
        <v>2468</v>
      </c>
    </row>
    <row r="319" spans="2:65" s="1" customFormat="1" ht="24.25" customHeight="1">
      <c r="B319" s="129"/>
      <c r="C319" s="143">
        <v>175</v>
      </c>
      <c r="D319" s="143" t="s">
        <v>220</v>
      </c>
      <c r="E319" s="144" t="s">
        <v>2469</v>
      </c>
      <c r="F319" s="145" t="s">
        <v>2470</v>
      </c>
      <c r="G319" s="146" t="s">
        <v>169</v>
      </c>
      <c r="H319" s="147">
        <v>76</v>
      </c>
      <c r="I319" s="148"/>
      <c r="J319" s="148">
        <f t="shared" si="42"/>
        <v>0</v>
      </c>
      <c r="K319" s="149"/>
      <c r="L319" s="150"/>
      <c r="M319" s="151"/>
      <c r="N319" s="152"/>
      <c r="O319" s="139"/>
      <c r="P319" s="139"/>
      <c r="Q319" s="139"/>
      <c r="R319" s="139"/>
      <c r="S319" s="139"/>
      <c r="T319" s="140"/>
      <c r="AR319" s="141" t="s">
        <v>281</v>
      </c>
      <c r="AT319" s="141" t="s">
        <v>220</v>
      </c>
      <c r="AU319" s="141" t="s">
        <v>89</v>
      </c>
      <c r="AY319" s="13" t="s">
        <v>151</v>
      </c>
      <c r="BE319" s="142">
        <f t="shared" si="43"/>
        <v>0</v>
      </c>
      <c r="BF319" s="142">
        <f t="shared" si="44"/>
        <v>0</v>
      </c>
      <c r="BG319" s="142">
        <f t="shared" si="45"/>
        <v>0</v>
      </c>
      <c r="BH319" s="142">
        <f t="shared" si="46"/>
        <v>0</v>
      </c>
      <c r="BI319" s="142">
        <f t="shared" si="47"/>
        <v>0</v>
      </c>
      <c r="BJ319" s="13" t="s">
        <v>89</v>
      </c>
      <c r="BK319" s="142">
        <f t="shared" si="48"/>
        <v>0</v>
      </c>
      <c r="BL319" s="13" t="s">
        <v>215</v>
      </c>
      <c r="BM319" s="141" t="s">
        <v>2471</v>
      </c>
    </row>
    <row r="320" spans="2:65" s="1" customFormat="1" ht="24.25" customHeight="1">
      <c r="B320" s="129"/>
      <c r="C320" s="130">
        <v>176</v>
      </c>
      <c r="D320" s="130" t="s">
        <v>153</v>
      </c>
      <c r="E320" s="131" t="s">
        <v>2472</v>
      </c>
      <c r="F320" s="132" t="s">
        <v>2473</v>
      </c>
      <c r="G320" s="133" t="s">
        <v>169</v>
      </c>
      <c r="H320" s="134">
        <v>10</v>
      </c>
      <c r="I320" s="135"/>
      <c r="J320" s="135">
        <f t="shared" si="42"/>
        <v>0</v>
      </c>
      <c r="K320" s="136"/>
      <c r="L320" s="25"/>
      <c r="M320" s="137"/>
      <c r="N320" s="138"/>
      <c r="O320" s="139"/>
      <c r="P320" s="139"/>
      <c r="Q320" s="139"/>
      <c r="R320" s="139"/>
      <c r="S320" s="139"/>
      <c r="T320" s="140"/>
      <c r="AR320" s="141" t="s">
        <v>215</v>
      </c>
      <c r="AT320" s="141" t="s">
        <v>153</v>
      </c>
      <c r="AU320" s="141" t="s">
        <v>89</v>
      </c>
      <c r="AY320" s="13" t="s">
        <v>151</v>
      </c>
      <c r="BE320" s="142">
        <f t="shared" si="43"/>
        <v>0</v>
      </c>
      <c r="BF320" s="142">
        <f t="shared" si="44"/>
        <v>0</v>
      </c>
      <c r="BG320" s="142">
        <f t="shared" si="45"/>
        <v>0</v>
      </c>
      <c r="BH320" s="142">
        <f t="shared" si="46"/>
        <v>0</v>
      </c>
      <c r="BI320" s="142">
        <f t="shared" si="47"/>
        <v>0</v>
      </c>
      <c r="BJ320" s="13" t="s">
        <v>89</v>
      </c>
      <c r="BK320" s="142">
        <f t="shared" si="48"/>
        <v>0</v>
      </c>
      <c r="BL320" s="13" t="s">
        <v>215</v>
      </c>
      <c r="BM320" s="141" t="s">
        <v>2474</v>
      </c>
    </row>
    <row r="321" spans="2:65" s="1" customFormat="1" ht="24.25" customHeight="1">
      <c r="B321" s="129"/>
      <c r="C321" s="130">
        <v>177</v>
      </c>
      <c r="D321" s="130" t="s">
        <v>153</v>
      </c>
      <c r="E321" s="131" t="s">
        <v>2475</v>
      </c>
      <c r="F321" s="132" t="s">
        <v>2476</v>
      </c>
      <c r="G321" s="133" t="s">
        <v>169</v>
      </c>
      <c r="H321" s="134">
        <v>12</v>
      </c>
      <c r="I321" s="135"/>
      <c r="J321" s="135">
        <f t="shared" si="42"/>
        <v>0</v>
      </c>
      <c r="K321" s="136"/>
      <c r="L321" s="25"/>
      <c r="M321" s="137"/>
      <c r="N321" s="138"/>
      <c r="O321" s="139"/>
      <c r="P321" s="139"/>
      <c r="Q321" s="139"/>
      <c r="R321" s="139"/>
      <c r="S321" s="139"/>
      <c r="T321" s="140"/>
      <c r="AR321" s="141" t="s">
        <v>215</v>
      </c>
      <c r="AT321" s="141" t="s">
        <v>153</v>
      </c>
      <c r="AU321" s="141" t="s">
        <v>89</v>
      </c>
      <c r="AY321" s="13" t="s">
        <v>151</v>
      </c>
      <c r="BE321" s="142">
        <f t="shared" si="43"/>
        <v>0</v>
      </c>
      <c r="BF321" s="142">
        <f t="shared" si="44"/>
        <v>0</v>
      </c>
      <c r="BG321" s="142">
        <f t="shared" si="45"/>
        <v>0</v>
      </c>
      <c r="BH321" s="142">
        <f t="shared" si="46"/>
        <v>0</v>
      </c>
      <c r="BI321" s="142">
        <f t="shared" si="47"/>
        <v>0</v>
      </c>
      <c r="BJ321" s="13" t="s">
        <v>89</v>
      </c>
      <c r="BK321" s="142">
        <f t="shared" si="48"/>
        <v>0</v>
      </c>
      <c r="BL321" s="13" t="s">
        <v>215</v>
      </c>
      <c r="BM321" s="141" t="s">
        <v>2477</v>
      </c>
    </row>
    <row r="322" spans="2:65" s="1" customFormat="1" ht="24.25" customHeight="1">
      <c r="B322" s="129"/>
      <c r="C322" s="130">
        <v>178</v>
      </c>
      <c r="D322" s="130" t="s">
        <v>153</v>
      </c>
      <c r="E322" s="131" t="s">
        <v>2478</v>
      </c>
      <c r="F322" s="132" t="s">
        <v>2479</v>
      </c>
      <c r="G322" s="133" t="s">
        <v>169</v>
      </c>
      <c r="H322" s="134">
        <v>7</v>
      </c>
      <c r="I322" s="135"/>
      <c r="J322" s="135">
        <f t="shared" si="42"/>
        <v>0</v>
      </c>
      <c r="K322" s="136"/>
      <c r="L322" s="25"/>
      <c r="M322" s="137"/>
      <c r="N322" s="138"/>
      <c r="O322" s="139"/>
      <c r="P322" s="139"/>
      <c r="Q322" s="139"/>
      <c r="R322" s="139"/>
      <c r="S322" s="139"/>
      <c r="T322" s="140"/>
      <c r="AR322" s="141" t="s">
        <v>215</v>
      </c>
      <c r="AT322" s="141" t="s">
        <v>153</v>
      </c>
      <c r="AU322" s="141" t="s">
        <v>89</v>
      </c>
      <c r="AY322" s="13" t="s">
        <v>151</v>
      </c>
      <c r="BE322" s="142">
        <f t="shared" si="43"/>
        <v>0</v>
      </c>
      <c r="BF322" s="142">
        <f t="shared" si="44"/>
        <v>0</v>
      </c>
      <c r="BG322" s="142">
        <f t="shared" si="45"/>
        <v>0</v>
      </c>
      <c r="BH322" s="142">
        <f t="shared" si="46"/>
        <v>0</v>
      </c>
      <c r="BI322" s="142">
        <f t="shared" si="47"/>
        <v>0</v>
      </c>
      <c r="BJ322" s="13" t="s">
        <v>89</v>
      </c>
      <c r="BK322" s="142">
        <f t="shared" si="48"/>
        <v>0</v>
      </c>
      <c r="BL322" s="13" t="s">
        <v>215</v>
      </c>
      <c r="BM322" s="141" t="s">
        <v>2480</v>
      </c>
    </row>
    <row r="323" spans="2:65" s="1" customFormat="1" ht="14.5" customHeight="1">
      <c r="B323" s="129"/>
      <c r="C323" s="143">
        <v>179</v>
      </c>
      <c r="D323" s="143" t="s">
        <v>220</v>
      </c>
      <c r="E323" s="144" t="s">
        <v>2481</v>
      </c>
      <c r="F323" s="145" t="s">
        <v>2482</v>
      </c>
      <c r="G323" s="146" t="s">
        <v>169</v>
      </c>
      <c r="H323" s="147">
        <v>7</v>
      </c>
      <c r="I323" s="148"/>
      <c r="J323" s="148">
        <f t="shared" si="42"/>
        <v>0</v>
      </c>
      <c r="K323" s="149"/>
      <c r="L323" s="150"/>
      <c r="M323" s="151"/>
      <c r="N323" s="152"/>
      <c r="O323" s="139"/>
      <c r="P323" s="139"/>
      <c r="Q323" s="139"/>
      <c r="R323" s="139"/>
      <c r="S323" s="139"/>
      <c r="T323" s="140"/>
      <c r="AR323" s="141" t="s">
        <v>281</v>
      </c>
      <c r="AT323" s="141" t="s">
        <v>220</v>
      </c>
      <c r="AU323" s="141" t="s">
        <v>89</v>
      </c>
      <c r="AY323" s="13" t="s">
        <v>151</v>
      </c>
      <c r="BE323" s="142">
        <f t="shared" si="43"/>
        <v>0</v>
      </c>
      <c r="BF323" s="142">
        <f t="shared" si="44"/>
        <v>0</v>
      </c>
      <c r="BG323" s="142">
        <f t="shared" si="45"/>
        <v>0</v>
      </c>
      <c r="BH323" s="142">
        <f t="shared" si="46"/>
        <v>0</v>
      </c>
      <c r="BI323" s="142">
        <f t="shared" si="47"/>
        <v>0</v>
      </c>
      <c r="BJ323" s="13" t="s">
        <v>89</v>
      </c>
      <c r="BK323" s="142">
        <f t="shared" si="48"/>
        <v>0</v>
      </c>
      <c r="BL323" s="13" t="s">
        <v>215</v>
      </c>
      <c r="BM323" s="141" t="s">
        <v>2483</v>
      </c>
    </row>
    <row r="324" spans="2:65" s="1" customFormat="1" ht="24.25" customHeight="1">
      <c r="B324" s="129"/>
      <c r="C324" s="130">
        <v>180</v>
      </c>
      <c r="D324" s="130" t="s">
        <v>153</v>
      </c>
      <c r="E324" s="131" t="s">
        <v>2484</v>
      </c>
      <c r="F324" s="132" t="s">
        <v>2485</v>
      </c>
      <c r="G324" s="133" t="s">
        <v>169</v>
      </c>
      <c r="H324" s="134">
        <v>29</v>
      </c>
      <c r="I324" s="135"/>
      <c r="J324" s="135">
        <f t="shared" si="42"/>
        <v>0</v>
      </c>
      <c r="K324" s="136"/>
      <c r="L324" s="25"/>
      <c r="M324" s="137"/>
      <c r="N324" s="138"/>
      <c r="O324" s="139"/>
      <c r="P324" s="139"/>
      <c r="Q324" s="139"/>
      <c r="R324" s="139"/>
      <c r="S324" s="139"/>
      <c r="T324" s="140"/>
      <c r="AR324" s="141" t="s">
        <v>215</v>
      </c>
      <c r="AT324" s="141" t="s">
        <v>153</v>
      </c>
      <c r="AU324" s="141" t="s">
        <v>89</v>
      </c>
      <c r="AY324" s="13" t="s">
        <v>151</v>
      </c>
      <c r="BE324" s="142">
        <f t="shared" si="43"/>
        <v>0</v>
      </c>
      <c r="BF324" s="142">
        <f t="shared" si="44"/>
        <v>0</v>
      </c>
      <c r="BG324" s="142">
        <f t="shared" si="45"/>
        <v>0</v>
      </c>
      <c r="BH324" s="142">
        <f t="shared" si="46"/>
        <v>0</v>
      </c>
      <c r="BI324" s="142">
        <f t="shared" si="47"/>
        <v>0</v>
      </c>
      <c r="BJ324" s="13" t="s">
        <v>89</v>
      </c>
      <c r="BK324" s="142">
        <f t="shared" si="48"/>
        <v>0</v>
      </c>
      <c r="BL324" s="13" t="s">
        <v>215</v>
      </c>
      <c r="BM324" s="141" t="s">
        <v>2486</v>
      </c>
    </row>
    <row r="325" spans="2:65" s="1" customFormat="1" ht="14.5" customHeight="1">
      <c r="B325" s="129"/>
      <c r="C325" s="143">
        <v>181</v>
      </c>
      <c r="D325" s="143" t="s">
        <v>220</v>
      </c>
      <c r="E325" s="144" t="s">
        <v>2487</v>
      </c>
      <c r="F325" s="145" t="s">
        <v>2488</v>
      </c>
      <c r="G325" s="146" t="s">
        <v>169</v>
      </c>
      <c r="H325" s="147">
        <v>29</v>
      </c>
      <c r="I325" s="148"/>
      <c r="J325" s="148">
        <f t="shared" si="42"/>
        <v>0</v>
      </c>
      <c r="K325" s="149"/>
      <c r="L325" s="150"/>
      <c r="M325" s="151"/>
      <c r="N325" s="152"/>
      <c r="O325" s="139"/>
      <c r="P325" s="139"/>
      <c r="Q325" s="139"/>
      <c r="R325" s="139"/>
      <c r="S325" s="139"/>
      <c r="T325" s="140"/>
      <c r="AR325" s="141" t="s">
        <v>281</v>
      </c>
      <c r="AT325" s="141" t="s">
        <v>220</v>
      </c>
      <c r="AU325" s="141" t="s">
        <v>89</v>
      </c>
      <c r="AY325" s="13" t="s">
        <v>151</v>
      </c>
      <c r="BE325" s="142">
        <f t="shared" si="43"/>
        <v>0</v>
      </c>
      <c r="BF325" s="142">
        <f t="shared" si="44"/>
        <v>0</v>
      </c>
      <c r="BG325" s="142">
        <f t="shared" si="45"/>
        <v>0</v>
      </c>
      <c r="BH325" s="142">
        <f t="shared" si="46"/>
        <v>0</v>
      </c>
      <c r="BI325" s="142">
        <f t="shared" si="47"/>
        <v>0</v>
      </c>
      <c r="BJ325" s="13" t="s">
        <v>89</v>
      </c>
      <c r="BK325" s="142">
        <f t="shared" si="48"/>
        <v>0</v>
      </c>
      <c r="BL325" s="13" t="s">
        <v>215</v>
      </c>
      <c r="BM325" s="141" t="s">
        <v>2489</v>
      </c>
    </row>
    <row r="326" spans="2:65" s="1" customFormat="1" ht="24.25" customHeight="1">
      <c r="B326" s="129"/>
      <c r="C326" s="130">
        <v>182</v>
      </c>
      <c r="D326" s="130" t="s">
        <v>153</v>
      </c>
      <c r="E326" s="131" t="s">
        <v>2490</v>
      </c>
      <c r="F326" s="132" t="s">
        <v>2491</v>
      </c>
      <c r="G326" s="133" t="s">
        <v>169</v>
      </c>
      <c r="H326" s="134">
        <v>4</v>
      </c>
      <c r="I326" s="135"/>
      <c r="J326" s="135">
        <f t="shared" si="42"/>
        <v>0</v>
      </c>
      <c r="K326" s="136"/>
      <c r="L326" s="25"/>
      <c r="M326" s="137"/>
      <c r="N326" s="138"/>
      <c r="O326" s="139"/>
      <c r="P326" s="139"/>
      <c r="Q326" s="139"/>
      <c r="R326" s="139"/>
      <c r="S326" s="139"/>
      <c r="T326" s="140"/>
      <c r="AR326" s="141" t="s">
        <v>215</v>
      </c>
      <c r="AT326" s="141" t="s">
        <v>153</v>
      </c>
      <c r="AU326" s="141" t="s">
        <v>89</v>
      </c>
      <c r="AY326" s="13" t="s">
        <v>151</v>
      </c>
      <c r="BE326" s="142">
        <f t="shared" si="43"/>
        <v>0</v>
      </c>
      <c r="BF326" s="142">
        <f t="shared" si="44"/>
        <v>0</v>
      </c>
      <c r="BG326" s="142">
        <f t="shared" si="45"/>
        <v>0</v>
      </c>
      <c r="BH326" s="142">
        <f t="shared" si="46"/>
        <v>0</v>
      </c>
      <c r="BI326" s="142">
        <f t="shared" si="47"/>
        <v>0</v>
      </c>
      <c r="BJ326" s="13" t="s">
        <v>89</v>
      </c>
      <c r="BK326" s="142">
        <f t="shared" si="48"/>
        <v>0</v>
      </c>
      <c r="BL326" s="13" t="s">
        <v>215</v>
      </c>
      <c r="BM326" s="141" t="s">
        <v>2492</v>
      </c>
    </row>
    <row r="327" spans="2:65" s="1" customFormat="1" ht="14.5" customHeight="1">
      <c r="B327" s="129"/>
      <c r="C327" s="143">
        <v>183</v>
      </c>
      <c r="D327" s="143" t="s">
        <v>220</v>
      </c>
      <c r="E327" s="144" t="s">
        <v>2493</v>
      </c>
      <c r="F327" s="145" t="s">
        <v>2494</v>
      </c>
      <c r="G327" s="146" t="s">
        <v>169</v>
      </c>
      <c r="H327" s="147">
        <v>4</v>
      </c>
      <c r="I327" s="148"/>
      <c r="J327" s="148">
        <f t="shared" si="42"/>
        <v>0</v>
      </c>
      <c r="K327" s="149"/>
      <c r="L327" s="150"/>
      <c r="M327" s="151"/>
      <c r="N327" s="152"/>
      <c r="O327" s="139"/>
      <c r="P327" s="139"/>
      <c r="Q327" s="139"/>
      <c r="R327" s="139"/>
      <c r="S327" s="139"/>
      <c r="T327" s="140"/>
      <c r="AR327" s="141" t="s">
        <v>281</v>
      </c>
      <c r="AT327" s="141" t="s">
        <v>220</v>
      </c>
      <c r="AU327" s="141" t="s">
        <v>89</v>
      </c>
      <c r="AY327" s="13" t="s">
        <v>151</v>
      </c>
      <c r="BE327" s="142">
        <f t="shared" si="43"/>
        <v>0</v>
      </c>
      <c r="BF327" s="142">
        <f t="shared" si="44"/>
        <v>0</v>
      </c>
      <c r="BG327" s="142">
        <f t="shared" si="45"/>
        <v>0</v>
      </c>
      <c r="BH327" s="142">
        <f t="shared" si="46"/>
        <v>0</v>
      </c>
      <c r="BI327" s="142">
        <f t="shared" si="47"/>
        <v>0</v>
      </c>
      <c r="BJ327" s="13" t="s">
        <v>89</v>
      </c>
      <c r="BK327" s="142">
        <f t="shared" si="48"/>
        <v>0</v>
      </c>
      <c r="BL327" s="13" t="s">
        <v>215</v>
      </c>
      <c r="BM327" s="141" t="s">
        <v>2495</v>
      </c>
    </row>
    <row r="328" spans="2:65" s="1" customFormat="1" ht="24.25" customHeight="1">
      <c r="B328" s="129"/>
      <c r="C328" s="130">
        <v>184</v>
      </c>
      <c r="D328" s="130" t="s">
        <v>153</v>
      </c>
      <c r="E328" s="131" t="s">
        <v>2496</v>
      </c>
      <c r="F328" s="132" t="s">
        <v>2497</v>
      </c>
      <c r="G328" s="133" t="s">
        <v>169</v>
      </c>
      <c r="H328" s="134">
        <v>3</v>
      </c>
      <c r="I328" s="135"/>
      <c r="J328" s="135">
        <f t="shared" si="42"/>
        <v>0</v>
      </c>
      <c r="K328" s="136"/>
      <c r="L328" s="25"/>
      <c r="M328" s="137"/>
      <c r="N328" s="138"/>
      <c r="O328" s="139"/>
      <c r="P328" s="139"/>
      <c r="Q328" s="139"/>
      <c r="R328" s="139"/>
      <c r="S328" s="139"/>
      <c r="T328" s="140"/>
      <c r="AR328" s="141" t="s">
        <v>215</v>
      </c>
      <c r="AT328" s="141" t="s">
        <v>153</v>
      </c>
      <c r="AU328" s="141" t="s">
        <v>89</v>
      </c>
      <c r="AY328" s="13" t="s">
        <v>151</v>
      </c>
      <c r="BE328" s="142">
        <f t="shared" si="43"/>
        <v>0</v>
      </c>
      <c r="BF328" s="142">
        <f t="shared" si="44"/>
        <v>0</v>
      </c>
      <c r="BG328" s="142">
        <f t="shared" si="45"/>
        <v>0</v>
      </c>
      <c r="BH328" s="142">
        <f t="shared" si="46"/>
        <v>0</v>
      </c>
      <c r="BI328" s="142">
        <f t="shared" si="47"/>
        <v>0</v>
      </c>
      <c r="BJ328" s="13" t="s">
        <v>89</v>
      </c>
      <c r="BK328" s="142">
        <f t="shared" si="48"/>
        <v>0</v>
      </c>
      <c r="BL328" s="13" t="s">
        <v>215</v>
      </c>
      <c r="BM328" s="141" t="s">
        <v>2498</v>
      </c>
    </row>
    <row r="329" spans="2:65" s="1" customFormat="1" ht="14.5" customHeight="1">
      <c r="B329" s="129"/>
      <c r="C329" s="143">
        <v>185</v>
      </c>
      <c r="D329" s="143" t="s">
        <v>220</v>
      </c>
      <c r="E329" s="144" t="s">
        <v>2499</v>
      </c>
      <c r="F329" s="145" t="s">
        <v>2500</v>
      </c>
      <c r="G329" s="146" t="s">
        <v>169</v>
      </c>
      <c r="H329" s="147">
        <v>3</v>
      </c>
      <c r="I329" s="148"/>
      <c r="J329" s="148">
        <f t="shared" si="42"/>
        <v>0</v>
      </c>
      <c r="K329" s="149"/>
      <c r="L329" s="150"/>
      <c r="M329" s="151"/>
      <c r="N329" s="152"/>
      <c r="O329" s="139"/>
      <c r="P329" s="139"/>
      <c r="Q329" s="139"/>
      <c r="R329" s="139"/>
      <c r="S329" s="139"/>
      <c r="T329" s="140"/>
      <c r="AR329" s="141" t="s">
        <v>281</v>
      </c>
      <c r="AT329" s="141" t="s">
        <v>220</v>
      </c>
      <c r="AU329" s="141" t="s">
        <v>89</v>
      </c>
      <c r="AY329" s="13" t="s">
        <v>151</v>
      </c>
      <c r="BE329" s="142">
        <f t="shared" si="43"/>
        <v>0</v>
      </c>
      <c r="BF329" s="142">
        <f t="shared" si="44"/>
        <v>0</v>
      </c>
      <c r="BG329" s="142">
        <f t="shared" si="45"/>
        <v>0</v>
      </c>
      <c r="BH329" s="142">
        <f t="shared" si="46"/>
        <v>0</v>
      </c>
      <c r="BI329" s="142">
        <f t="shared" si="47"/>
        <v>0</v>
      </c>
      <c r="BJ329" s="13" t="s">
        <v>89</v>
      </c>
      <c r="BK329" s="142">
        <f t="shared" si="48"/>
        <v>0</v>
      </c>
      <c r="BL329" s="13" t="s">
        <v>215</v>
      </c>
      <c r="BM329" s="141" t="s">
        <v>2501</v>
      </c>
    </row>
    <row r="330" spans="2:65" s="1" customFormat="1" ht="14.5" customHeight="1">
      <c r="B330" s="129"/>
      <c r="C330" s="130">
        <v>186</v>
      </c>
      <c r="D330" s="130" t="s">
        <v>153</v>
      </c>
      <c r="E330" s="131" t="s">
        <v>2502</v>
      </c>
      <c r="F330" s="132" t="s">
        <v>2503</v>
      </c>
      <c r="G330" s="133" t="s">
        <v>169</v>
      </c>
      <c r="H330" s="134">
        <v>10</v>
      </c>
      <c r="I330" s="135"/>
      <c r="J330" s="135">
        <f t="shared" si="42"/>
        <v>0</v>
      </c>
      <c r="K330" s="136"/>
      <c r="L330" s="25"/>
      <c r="M330" s="137"/>
      <c r="N330" s="138"/>
      <c r="O330" s="139"/>
      <c r="P330" s="139"/>
      <c r="Q330" s="139"/>
      <c r="R330" s="139"/>
      <c r="S330" s="139"/>
      <c r="T330" s="140"/>
      <c r="AR330" s="141" t="s">
        <v>215</v>
      </c>
      <c r="AT330" s="141" t="s">
        <v>153</v>
      </c>
      <c r="AU330" s="141" t="s">
        <v>89</v>
      </c>
      <c r="AY330" s="13" t="s">
        <v>151</v>
      </c>
      <c r="BE330" s="142">
        <f t="shared" si="43"/>
        <v>0</v>
      </c>
      <c r="BF330" s="142">
        <f t="shared" si="44"/>
        <v>0</v>
      </c>
      <c r="BG330" s="142">
        <f t="shared" si="45"/>
        <v>0</v>
      </c>
      <c r="BH330" s="142">
        <f t="shared" si="46"/>
        <v>0</v>
      </c>
      <c r="BI330" s="142">
        <f t="shared" si="47"/>
        <v>0</v>
      </c>
      <c r="BJ330" s="13" t="s">
        <v>89</v>
      </c>
      <c r="BK330" s="142">
        <f t="shared" si="48"/>
        <v>0</v>
      </c>
      <c r="BL330" s="13" t="s">
        <v>215</v>
      </c>
      <c r="BM330" s="141" t="s">
        <v>2504</v>
      </c>
    </row>
    <row r="331" spans="2:65" s="1" customFormat="1" ht="14.5" customHeight="1">
      <c r="B331" s="129"/>
      <c r="C331" s="143">
        <v>187</v>
      </c>
      <c r="D331" s="143" t="s">
        <v>220</v>
      </c>
      <c r="E331" s="144" t="s">
        <v>2505</v>
      </c>
      <c r="F331" s="145" t="s">
        <v>2506</v>
      </c>
      <c r="G331" s="146" t="s">
        <v>169</v>
      </c>
      <c r="H331" s="147">
        <v>10</v>
      </c>
      <c r="I331" s="148"/>
      <c r="J331" s="148">
        <f t="shared" si="42"/>
        <v>0</v>
      </c>
      <c r="K331" s="149"/>
      <c r="L331" s="150"/>
      <c r="M331" s="151"/>
      <c r="N331" s="152"/>
      <c r="O331" s="139"/>
      <c r="P331" s="139"/>
      <c r="Q331" s="139"/>
      <c r="R331" s="139"/>
      <c r="S331" s="139"/>
      <c r="T331" s="140"/>
      <c r="AR331" s="141" t="s">
        <v>281</v>
      </c>
      <c r="AT331" s="141" t="s">
        <v>220</v>
      </c>
      <c r="AU331" s="141" t="s">
        <v>89</v>
      </c>
      <c r="AY331" s="13" t="s">
        <v>151</v>
      </c>
      <c r="BE331" s="142">
        <f t="shared" si="43"/>
        <v>0</v>
      </c>
      <c r="BF331" s="142">
        <f t="shared" si="44"/>
        <v>0</v>
      </c>
      <c r="BG331" s="142">
        <f t="shared" si="45"/>
        <v>0</v>
      </c>
      <c r="BH331" s="142">
        <f t="shared" si="46"/>
        <v>0</v>
      </c>
      <c r="BI331" s="142">
        <f t="shared" si="47"/>
        <v>0</v>
      </c>
      <c r="BJ331" s="13" t="s">
        <v>89</v>
      </c>
      <c r="BK331" s="142">
        <f t="shared" si="48"/>
        <v>0</v>
      </c>
      <c r="BL331" s="13" t="s">
        <v>215</v>
      </c>
      <c r="BM331" s="141" t="s">
        <v>2507</v>
      </c>
    </row>
    <row r="332" spans="2:65" s="1" customFormat="1" ht="14.5" customHeight="1">
      <c r="B332" s="129"/>
      <c r="C332" s="130">
        <v>188</v>
      </c>
      <c r="D332" s="130" t="s">
        <v>153</v>
      </c>
      <c r="E332" s="131" t="s">
        <v>2508</v>
      </c>
      <c r="F332" s="132" t="s">
        <v>2509</v>
      </c>
      <c r="G332" s="133" t="s">
        <v>169</v>
      </c>
      <c r="H332" s="134">
        <v>6</v>
      </c>
      <c r="I332" s="135"/>
      <c r="J332" s="135">
        <f t="shared" si="42"/>
        <v>0</v>
      </c>
      <c r="K332" s="136"/>
      <c r="L332" s="25"/>
      <c r="M332" s="137"/>
      <c r="N332" s="138"/>
      <c r="O332" s="139"/>
      <c r="P332" s="139"/>
      <c r="Q332" s="139"/>
      <c r="R332" s="139"/>
      <c r="S332" s="139"/>
      <c r="T332" s="140"/>
      <c r="AR332" s="141" t="s">
        <v>215</v>
      </c>
      <c r="AT332" s="141" t="s">
        <v>153</v>
      </c>
      <c r="AU332" s="141" t="s">
        <v>89</v>
      </c>
      <c r="AY332" s="13" t="s">
        <v>151</v>
      </c>
      <c r="BE332" s="142">
        <f t="shared" si="43"/>
        <v>0</v>
      </c>
      <c r="BF332" s="142">
        <f t="shared" si="44"/>
        <v>0</v>
      </c>
      <c r="BG332" s="142">
        <f t="shared" si="45"/>
        <v>0</v>
      </c>
      <c r="BH332" s="142">
        <f t="shared" si="46"/>
        <v>0</v>
      </c>
      <c r="BI332" s="142">
        <f t="shared" si="47"/>
        <v>0</v>
      </c>
      <c r="BJ332" s="13" t="s">
        <v>89</v>
      </c>
      <c r="BK332" s="142">
        <f t="shared" si="48"/>
        <v>0</v>
      </c>
      <c r="BL332" s="13" t="s">
        <v>215</v>
      </c>
      <c r="BM332" s="141" t="s">
        <v>2510</v>
      </c>
    </row>
    <row r="333" spans="2:65" s="1" customFormat="1" ht="24.25" customHeight="1">
      <c r="B333" s="129"/>
      <c r="C333" s="143">
        <v>189</v>
      </c>
      <c r="D333" s="143" t="s">
        <v>220</v>
      </c>
      <c r="E333" s="144" t="s">
        <v>2511</v>
      </c>
      <c r="F333" s="145" t="s">
        <v>2512</v>
      </c>
      <c r="G333" s="146" t="s">
        <v>169</v>
      </c>
      <c r="H333" s="147">
        <v>5</v>
      </c>
      <c r="I333" s="148"/>
      <c r="J333" s="148">
        <f t="shared" si="42"/>
        <v>0</v>
      </c>
      <c r="K333" s="149"/>
      <c r="L333" s="150"/>
      <c r="M333" s="151"/>
      <c r="N333" s="152"/>
      <c r="O333" s="139"/>
      <c r="P333" s="139"/>
      <c r="Q333" s="139"/>
      <c r="R333" s="139"/>
      <c r="S333" s="139"/>
      <c r="T333" s="140"/>
      <c r="AR333" s="141" t="s">
        <v>281</v>
      </c>
      <c r="AT333" s="141" t="s">
        <v>220</v>
      </c>
      <c r="AU333" s="141" t="s">
        <v>89</v>
      </c>
      <c r="AY333" s="13" t="s">
        <v>151</v>
      </c>
      <c r="BE333" s="142">
        <f t="shared" si="43"/>
        <v>0</v>
      </c>
      <c r="BF333" s="142">
        <f t="shared" si="44"/>
        <v>0</v>
      </c>
      <c r="BG333" s="142">
        <f t="shared" si="45"/>
        <v>0</v>
      </c>
      <c r="BH333" s="142">
        <f t="shared" si="46"/>
        <v>0</v>
      </c>
      <c r="BI333" s="142">
        <f t="shared" si="47"/>
        <v>0</v>
      </c>
      <c r="BJ333" s="13" t="s">
        <v>89</v>
      </c>
      <c r="BK333" s="142">
        <f t="shared" si="48"/>
        <v>0</v>
      </c>
      <c r="BL333" s="13" t="s">
        <v>215</v>
      </c>
      <c r="BM333" s="141" t="s">
        <v>2513</v>
      </c>
    </row>
    <row r="334" spans="2:65" s="1" customFormat="1" ht="14.5" customHeight="1">
      <c r="B334" s="129"/>
      <c r="C334" s="143">
        <v>190</v>
      </c>
      <c r="D334" s="143" t="s">
        <v>220</v>
      </c>
      <c r="E334" s="144" t="s">
        <v>2514</v>
      </c>
      <c r="F334" s="145" t="s">
        <v>2515</v>
      </c>
      <c r="G334" s="146" t="s">
        <v>169</v>
      </c>
      <c r="H334" s="147">
        <v>1</v>
      </c>
      <c r="I334" s="148"/>
      <c r="J334" s="148">
        <f t="shared" ref="J334:J365" si="49">ROUND(I334*H334,2)</f>
        <v>0</v>
      </c>
      <c r="K334" s="149"/>
      <c r="L334" s="150"/>
      <c r="M334" s="151"/>
      <c r="N334" s="152"/>
      <c r="O334" s="139"/>
      <c r="P334" s="139"/>
      <c r="Q334" s="139"/>
      <c r="R334" s="139"/>
      <c r="S334" s="139"/>
      <c r="T334" s="140"/>
      <c r="AR334" s="141" t="s">
        <v>281</v>
      </c>
      <c r="AT334" s="141" t="s">
        <v>220</v>
      </c>
      <c r="AU334" s="141" t="s">
        <v>89</v>
      </c>
      <c r="AY334" s="13" t="s">
        <v>151</v>
      </c>
      <c r="BE334" s="142">
        <f t="shared" ref="BE334:BE365" si="50">IF(N334="základná",J334,0)</f>
        <v>0</v>
      </c>
      <c r="BF334" s="142">
        <f t="shared" ref="BF334:BF365" si="51">IF(N334="znížená",J334,0)</f>
        <v>0</v>
      </c>
      <c r="BG334" s="142">
        <f t="shared" ref="BG334:BG365" si="52">IF(N334="zákl. prenesená",J334,0)</f>
        <v>0</v>
      </c>
      <c r="BH334" s="142">
        <f t="shared" ref="BH334:BH365" si="53">IF(N334="zníž. prenesená",J334,0)</f>
        <v>0</v>
      </c>
      <c r="BI334" s="142">
        <f t="shared" ref="BI334:BI365" si="54">IF(N334="nulová",J334,0)</f>
        <v>0</v>
      </c>
      <c r="BJ334" s="13" t="s">
        <v>89</v>
      </c>
      <c r="BK334" s="142">
        <f t="shared" ref="BK334:BK365" si="55">ROUND(I334*H334,2)</f>
        <v>0</v>
      </c>
      <c r="BL334" s="13" t="s">
        <v>215</v>
      </c>
      <c r="BM334" s="141" t="s">
        <v>2516</v>
      </c>
    </row>
    <row r="335" spans="2:65" s="1" customFormat="1" ht="14.5" customHeight="1">
      <c r="B335" s="129"/>
      <c r="C335" s="130">
        <v>191</v>
      </c>
      <c r="D335" s="130" t="s">
        <v>153</v>
      </c>
      <c r="E335" s="131" t="s">
        <v>2517</v>
      </c>
      <c r="F335" s="132" t="s">
        <v>2518</v>
      </c>
      <c r="G335" s="133" t="s">
        <v>169</v>
      </c>
      <c r="H335" s="134">
        <v>1</v>
      </c>
      <c r="I335" s="135"/>
      <c r="J335" s="135">
        <f t="shared" si="49"/>
        <v>0</v>
      </c>
      <c r="K335" s="136"/>
      <c r="L335" s="25"/>
      <c r="M335" s="137"/>
      <c r="N335" s="138"/>
      <c r="O335" s="139"/>
      <c r="P335" s="139"/>
      <c r="Q335" s="139"/>
      <c r="R335" s="139"/>
      <c r="S335" s="139"/>
      <c r="T335" s="140"/>
      <c r="AR335" s="141" t="s">
        <v>215</v>
      </c>
      <c r="AT335" s="141" t="s">
        <v>153</v>
      </c>
      <c r="AU335" s="141" t="s">
        <v>89</v>
      </c>
      <c r="AY335" s="13" t="s">
        <v>151</v>
      </c>
      <c r="BE335" s="142">
        <f t="shared" si="50"/>
        <v>0</v>
      </c>
      <c r="BF335" s="142">
        <f t="shared" si="51"/>
        <v>0</v>
      </c>
      <c r="BG335" s="142">
        <f t="shared" si="52"/>
        <v>0</v>
      </c>
      <c r="BH335" s="142">
        <f t="shared" si="53"/>
        <v>0</v>
      </c>
      <c r="BI335" s="142">
        <f t="shared" si="54"/>
        <v>0</v>
      </c>
      <c r="BJ335" s="13" t="s">
        <v>89</v>
      </c>
      <c r="BK335" s="142">
        <f t="shared" si="55"/>
        <v>0</v>
      </c>
      <c r="BL335" s="13" t="s">
        <v>215</v>
      </c>
      <c r="BM335" s="141" t="s">
        <v>2519</v>
      </c>
    </row>
    <row r="336" spans="2:65" s="1" customFormat="1" ht="24.25" customHeight="1">
      <c r="B336" s="129"/>
      <c r="C336" s="143">
        <v>192</v>
      </c>
      <c r="D336" s="143" t="s">
        <v>220</v>
      </c>
      <c r="E336" s="144" t="s">
        <v>2520</v>
      </c>
      <c r="F336" s="145" t="s">
        <v>2521</v>
      </c>
      <c r="G336" s="146" t="s">
        <v>169</v>
      </c>
      <c r="H336" s="147">
        <v>1</v>
      </c>
      <c r="I336" s="148"/>
      <c r="J336" s="148">
        <f t="shared" si="49"/>
        <v>0</v>
      </c>
      <c r="K336" s="149"/>
      <c r="L336" s="150"/>
      <c r="M336" s="151"/>
      <c r="N336" s="152"/>
      <c r="O336" s="139"/>
      <c r="P336" s="139"/>
      <c r="Q336" s="139"/>
      <c r="R336" s="139"/>
      <c r="S336" s="139"/>
      <c r="T336" s="140"/>
      <c r="AR336" s="141" t="s">
        <v>281</v>
      </c>
      <c r="AT336" s="141" t="s">
        <v>220</v>
      </c>
      <c r="AU336" s="141" t="s">
        <v>89</v>
      </c>
      <c r="AY336" s="13" t="s">
        <v>151</v>
      </c>
      <c r="BE336" s="142">
        <f t="shared" si="50"/>
        <v>0</v>
      </c>
      <c r="BF336" s="142">
        <f t="shared" si="51"/>
        <v>0</v>
      </c>
      <c r="BG336" s="142">
        <f t="shared" si="52"/>
        <v>0</v>
      </c>
      <c r="BH336" s="142">
        <f t="shared" si="53"/>
        <v>0</v>
      </c>
      <c r="BI336" s="142">
        <f t="shared" si="54"/>
        <v>0</v>
      </c>
      <c r="BJ336" s="13" t="s">
        <v>89</v>
      </c>
      <c r="BK336" s="142">
        <f t="shared" si="55"/>
        <v>0</v>
      </c>
      <c r="BL336" s="13" t="s">
        <v>215</v>
      </c>
      <c r="BM336" s="141" t="s">
        <v>2522</v>
      </c>
    </row>
    <row r="337" spans="2:65" s="1" customFormat="1" ht="14.5" customHeight="1">
      <c r="B337" s="129"/>
      <c r="C337" s="130">
        <v>193</v>
      </c>
      <c r="D337" s="130" t="s">
        <v>153</v>
      </c>
      <c r="E337" s="131" t="s">
        <v>2523</v>
      </c>
      <c r="F337" s="132" t="s">
        <v>2524</v>
      </c>
      <c r="G337" s="133" t="s">
        <v>169</v>
      </c>
      <c r="H337" s="134">
        <v>1</v>
      </c>
      <c r="I337" s="135"/>
      <c r="J337" s="135">
        <f t="shared" si="49"/>
        <v>0</v>
      </c>
      <c r="K337" s="136"/>
      <c r="L337" s="25"/>
      <c r="M337" s="137"/>
      <c r="N337" s="138"/>
      <c r="O337" s="139"/>
      <c r="P337" s="139"/>
      <c r="Q337" s="139"/>
      <c r="R337" s="139"/>
      <c r="S337" s="139"/>
      <c r="T337" s="140"/>
      <c r="AR337" s="141" t="s">
        <v>215</v>
      </c>
      <c r="AT337" s="141" t="s">
        <v>153</v>
      </c>
      <c r="AU337" s="141" t="s">
        <v>89</v>
      </c>
      <c r="AY337" s="13" t="s">
        <v>151</v>
      </c>
      <c r="BE337" s="142">
        <f t="shared" si="50"/>
        <v>0</v>
      </c>
      <c r="BF337" s="142">
        <f t="shared" si="51"/>
        <v>0</v>
      </c>
      <c r="BG337" s="142">
        <f t="shared" si="52"/>
        <v>0</v>
      </c>
      <c r="BH337" s="142">
        <f t="shared" si="53"/>
        <v>0</v>
      </c>
      <c r="BI337" s="142">
        <f t="shared" si="54"/>
        <v>0</v>
      </c>
      <c r="BJ337" s="13" t="s">
        <v>89</v>
      </c>
      <c r="BK337" s="142">
        <f t="shared" si="55"/>
        <v>0</v>
      </c>
      <c r="BL337" s="13" t="s">
        <v>215</v>
      </c>
      <c r="BM337" s="141" t="s">
        <v>2525</v>
      </c>
    </row>
    <row r="338" spans="2:65" s="1" customFormat="1" ht="24.25" customHeight="1">
      <c r="B338" s="129"/>
      <c r="C338" s="143">
        <v>194</v>
      </c>
      <c r="D338" s="143" t="s">
        <v>220</v>
      </c>
      <c r="E338" s="144" t="s">
        <v>2526</v>
      </c>
      <c r="F338" s="145" t="s">
        <v>2527</v>
      </c>
      <c r="G338" s="146" t="s">
        <v>169</v>
      </c>
      <c r="H338" s="147">
        <v>1</v>
      </c>
      <c r="I338" s="148"/>
      <c r="J338" s="148">
        <f t="shared" si="49"/>
        <v>0</v>
      </c>
      <c r="K338" s="149"/>
      <c r="L338" s="150"/>
      <c r="M338" s="151"/>
      <c r="N338" s="152"/>
      <c r="O338" s="139"/>
      <c r="P338" s="139"/>
      <c r="Q338" s="139"/>
      <c r="R338" s="139"/>
      <c r="S338" s="139"/>
      <c r="T338" s="140"/>
      <c r="AR338" s="141" t="s">
        <v>281</v>
      </c>
      <c r="AT338" s="141" t="s">
        <v>220</v>
      </c>
      <c r="AU338" s="141" t="s">
        <v>89</v>
      </c>
      <c r="AY338" s="13" t="s">
        <v>151</v>
      </c>
      <c r="BE338" s="142">
        <f t="shared" si="50"/>
        <v>0</v>
      </c>
      <c r="BF338" s="142">
        <f t="shared" si="51"/>
        <v>0</v>
      </c>
      <c r="BG338" s="142">
        <f t="shared" si="52"/>
        <v>0</v>
      </c>
      <c r="BH338" s="142">
        <f t="shared" si="53"/>
        <v>0</v>
      </c>
      <c r="BI338" s="142">
        <f t="shared" si="54"/>
        <v>0</v>
      </c>
      <c r="BJ338" s="13" t="s">
        <v>89</v>
      </c>
      <c r="BK338" s="142">
        <f t="shared" si="55"/>
        <v>0</v>
      </c>
      <c r="BL338" s="13" t="s">
        <v>215</v>
      </c>
      <c r="BM338" s="141" t="s">
        <v>2528</v>
      </c>
    </row>
    <row r="339" spans="2:65" s="1" customFormat="1" ht="14.5" customHeight="1">
      <c r="B339" s="129"/>
      <c r="C339" s="130">
        <v>195</v>
      </c>
      <c r="D339" s="130" t="s">
        <v>153</v>
      </c>
      <c r="E339" s="131" t="s">
        <v>2529</v>
      </c>
      <c r="F339" s="132" t="s">
        <v>2530</v>
      </c>
      <c r="G339" s="133" t="s">
        <v>169</v>
      </c>
      <c r="H339" s="134">
        <v>6</v>
      </c>
      <c r="I339" s="135"/>
      <c r="J339" s="135">
        <f t="shared" si="49"/>
        <v>0</v>
      </c>
      <c r="K339" s="136"/>
      <c r="L339" s="25"/>
      <c r="M339" s="137"/>
      <c r="N339" s="138"/>
      <c r="O339" s="139"/>
      <c r="P339" s="139"/>
      <c r="Q339" s="139"/>
      <c r="R339" s="139"/>
      <c r="S339" s="139"/>
      <c r="T339" s="140"/>
      <c r="AR339" s="141" t="s">
        <v>215</v>
      </c>
      <c r="AT339" s="141" t="s">
        <v>153</v>
      </c>
      <c r="AU339" s="141" t="s">
        <v>89</v>
      </c>
      <c r="AY339" s="13" t="s">
        <v>151</v>
      </c>
      <c r="BE339" s="142">
        <f t="shared" si="50"/>
        <v>0</v>
      </c>
      <c r="BF339" s="142">
        <f t="shared" si="51"/>
        <v>0</v>
      </c>
      <c r="BG339" s="142">
        <f t="shared" si="52"/>
        <v>0</v>
      </c>
      <c r="BH339" s="142">
        <f t="shared" si="53"/>
        <v>0</v>
      </c>
      <c r="BI339" s="142">
        <f t="shared" si="54"/>
        <v>0</v>
      </c>
      <c r="BJ339" s="13" t="s">
        <v>89</v>
      </c>
      <c r="BK339" s="142">
        <f t="shared" si="55"/>
        <v>0</v>
      </c>
      <c r="BL339" s="13" t="s">
        <v>215</v>
      </c>
      <c r="BM339" s="141" t="s">
        <v>2531</v>
      </c>
    </row>
    <row r="340" spans="2:65" s="1" customFormat="1" ht="24.25" customHeight="1">
      <c r="B340" s="129"/>
      <c r="C340" s="143">
        <v>196</v>
      </c>
      <c r="D340" s="143" t="s">
        <v>220</v>
      </c>
      <c r="E340" s="144" t="s">
        <v>2532</v>
      </c>
      <c r="F340" s="145" t="s">
        <v>2533</v>
      </c>
      <c r="G340" s="146" t="s">
        <v>169</v>
      </c>
      <c r="H340" s="147">
        <v>6</v>
      </c>
      <c r="I340" s="148"/>
      <c r="J340" s="148">
        <f t="shared" si="49"/>
        <v>0</v>
      </c>
      <c r="K340" s="149"/>
      <c r="L340" s="150"/>
      <c r="M340" s="151"/>
      <c r="N340" s="152"/>
      <c r="O340" s="139"/>
      <c r="P340" s="139"/>
      <c r="Q340" s="139"/>
      <c r="R340" s="139"/>
      <c r="S340" s="139"/>
      <c r="T340" s="140"/>
      <c r="AR340" s="141" t="s">
        <v>281</v>
      </c>
      <c r="AT340" s="141" t="s">
        <v>220</v>
      </c>
      <c r="AU340" s="141" t="s">
        <v>89</v>
      </c>
      <c r="AY340" s="13" t="s">
        <v>151</v>
      </c>
      <c r="BE340" s="142">
        <f t="shared" si="50"/>
        <v>0</v>
      </c>
      <c r="BF340" s="142">
        <f t="shared" si="51"/>
        <v>0</v>
      </c>
      <c r="BG340" s="142">
        <f t="shared" si="52"/>
        <v>0</v>
      </c>
      <c r="BH340" s="142">
        <f t="shared" si="53"/>
        <v>0</v>
      </c>
      <c r="BI340" s="142">
        <f t="shared" si="54"/>
        <v>0</v>
      </c>
      <c r="BJ340" s="13" t="s">
        <v>89</v>
      </c>
      <c r="BK340" s="142">
        <f t="shared" si="55"/>
        <v>0</v>
      </c>
      <c r="BL340" s="13" t="s">
        <v>215</v>
      </c>
      <c r="BM340" s="141" t="s">
        <v>2534</v>
      </c>
    </row>
    <row r="341" spans="2:65" s="1" customFormat="1" ht="14.5" customHeight="1">
      <c r="B341" s="129"/>
      <c r="C341" s="130">
        <v>197</v>
      </c>
      <c r="D341" s="130" t="s">
        <v>153</v>
      </c>
      <c r="E341" s="131" t="s">
        <v>2535</v>
      </c>
      <c r="F341" s="132" t="s">
        <v>2536</v>
      </c>
      <c r="G341" s="133" t="s">
        <v>169</v>
      </c>
      <c r="H341" s="134">
        <v>2</v>
      </c>
      <c r="I341" s="135"/>
      <c r="J341" s="135">
        <f t="shared" si="49"/>
        <v>0</v>
      </c>
      <c r="K341" s="136"/>
      <c r="L341" s="25"/>
      <c r="M341" s="137"/>
      <c r="N341" s="138"/>
      <c r="O341" s="139"/>
      <c r="P341" s="139"/>
      <c r="Q341" s="139"/>
      <c r="R341" s="139"/>
      <c r="S341" s="139"/>
      <c r="T341" s="140"/>
      <c r="AR341" s="141" t="s">
        <v>215</v>
      </c>
      <c r="AT341" s="141" t="s">
        <v>153</v>
      </c>
      <c r="AU341" s="141" t="s">
        <v>89</v>
      </c>
      <c r="AY341" s="13" t="s">
        <v>151</v>
      </c>
      <c r="BE341" s="142">
        <f t="shared" si="50"/>
        <v>0</v>
      </c>
      <c r="BF341" s="142">
        <f t="shared" si="51"/>
        <v>0</v>
      </c>
      <c r="BG341" s="142">
        <f t="shared" si="52"/>
        <v>0</v>
      </c>
      <c r="BH341" s="142">
        <f t="shared" si="53"/>
        <v>0</v>
      </c>
      <c r="BI341" s="142">
        <f t="shared" si="54"/>
        <v>0</v>
      </c>
      <c r="BJ341" s="13" t="s">
        <v>89</v>
      </c>
      <c r="BK341" s="142">
        <f t="shared" si="55"/>
        <v>0</v>
      </c>
      <c r="BL341" s="13" t="s">
        <v>215</v>
      </c>
      <c r="BM341" s="141" t="s">
        <v>2537</v>
      </c>
    </row>
    <row r="342" spans="2:65" s="1" customFormat="1" ht="24.25" customHeight="1">
      <c r="B342" s="129"/>
      <c r="C342" s="143">
        <v>198</v>
      </c>
      <c r="D342" s="143" t="s">
        <v>220</v>
      </c>
      <c r="E342" s="144" t="s">
        <v>1192</v>
      </c>
      <c r="F342" s="145" t="s">
        <v>1193</v>
      </c>
      <c r="G342" s="146" t="s">
        <v>169</v>
      </c>
      <c r="H342" s="147">
        <v>2</v>
      </c>
      <c r="I342" s="148"/>
      <c r="J342" s="148">
        <f t="shared" si="49"/>
        <v>0</v>
      </c>
      <c r="K342" s="149"/>
      <c r="L342" s="150"/>
      <c r="M342" s="151"/>
      <c r="N342" s="152"/>
      <c r="O342" s="139"/>
      <c r="P342" s="139"/>
      <c r="Q342" s="139"/>
      <c r="R342" s="139"/>
      <c r="S342" s="139"/>
      <c r="T342" s="140"/>
      <c r="AR342" s="141" t="s">
        <v>281</v>
      </c>
      <c r="AT342" s="141" t="s">
        <v>220</v>
      </c>
      <c r="AU342" s="141" t="s">
        <v>89</v>
      </c>
      <c r="AY342" s="13" t="s">
        <v>151</v>
      </c>
      <c r="BE342" s="142">
        <f t="shared" si="50"/>
        <v>0</v>
      </c>
      <c r="BF342" s="142">
        <f t="shared" si="51"/>
        <v>0</v>
      </c>
      <c r="BG342" s="142">
        <f t="shared" si="52"/>
        <v>0</v>
      </c>
      <c r="BH342" s="142">
        <f t="shared" si="53"/>
        <v>0</v>
      </c>
      <c r="BI342" s="142">
        <f t="shared" si="54"/>
        <v>0</v>
      </c>
      <c r="BJ342" s="13" t="s">
        <v>89</v>
      </c>
      <c r="BK342" s="142">
        <f t="shared" si="55"/>
        <v>0</v>
      </c>
      <c r="BL342" s="13" t="s">
        <v>215</v>
      </c>
      <c r="BM342" s="141" t="s">
        <v>2538</v>
      </c>
    </row>
    <row r="343" spans="2:65" s="1" customFormat="1" ht="14.5" customHeight="1">
      <c r="B343" s="129"/>
      <c r="C343" s="130">
        <v>199</v>
      </c>
      <c r="D343" s="130" t="s">
        <v>153</v>
      </c>
      <c r="E343" s="131" t="s">
        <v>2539</v>
      </c>
      <c r="F343" s="132" t="s">
        <v>2540</v>
      </c>
      <c r="G343" s="133" t="s">
        <v>169</v>
      </c>
      <c r="H343" s="134">
        <v>1</v>
      </c>
      <c r="I343" s="135"/>
      <c r="J343" s="135">
        <f t="shared" si="49"/>
        <v>0</v>
      </c>
      <c r="K343" s="136"/>
      <c r="L343" s="25"/>
      <c r="M343" s="137"/>
      <c r="N343" s="138"/>
      <c r="O343" s="139"/>
      <c r="P343" s="139"/>
      <c r="Q343" s="139"/>
      <c r="R343" s="139"/>
      <c r="S343" s="139"/>
      <c r="T343" s="140"/>
      <c r="AR343" s="141" t="s">
        <v>215</v>
      </c>
      <c r="AT343" s="141" t="s">
        <v>153</v>
      </c>
      <c r="AU343" s="141" t="s">
        <v>89</v>
      </c>
      <c r="AY343" s="13" t="s">
        <v>151</v>
      </c>
      <c r="BE343" s="142">
        <f t="shared" si="50"/>
        <v>0</v>
      </c>
      <c r="BF343" s="142">
        <f t="shared" si="51"/>
        <v>0</v>
      </c>
      <c r="BG343" s="142">
        <f t="shared" si="52"/>
        <v>0</v>
      </c>
      <c r="BH343" s="142">
        <f t="shared" si="53"/>
        <v>0</v>
      </c>
      <c r="BI343" s="142">
        <f t="shared" si="54"/>
        <v>0</v>
      </c>
      <c r="BJ343" s="13" t="s">
        <v>89</v>
      </c>
      <c r="BK343" s="142">
        <f t="shared" si="55"/>
        <v>0</v>
      </c>
      <c r="BL343" s="13" t="s">
        <v>215</v>
      </c>
      <c r="BM343" s="141" t="s">
        <v>2541</v>
      </c>
    </row>
    <row r="344" spans="2:65" s="1" customFormat="1" ht="24.25" customHeight="1">
      <c r="B344" s="129"/>
      <c r="C344" s="143">
        <v>200</v>
      </c>
      <c r="D344" s="143" t="s">
        <v>220</v>
      </c>
      <c r="E344" s="144" t="s">
        <v>2542</v>
      </c>
      <c r="F344" s="145" t="s">
        <v>2543</v>
      </c>
      <c r="G344" s="146" t="s">
        <v>169</v>
      </c>
      <c r="H344" s="147">
        <v>1</v>
      </c>
      <c r="I344" s="148"/>
      <c r="J344" s="148">
        <f t="shared" si="49"/>
        <v>0</v>
      </c>
      <c r="K344" s="149"/>
      <c r="L344" s="150"/>
      <c r="M344" s="151"/>
      <c r="N344" s="152"/>
      <c r="O344" s="139"/>
      <c r="P344" s="139"/>
      <c r="Q344" s="139"/>
      <c r="R344" s="139"/>
      <c r="S344" s="139"/>
      <c r="T344" s="140"/>
      <c r="AR344" s="141" t="s">
        <v>281</v>
      </c>
      <c r="AT344" s="141" t="s">
        <v>220</v>
      </c>
      <c r="AU344" s="141" t="s">
        <v>89</v>
      </c>
      <c r="AY344" s="13" t="s">
        <v>151</v>
      </c>
      <c r="BE344" s="142">
        <f t="shared" si="50"/>
        <v>0</v>
      </c>
      <c r="BF344" s="142">
        <f t="shared" si="51"/>
        <v>0</v>
      </c>
      <c r="BG344" s="142">
        <f t="shared" si="52"/>
        <v>0</v>
      </c>
      <c r="BH344" s="142">
        <f t="shared" si="53"/>
        <v>0</v>
      </c>
      <c r="BI344" s="142">
        <f t="shared" si="54"/>
        <v>0</v>
      </c>
      <c r="BJ344" s="13" t="s">
        <v>89</v>
      </c>
      <c r="BK344" s="142">
        <f t="shared" si="55"/>
        <v>0</v>
      </c>
      <c r="BL344" s="13" t="s">
        <v>215</v>
      </c>
      <c r="BM344" s="141" t="s">
        <v>2544</v>
      </c>
    </row>
    <row r="345" spans="2:65" s="1" customFormat="1" ht="14.5" customHeight="1">
      <c r="B345" s="129"/>
      <c r="C345" s="130">
        <v>201</v>
      </c>
      <c r="D345" s="130" t="s">
        <v>153</v>
      </c>
      <c r="E345" s="131" t="s">
        <v>2545</v>
      </c>
      <c r="F345" s="132" t="s">
        <v>2546</v>
      </c>
      <c r="G345" s="133" t="s">
        <v>169</v>
      </c>
      <c r="H345" s="134">
        <v>1</v>
      </c>
      <c r="I345" s="135"/>
      <c r="J345" s="135">
        <f t="shared" si="49"/>
        <v>0</v>
      </c>
      <c r="K345" s="136"/>
      <c r="L345" s="25"/>
      <c r="M345" s="137"/>
      <c r="N345" s="138"/>
      <c r="O345" s="139"/>
      <c r="P345" s="139"/>
      <c r="Q345" s="139"/>
      <c r="R345" s="139"/>
      <c r="S345" s="139"/>
      <c r="T345" s="140"/>
      <c r="AR345" s="141" t="s">
        <v>215</v>
      </c>
      <c r="AT345" s="141" t="s">
        <v>153</v>
      </c>
      <c r="AU345" s="141" t="s">
        <v>89</v>
      </c>
      <c r="AY345" s="13" t="s">
        <v>151</v>
      </c>
      <c r="BE345" s="142">
        <f t="shared" si="50"/>
        <v>0</v>
      </c>
      <c r="BF345" s="142">
        <f t="shared" si="51"/>
        <v>0</v>
      </c>
      <c r="BG345" s="142">
        <f t="shared" si="52"/>
        <v>0</v>
      </c>
      <c r="BH345" s="142">
        <f t="shared" si="53"/>
        <v>0</v>
      </c>
      <c r="BI345" s="142">
        <f t="shared" si="54"/>
        <v>0</v>
      </c>
      <c r="BJ345" s="13" t="s">
        <v>89</v>
      </c>
      <c r="BK345" s="142">
        <f t="shared" si="55"/>
        <v>0</v>
      </c>
      <c r="BL345" s="13" t="s">
        <v>215</v>
      </c>
      <c r="BM345" s="141" t="s">
        <v>2547</v>
      </c>
    </row>
    <row r="346" spans="2:65" s="1" customFormat="1" ht="14.5" customHeight="1">
      <c r="B346" s="129"/>
      <c r="C346" s="143">
        <v>202</v>
      </c>
      <c r="D346" s="143" t="s">
        <v>220</v>
      </c>
      <c r="E346" s="144" t="s">
        <v>2548</v>
      </c>
      <c r="F346" s="145" t="s">
        <v>2549</v>
      </c>
      <c r="G346" s="146" t="s">
        <v>169</v>
      </c>
      <c r="H346" s="147">
        <v>1</v>
      </c>
      <c r="I346" s="148"/>
      <c r="J346" s="148">
        <f t="shared" si="49"/>
        <v>0</v>
      </c>
      <c r="K346" s="149"/>
      <c r="L346" s="150"/>
      <c r="M346" s="151"/>
      <c r="N346" s="152"/>
      <c r="O346" s="139"/>
      <c r="P346" s="139"/>
      <c r="Q346" s="139"/>
      <c r="R346" s="139"/>
      <c r="S346" s="139"/>
      <c r="T346" s="140"/>
      <c r="AR346" s="141" t="s">
        <v>281</v>
      </c>
      <c r="AT346" s="141" t="s">
        <v>220</v>
      </c>
      <c r="AU346" s="141" t="s">
        <v>89</v>
      </c>
      <c r="AY346" s="13" t="s">
        <v>151</v>
      </c>
      <c r="BE346" s="142">
        <f t="shared" si="50"/>
        <v>0</v>
      </c>
      <c r="BF346" s="142">
        <f t="shared" si="51"/>
        <v>0</v>
      </c>
      <c r="BG346" s="142">
        <f t="shared" si="52"/>
        <v>0</v>
      </c>
      <c r="BH346" s="142">
        <f t="shared" si="53"/>
        <v>0</v>
      </c>
      <c r="BI346" s="142">
        <f t="shared" si="54"/>
        <v>0</v>
      </c>
      <c r="BJ346" s="13" t="s">
        <v>89</v>
      </c>
      <c r="BK346" s="142">
        <f t="shared" si="55"/>
        <v>0</v>
      </c>
      <c r="BL346" s="13" t="s">
        <v>215</v>
      </c>
      <c r="BM346" s="141" t="s">
        <v>2550</v>
      </c>
    </row>
    <row r="347" spans="2:65" s="1" customFormat="1" ht="14.5" customHeight="1">
      <c r="B347" s="129"/>
      <c r="C347" s="130">
        <v>203</v>
      </c>
      <c r="D347" s="130" t="s">
        <v>153</v>
      </c>
      <c r="E347" s="131" t="s">
        <v>2551</v>
      </c>
      <c r="F347" s="132" t="s">
        <v>2552</v>
      </c>
      <c r="G347" s="133" t="s">
        <v>169</v>
      </c>
      <c r="H347" s="134">
        <v>1</v>
      </c>
      <c r="I347" s="135"/>
      <c r="J347" s="135">
        <f t="shared" si="49"/>
        <v>0</v>
      </c>
      <c r="K347" s="136"/>
      <c r="L347" s="25"/>
      <c r="M347" s="137"/>
      <c r="N347" s="138"/>
      <c r="O347" s="139"/>
      <c r="P347" s="139"/>
      <c r="Q347" s="139"/>
      <c r="R347" s="139"/>
      <c r="S347" s="139"/>
      <c r="T347" s="140"/>
      <c r="AR347" s="141" t="s">
        <v>215</v>
      </c>
      <c r="AT347" s="141" t="s">
        <v>153</v>
      </c>
      <c r="AU347" s="141" t="s">
        <v>89</v>
      </c>
      <c r="AY347" s="13" t="s">
        <v>151</v>
      </c>
      <c r="BE347" s="142">
        <f t="shared" si="50"/>
        <v>0</v>
      </c>
      <c r="BF347" s="142">
        <f t="shared" si="51"/>
        <v>0</v>
      </c>
      <c r="BG347" s="142">
        <f t="shared" si="52"/>
        <v>0</v>
      </c>
      <c r="BH347" s="142">
        <f t="shared" si="53"/>
        <v>0</v>
      </c>
      <c r="BI347" s="142">
        <f t="shared" si="54"/>
        <v>0</v>
      </c>
      <c r="BJ347" s="13" t="s">
        <v>89</v>
      </c>
      <c r="BK347" s="142">
        <f t="shared" si="55"/>
        <v>0</v>
      </c>
      <c r="BL347" s="13" t="s">
        <v>215</v>
      </c>
      <c r="BM347" s="141" t="s">
        <v>2553</v>
      </c>
    </row>
    <row r="348" spans="2:65" s="1" customFormat="1" ht="14.5" customHeight="1">
      <c r="B348" s="129"/>
      <c r="C348" s="143">
        <v>204</v>
      </c>
      <c r="D348" s="143" t="s">
        <v>220</v>
      </c>
      <c r="E348" s="144" t="s">
        <v>1237</v>
      </c>
      <c r="F348" s="145" t="s">
        <v>1238</v>
      </c>
      <c r="G348" s="146" t="s">
        <v>169</v>
      </c>
      <c r="H348" s="147">
        <v>1</v>
      </c>
      <c r="I348" s="148"/>
      <c r="J348" s="148">
        <f t="shared" si="49"/>
        <v>0</v>
      </c>
      <c r="K348" s="149"/>
      <c r="L348" s="150"/>
      <c r="M348" s="151"/>
      <c r="N348" s="152"/>
      <c r="O348" s="139"/>
      <c r="P348" s="139"/>
      <c r="Q348" s="139"/>
      <c r="R348" s="139"/>
      <c r="S348" s="139"/>
      <c r="T348" s="140"/>
      <c r="AR348" s="141" t="s">
        <v>281</v>
      </c>
      <c r="AT348" s="141" t="s">
        <v>220</v>
      </c>
      <c r="AU348" s="141" t="s">
        <v>89</v>
      </c>
      <c r="AY348" s="13" t="s">
        <v>151</v>
      </c>
      <c r="BE348" s="142">
        <f t="shared" si="50"/>
        <v>0</v>
      </c>
      <c r="BF348" s="142">
        <f t="shared" si="51"/>
        <v>0</v>
      </c>
      <c r="BG348" s="142">
        <f t="shared" si="52"/>
        <v>0</v>
      </c>
      <c r="BH348" s="142">
        <f t="shared" si="53"/>
        <v>0</v>
      </c>
      <c r="BI348" s="142">
        <f t="shared" si="54"/>
        <v>0</v>
      </c>
      <c r="BJ348" s="13" t="s">
        <v>89</v>
      </c>
      <c r="BK348" s="142">
        <f t="shared" si="55"/>
        <v>0</v>
      </c>
      <c r="BL348" s="13" t="s">
        <v>215</v>
      </c>
      <c r="BM348" s="141" t="s">
        <v>2554</v>
      </c>
    </row>
    <row r="349" spans="2:65" s="1" customFormat="1" ht="14.5" customHeight="1">
      <c r="B349" s="129"/>
      <c r="C349" s="130">
        <v>205</v>
      </c>
      <c r="D349" s="130" t="s">
        <v>153</v>
      </c>
      <c r="E349" s="131" t="s">
        <v>2555</v>
      </c>
      <c r="F349" s="132" t="s">
        <v>2556</v>
      </c>
      <c r="G349" s="133" t="s">
        <v>169</v>
      </c>
      <c r="H349" s="134">
        <v>1</v>
      </c>
      <c r="I349" s="135"/>
      <c r="J349" s="135">
        <f t="shared" si="49"/>
        <v>0</v>
      </c>
      <c r="K349" s="136"/>
      <c r="L349" s="25"/>
      <c r="M349" s="137"/>
      <c r="N349" s="138"/>
      <c r="O349" s="139"/>
      <c r="P349" s="139"/>
      <c r="Q349" s="139"/>
      <c r="R349" s="139"/>
      <c r="S349" s="139"/>
      <c r="T349" s="140"/>
      <c r="AR349" s="141" t="s">
        <v>215</v>
      </c>
      <c r="AT349" s="141" t="s">
        <v>153</v>
      </c>
      <c r="AU349" s="141" t="s">
        <v>89</v>
      </c>
      <c r="AY349" s="13" t="s">
        <v>151</v>
      </c>
      <c r="BE349" s="142">
        <f t="shared" si="50"/>
        <v>0</v>
      </c>
      <c r="BF349" s="142">
        <f t="shared" si="51"/>
        <v>0</v>
      </c>
      <c r="BG349" s="142">
        <f t="shared" si="52"/>
        <v>0</v>
      </c>
      <c r="BH349" s="142">
        <f t="shared" si="53"/>
        <v>0</v>
      </c>
      <c r="BI349" s="142">
        <f t="shared" si="54"/>
        <v>0</v>
      </c>
      <c r="BJ349" s="13" t="s">
        <v>89</v>
      </c>
      <c r="BK349" s="142">
        <f t="shared" si="55"/>
        <v>0</v>
      </c>
      <c r="BL349" s="13" t="s">
        <v>215</v>
      </c>
      <c r="BM349" s="141" t="s">
        <v>2557</v>
      </c>
    </row>
    <row r="350" spans="2:65" s="1" customFormat="1" ht="14.5" customHeight="1">
      <c r="B350" s="129"/>
      <c r="C350" s="143">
        <v>206</v>
      </c>
      <c r="D350" s="143" t="s">
        <v>220</v>
      </c>
      <c r="E350" s="144" t="s">
        <v>1243</v>
      </c>
      <c r="F350" s="145" t="s">
        <v>1244</v>
      </c>
      <c r="G350" s="146" t="s">
        <v>169</v>
      </c>
      <c r="H350" s="147">
        <v>1</v>
      </c>
      <c r="I350" s="148"/>
      <c r="J350" s="148">
        <f t="shared" si="49"/>
        <v>0</v>
      </c>
      <c r="K350" s="149"/>
      <c r="L350" s="150"/>
      <c r="M350" s="151"/>
      <c r="N350" s="152"/>
      <c r="O350" s="139"/>
      <c r="P350" s="139"/>
      <c r="Q350" s="139"/>
      <c r="R350" s="139"/>
      <c r="S350" s="139"/>
      <c r="T350" s="140"/>
      <c r="AR350" s="141" t="s">
        <v>281</v>
      </c>
      <c r="AT350" s="141" t="s">
        <v>220</v>
      </c>
      <c r="AU350" s="141" t="s">
        <v>89</v>
      </c>
      <c r="AY350" s="13" t="s">
        <v>151</v>
      </c>
      <c r="BE350" s="142">
        <f t="shared" si="50"/>
        <v>0</v>
      </c>
      <c r="BF350" s="142">
        <f t="shared" si="51"/>
        <v>0</v>
      </c>
      <c r="BG350" s="142">
        <f t="shared" si="52"/>
        <v>0</v>
      </c>
      <c r="BH350" s="142">
        <f t="shared" si="53"/>
        <v>0</v>
      </c>
      <c r="BI350" s="142">
        <f t="shared" si="54"/>
        <v>0</v>
      </c>
      <c r="BJ350" s="13" t="s">
        <v>89</v>
      </c>
      <c r="BK350" s="142">
        <f t="shared" si="55"/>
        <v>0</v>
      </c>
      <c r="BL350" s="13" t="s">
        <v>215</v>
      </c>
      <c r="BM350" s="141" t="s">
        <v>2558</v>
      </c>
    </row>
    <row r="351" spans="2:65" s="1" customFormat="1" ht="14.5" customHeight="1">
      <c r="B351" s="129"/>
      <c r="C351" s="130">
        <v>207</v>
      </c>
      <c r="D351" s="130" t="s">
        <v>153</v>
      </c>
      <c r="E351" s="131" t="s">
        <v>2559</v>
      </c>
      <c r="F351" s="132" t="s">
        <v>2560</v>
      </c>
      <c r="G351" s="133" t="s">
        <v>169</v>
      </c>
      <c r="H351" s="134">
        <v>30</v>
      </c>
      <c r="I351" s="135"/>
      <c r="J351" s="135">
        <f t="shared" si="49"/>
        <v>0</v>
      </c>
      <c r="K351" s="136"/>
      <c r="L351" s="25"/>
      <c r="M351" s="137"/>
      <c r="N351" s="138"/>
      <c r="O351" s="139"/>
      <c r="P351" s="139"/>
      <c r="Q351" s="139"/>
      <c r="R351" s="139"/>
      <c r="S351" s="139"/>
      <c r="T351" s="140"/>
      <c r="AR351" s="141" t="s">
        <v>215</v>
      </c>
      <c r="AT351" s="141" t="s">
        <v>153</v>
      </c>
      <c r="AU351" s="141" t="s">
        <v>89</v>
      </c>
      <c r="AY351" s="13" t="s">
        <v>151</v>
      </c>
      <c r="BE351" s="142">
        <f t="shared" si="50"/>
        <v>0</v>
      </c>
      <c r="BF351" s="142">
        <f t="shared" si="51"/>
        <v>0</v>
      </c>
      <c r="BG351" s="142">
        <f t="shared" si="52"/>
        <v>0</v>
      </c>
      <c r="BH351" s="142">
        <f t="shared" si="53"/>
        <v>0</v>
      </c>
      <c r="BI351" s="142">
        <f t="shared" si="54"/>
        <v>0</v>
      </c>
      <c r="BJ351" s="13" t="s">
        <v>89</v>
      </c>
      <c r="BK351" s="142">
        <f t="shared" si="55"/>
        <v>0</v>
      </c>
      <c r="BL351" s="13" t="s">
        <v>215</v>
      </c>
      <c r="BM351" s="141" t="s">
        <v>2561</v>
      </c>
    </row>
    <row r="352" spans="2:65" s="1" customFormat="1" ht="24.25" customHeight="1">
      <c r="B352" s="129"/>
      <c r="C352" s="143">
        <v>208</v>
      </c>
      <c r="D352" s="143" t="s">
        <v>220</v>
      </c>
      <c r="E352" s="144" t="s">
        <v>2562</v>
      </c>
      <c r="F352" s="145" t="s">
        <v>2563</v>
      </c>
      <c r="G352" s="146" t="s">
        <v>169</v>
      </c>
      <c r="H352" s="147">
        <v>30</v>
      </c>
      <c r="I352" s="148"/>
      <c r="J352" s="148">
        <f t="shared" si="49"/>
        <v>0</v>
      </c>
      <c r="K352" s="149"/>
      <c r="L352" s="150"/>
      <c r="M352" s="151"/>
      <c r="N352" s="152"/>
      <c r="O352" s="139"/>
      <c r="P352" s="139"/>
      <c r="Q352" s="139"/>
      <c r="R352" s="139"/>
      <c r="S352" s="139"/>
      <c r="T352" s="140"/>
      <c r="AR352" s="141" t="s">
        <v>281</v>
      </c>
      <c r="AT352" s="141" t="s">
        <v>220</v>
      </c>
      <c r="AU352" s="141" t="s">
        <v>89</v>
      </c>
      <c r="AY352" s="13" t="s">
        <v>151</v>
      </c>
      <c r="BE352" s="142">
        <f t="shared" si="50"/>
        <v>0</v>
      </c>
      <c r="BF352" s="142">
        <f t="shared" si="51"/>
        <v>0</v>
      </c>
      <c r="BG352" s="142">
        <f t="shared" si="52"/>
        <v>0</v>
      </c>
      <c r="BH352" s="142">
        <f t="shared" si="53"/>
        <v>0</v>
      </c>
      <c r="BI352" s="142">
        <f t="shared" si="54"/>
        <v>0</v>
      </c>
      <c r="BJ352" s="13" t="s">
        <v>89</v>
      </c>
      <c r="BK352" s="142">
        <f t="shared" si="55"/>
        <v>0</v>
      </c>
      <c r="BL352" s="13" t="s">
        <v>215</v>
      </c>
      <c r="BM352" s="141" t="s">
        <v>2564</v>
      </c>
    </row>
    <row r="353" spans="2:65" s="1" customFormat="1" ht="24.25" customHeight="1">
      <c r="B353" s="129"/>
      <c r="C353" s="130">
        <v>209</v>
      </c>
      <c r="D353" s="130" t="s">
        <v>153</v>
      </c>
      <c r="E353" s="131" t="s">
        <v>2565</v>
      </c>
      <c r="F353" s="132" t="s">
        <v>2566</v>
      </c>
      <c r="G353" s="133" t="s">
        <v>169</v>
      </c>
      <c r="H353" s="134">
        <v>1</v>
      </c>
      <c r="I353" s="135"/>
      <c r="J353" s="135">
        <f t="shared" si="49"/>
        <v>0</v>
      </c>
      <c r="K353" s="136"/>
      <c r="L353" s="25"/>
      <c r="M353" s="137"/>
      <c r="N353" s="138"/>
      <c r="O353" s="139"/>
      <c r="P353" s="139"/>
      <c r="Q353" s="139"/>
      <c r="R353" s="139"/>
      <c r="S353" s="139"/>
      <c r="T353" s="140"/>
      <c r="AR353" s="141" t="s">
        <v>215</v>
      </c>
      <c r="AT353" s="141" t="s">
        <v>153</v>
      </c>
      <c r="AU353" s="141" t="s">
        <v>89</v>
      </c>
      <c r="AY353" s="13" t="s">
        <v>151</v>
      </c>
      <c r="BE353" s="142">
        <f t="shared" si="50"/>
        <v>0</v>
      </c>
      <c r="BF353" s="142">
        <f t="shared" si="51"/>
        <v>0</v>
      </c>
      <c r="BG353" s="142">
        <f t="shared" si="52"/>
        <v>0</v>
      </c>
      <c r="BH353" s="142">
        <f t="shared" si="53"/>
        <v>0</v>
      </c>
      <c r="BI353" s="142">
        <f t="shared" si="54"/>
        <v>0</v>
      </c>
      <c r="BJ353" s="13" t="s">
        <v>89</v>
      </c>
      <c r="BK353" s="142">
        <f t="shared" si="55"/>
        <v>0</v>
      </c>
      <c r="BL353" s="13" t="s">
        <v>215</v>
      </c>
      <c r="BM353" s="141" t="s">
        <v>2567</v>
      </c>
    </row>
    <row r="354" spans="2:65" s="1" customFormat="1" ht="38" customHeight="1">
      <c r="B354" s="129"/>
      <c r="C354" s="143">
        <v>210</v>
      </c>
      <c r="D354" s="143" t="s">
        <v>220</v>
      </c>
      <c r="E354" s="144" t="s">
        <v>2568</v>
      </c>
      <c r="F354" s="145" t="s">
        <v>2569</v>
      </c>
      <c r="G354" s="146" t="s">
        <v>169</v>
      </c>
      <c r="H354" s="147">
        <v>1</v>
      </c>
      <c r="I354" s="148"/>
      <c r="J354" s="148">
        <f t="shared" si="49"/>
        <v>0</v>
      </c>
      <c r="K354" s="149"/>
      <c r="L354" s="150"/>
      <c r="M354" s="151"/>
      <c r="N354" s="152"/>
      <c r="O354" s="139"/>
      <c r="P354" s="139"/>
      <c r="Q354" s="139"/>
      <c r="R354" s="139"/>
      <c r="S354" s="139"/>
      <c r="T354" s="140"/>
      <c r="AR354" s="141" t="s">
        <v>281</v>
      </c>
      <c r="AT354" s="141" t="s">
        <v>220</v>
      </c>
      <c r="AU354" s="141" t="s">
        <v>89</v>
      </c>
      <c r="AY354" s="13" t="s">
        <v>151</v>
      </c>
      <c r="BE354" s="142">
        <f t="shared" si="50"/>
        <v>0</v>
      </c>
      <c r="BF354" s="142">
        <f t="shared" si="51"/>
        <v>0</v>
      </c>
      <c r="BG354" s="142">
        <f t="shared" si="52"/>
        <v>0</v>
      </c>
      <c r="BH354" s="142">
        <f t="shared" si="53"/>
        <v>0</v>
      </c>
      <c r="BI354" s="142">
        <f t="shared" si="54"/>
        <v>0</v>
      </c>
      <c r="BJ354" s="13" t="s">
        <v>89</v>
      </c>
      <c r="BK354" s="142">
        <f t="shared" si="55"/>
        <v>0</v>
      </c>
      <c r="BL354" s="13" t="s">
        <v>215</v>
      </c>
      <c r="BM354" s="141" t="s">
        <v>2570</v>
      </c>
    </row>
    <row r="355" spans="2:65" s="1" customFormat="1" ht="24.25" customHeight="1">
      <c r="B355" s="129"/>
      <c r="C355" s="130">
        <v>211</v>
      </c>
      <c r="D355" s="130" t="s">
        <v>153</v>
      </c>
      <c r="E355" s="131" t="s">
        <v>2571</v>
      </c>
      <c r="F355" s="132" t="s">
        <v>2572</v>
      </c>
      <c r="G355" s="133" t="s">
        <v>169</v>
      </c>
      <c r="H355" s="134">
        <v>6</v>
      </c>
      <c r="I355" s="135"/>
      <c r="J355" s="135">
        <f t="shared" si="49"/>
        <v>0</v>
      </c>
      <c r="K355" s="136"/>
      <c r="L355" s="25"/>
      <c r="M355" s="137"/>
      <c r="N355" s="138"/>
      <c r="O355" s="139"/>
      <c r="P355" s="139"/>
      <c r="Q355" s="139"/>
      <c r="R355" s="139"/>
      <c r="S355" s="139"/>
      <c r="T355" s="140"/>
      <c r="AR355" s="141" t="s">
        <v>215</v>
      </c>
      <c r="AT355" s="141" t="s">
        <v>153</v>
      </c>
      <c r="AU355" s="141" t="s">
        <v>89</v>
      </c>
      <c r="AY355" s="13" t="s">
        <v>151</v>
      </c>
      <c r="BE355" s="142">
        <f t="shared" si="50"/>
        <v>0</v>
      </c>
      <c r="BF355" s="142">
        <f t="shared" si="51"/>
        <v>0</v>
      </c>
      <c r="BG355" s="142">
        <f t="shared" si="52"/>
        <v>0</v>
      </c>
      <c r="BH355" s="142">
        <f t="shared" si="53"/>
        <v>0</v>
      </c>
      <c r="BI355" s="142">
        <f t="shared" si="54"/>
        <v>0</v>
      </c>
      <c r="BJ355" s="13" t="s">
        <v>89</v>
      </c>
      <c r="BK355" s="142">
        <f t="shared" si="55"/>
        <v>0</v>
      </c>
      <c r="BL355" s="13" t="s">
        <v>215</v>
      </c>
      <c r="BM355" s="141" t="s">
        <v>2573</v>
      </c>
    </row>
    <row r="356" spans="2:65" s="1" customFormat="1" ht="49.25" customHeight="1">
      <c r="B356" s="129"/>
      <c r="C356" s="143">
        <v>212</v>
      </c>
      <c r="D356" s="143" t="s">
        <v>220</v>
      </c>
      <c r="E356" s="144" t="s">
        <v>2574</v>
      </c>
      <c r="F356" s="145" t="s">
        <v>2575</v>
      </c>
      <c r="G356" s="146" t="s">
        <v>169</v>
      </c>
      <c r="H356" s="147">
        <v>6</v>
      </c>
      <c r="I356" s="148"/>
      <c r="J356" s="148">
        <f t="shared" si="49"/>
        <v>0</v>
      </c>
      <c r="K356" s="149"/>
      <c r="L356" s="150"/>
      <c r="M356" s="151"/>
      <c r="N356" s="152"/>
      <c r="O356" s="139"/>
      <c r="P356" s="139"/>
      <c r="Q356" s="139"/>
      <c r="R356" s="139"/>
      <c r="S356" s="139"/>
      <c r="T356" s="140"/>
      <c r="AR356" s="141" t="s">
        <v>281</v>
      </c>
      <c r="AT356" s="141" t="s">
        <v>220</v>
      </c>
      <c r="AU356" s="141" t="s">
        <v>89</v>
      </c>
      <c r="AY356" s="13" t="s">
        <v>151</v>
      </c>
      <c r="BE356" s="142">
        <f t="shared" si="50"/>
        <v>0</v>
      </c>
      <c r="BF356" s="142">
        <f t="shared" si="51"/>
        <v>0</v>
      </c>
      <c r="BG356" s="142">
        <f t="shared" si="52"/>
        <v>0</v>
      </c>
      <c r="BH356" s="142">
        <f t="shared" si="53"/>
        <v>0</v>
      </c>
      <c r="BI356" s="142">
        <f t="shared" si="54"/>
        <v>0</v>
      </c>
      <c r="BJ356" s="13" t="s">
        <v>89</v>
      </c>
      <c r="BK356" s="142">
        <f t="shared" si="55"/>
        <v>0</v>
      </c>
      <c r="BL356" s="13" t="s">
        <v>215</v>
      </c>
      <c r="BM356" s="141" t="s">
        <v>2576</v>
      </c>
    </row>
    <row r="357" spans="2:65" s="1" customFormat="1" ht="24.25" customHeight="1">
      <c r="B357" s="129"/>
      <c r="C357" s="130">
        <v>213</v>
      </c>
      <c r="D357" s="130" t="s">
        <v>153</v>
      </c>
      <c r="E357" s="131" t="s">
        <v>2577</v>
      </c>
      <c r="F357" s="132" t="s">
        <v>2578</v>
      </c>
      <c r="G357" s="133" t="s">
        <v>169</v>
      </c>
      <c r="H357" s="134">
        <v>2</v>
      </c>
      <c r="I357" s="135"/>
      <c r="J357" s="135">
        <f t="shared" si="49"/>
        <v>0</v>
      </c>
      <c r="K357" s="136"/>
      <c r="L357" s="25"/>
      <c r="M357" s="137"/>
      <c r="N357" s="138"/>
      <c r="O357" s="139"/>
      <c r="P357" s="139"/>
      <c r="Q357" s="139"/>
      <c r="R357" s="139"/>
      <c r="S357" s="139"/>
      <c r="T357" s="140"/>
      <c r="AR357" s="141" t="s">
        <v>215</v>
      </c>
      <c r="AT357" s="141" t="s">
        <v>153</v>
      </c>
      <c r="AU357" s="141" t="s">
        <v>89</v>
      </c>
      <c r="AY357" s="13" t="s">
        <v>151</v>
      </c>
      <c r="BE357" s="142">
        <f t="shared" si="50"/>
        <v>0</v>
      </c>
      <c r="BF357" s="142">
        <f t="shared" si="51"/>
        <v>0</v>
      </c>
      <c r="BG357" s="142">
        <f t="shared" si="52"/>
        <v>0</v>
      </c>
      <c r="BH357" s="142">
        <f t="shared" si="53"/>
        <v>0</v>
      </c>
      <c r="BI357" s="142">
        <f t="shared" si="54"/>
        <v>0</v>
      </c>
      <c r="BJ357" s="13" t="s">
        <v>89</v>
      </c>
      <c r="BK357" s="142">
        <f t="shared" si="55"/>
        <v>0</v>
      </c>
      <c r="BL357" s="13" t="s">
        <v>215</v>
      </c>
      <c r="BM357" s="141" t="s">
        <v>2579</v>
      </c>
    </row>
    <row r="358" spans="2:65" s="1" customFormat="1" ht="49.25" customHeight="1">
      <c r="B358" s="129"/>
      <c r="C358" s="143">
        <v>214</v>
      </c>
      <c r="D358" s="143" t="s">
        <v>220</v>
      </c>
      <c r="E358" s="144" t="s">
        <v>2580</v>
      </c>
      <c r="F358" s="145" t="s">
        <v>2581</v>
      </c>
      <c r="G358" s="146" t="s">
        <v>169</v>
      </c>
      <c r="H358" s="147">
        <v>2</v>
      </c>
      <c r="I358" s="148"/>
      <c r="J358" s="148">
        <f t="shared" si="49"/>
        <v>0</v>
      </c>
      <c r="K358" s="149"/>
      <c r="L358" s="150"/>
      <c r="M358" s="151"/>
      <c r="N358" s="152"/>
      <c r="O358" s="139"/>
      <c r="P358" s="139"/>
      <c r="Q358" s="139"/>
      <c r="R358" s="139"/>
      <c r="S358" s="139"/>
      <c r="T358" s="140"/>
      <c r="AR358" s="141" t="s">
        <v>281</v>
      </c>
      <c r="AT358" s="141" t="s">
        <v>220</v>
      </c>
      <c r="AU358" s="141" t="s">
        <v>89</v>
      </c>
      <c r="AY358" s="13" t="s">
        <v>151</v>
      </c>
      <c r="BE358" s="142">
        <f t="shared" si="50"/>
        <v>0</v>
      </c>
      <c r="BF358" s="142">
        <f t="shared" si="51"/>
        <v>0</v>
      </c>
      <c r="BG358" s="142">
        <f t="shared" si="52"/>
        <v>0</v>
      </c>
      <c r="BH358" s="142">
        <f t="shared" si="53"/>
        <v>0</v>
      </c>
      <c r="BI358" s="142">
        <f t="shared" si="54"/>
        <v>0</v>
      </c>
      <c r="BJ358" s="13" t="s">
        <v>89</v>
      </c>
      <c r="BK358" s="142">
        <f t="shared" si="55"/>
        <v>0</v>
      </c>
      <c r="BL358" s="13" t="s">
        <v>215</v>
      </c>
      <c r="BM358" s="141" t="s">
        <v>2582</v>
      </c>
    </row>
    <row r="359" spans="2:65" s="1" customFormat="1" ht="24.25" customHeight="1">
      <c r="B359" s="129"/>
      <c r="C359" s="130">
        <v>215</v>
      </c>
      <c r="D359" s="130" t="s">
        <v>153</v>
      </c>
      <c r="E359" s="131" t="s">
        <v>2583</v>
      </c>
      <c r="F359" s="132" t="s">
        <v>2584</v>
      </c>
      <c r="G359" s="133" t="s">
        <v>169</v>
      </c>
      <c r="H359" s="134">
        <v>1</v>
      </c>
      <c r="I359" s="135"/>
      <c r="J359" s="135">
        <f t="shared" si="49"/>
        <v>0</v>
      </c>
      <c r="K359" s="136"/>
      <c r="L359" s="25"/>
      <c r="M359" s="137"/>
      <c r="N359" s="138"/>
      <c r="O359" s="139"/>
      <c r="P359" s="139"/>
      <c r="Q359" s="139"/>
      <c r="R359" s="139"/>
      <c r="S359" s="139"/>
      <c r="T359" s="140"/>
      <c r="AR359" s="141" t="s">
        <v>215</v>
      </c>
      <c r="AT359" s="141" t="s">
        <v>153</v>
      </c>
      <c r="AU359" s="141" t="s">
        <v>89</v>
      </c>
      <c r="AY359" s="13" t="s">
        <v>151</v>
      </c>
      <c r="BE359" s="142">
        <f t="shared" si="50"/>
        <v>0</v>
      </c>
      <c r="BF359" s="142">
        <f t="shared" si="51"/>
        <v>0</v>
      </c>
      <c r="BG359" s="142">
        <f t="shared" si="52"/>
        <v>0</v>
      </c>
      <c r="BH359" s="142">
        <f t="shared" si="53"/>
        <v>0</v>
      </c>
      <c r="BI359" s="142">
        <f t="shared" si="54"/>
        <v>0</v>
      </c>
      <c r="BJ359" s="13" t="s">
        <v>89</v>
      </c>
      <c r="BK359" s="142">
        <f t="shared" si="55"/>
        <v>0</v>
      </c>
      <c r="BL359" s="13" t="s">
        <v>215</v>
      </c>
      <c r="BM359" s="141" t="s">
        <v>2585</v>
      </c>
    </row>
    <row r="360" spans="2:65" s="1" customFormat="1" ht="24.25" customHeight="1">
      <c r="B360" s="129"/>
      <c r="C360" s="143">
        <v>216</v>
      </c>
      <c r="D360" s="143" t="s">
        <v>220</v>
      </c>
      <c r="E360" s="144" t="s">
        <v>2586</v>
      </c>
      <c r="F360" s="145" t="s">
        <v>2587</v>
      </c>
      <c r="G360" s="146" t="s">
        <v>169</v>
      </c>
      <c r="H360" s="147">
        <v>1</v>
      </c>
      <c r="I360" s="148"/>
      <c r="J360" s="148">
        <f t="shared" si="49"/>
        <v>0</v>
      </c>
      <c r="K360" s="149"/>
      <c r="L360" s="150"/>
      <c r="M360" s="151"/>
      <c r="N360" s="152"/>
      <c r="O360" s="139"/>
      <c r="P360" s="139"/>
      <c r="Q360" s="139"/>
      <c r="R360" s="139"/>
      <c r="S360" s="139"/>
      <c r="T360" s="140"/>
      <c r="AR360" s="141" t="s">
        <v>281</v>
      </c>
      <c r="AT360" s="141" t="s">
        <v>220</v>
      </c>
      <c r="AU360" s="141" t="s">
        <v>89</v>
      </c>
      <c r="AY360" s="13" t="s">
        <v>151</v>
      </c>
      <c r="BE360" s="142">
        <f t="shared" si="50"/>
        <v>0</v>
      </c>
      <c r="BF360" s="142">
        <f t="shared" si="51"/>
        <v>0</v>
      </c>
      <c r="BG360" s="142">
        <f t="shared" si="52"/>
        <v>0</v>
      </c>
      <c r="BH360" s="142">
        <f t="shared" si="53"/>
        <v>0</v>
      </c>
      <c r="BI360" s="142">
        <f t="shared" si="54"/>
        <v>0</v>
      </c>
      <c r="BJ360" s="13" t="s">
        <v>89</v>
      </c>
      <c r="BK360" s="142">
        <f t="shared" si="55"/>
        <v>0</v>
      </c>
      <c r="BL360" s="13" t="s">
        <v>215</v>
      </c>
      <c r="BM360" s="141" t="s">
        <v>2588</v>
      </c>
    </row>
    <row r="361" spans="2:65" s="1" customFormat="1" ht="24.25" customHeight="1">
      <c r="B361" s="129"/>
      <c r="C361" s="130">
        <v>217</v>
      </c>
      <c r="D361" s="130" t="s">
        <v>153</v>
      </c>
      <c r="E361" s="131" t="s">
        <v>2589</v>
      </c>
      <c r="F361" s="132" t="s">
        <v>2590</v>
      </c>
      <c r="G361" s="133" t="s">
        <v>160</v>
      </c>
      <c r="H361" s="134">
        <v>246</v>
      </c>
      <c r="I361" s="135"/>
      <c r="J361" s="135">
        <f t="shared" si="49"/>
        <v>0</v>
      </c>
      <c r="K361" s="136"/>
      <c r="L361" s="25"/>
      <c r="M361" s="137"/>
      <c r="N361" s="138"/>
      <c r="O361" s="139"/>
      <c r="P361" s="139"/>
      <c r="Q361" s="139"/>
      <c r="R361" s="139"/>
      <c r="S361" s="139"/>
      <c r="T361" s="140"/>
      <c r="AR361" s="141" t="s">
        <v>215</v>
      </c>
      <c r="AT361" s="141" t="s">
        <v>153</v>
      </c>
      <c r="AU361" s="141" t="s">
        <v>89</v>
      </c>
      <c r="AY361" s="13" t="s">
        <v>151</v>
      </c>
      <c r="BE361" s="142">
        <f t="shared" si="50"/>
        <v>0</v>
      </c>
      <c r="BF361" s="142">
        <f t="shared" si="51"/>
        <v>0</v>
      </c>
      <c r="BG361" s="142">
        <f t="shared" si="52"/>
        <v>0</v>
      </c>
      <c r="BH361" s="142">
        <f t="shared" si="53"/>
        <v>0</v>
      </c>
      <c r="BI361" s="142">
        <f t="shared" si="54"/>
        <v>0</v>
      </c>
      <c r="BJ361" s="13" t="s">
        <v>89</v>
      </c>
      <c r="BK361" s="142">
        <f t="shared" si="55"/>
        <v>0</v>
      </c>
      <c r="BL361" s="13" t="s">
        <v>215</v>
      </c>
      <c r="BM361" s="141" t="s">
        <v>2591</v>
      </c>
    </row>
    <row r="362" spans="2:65" s="1" customFormat="1" ht="24.25" customHeight="1">
      <c r="B362" s="129"/>
      <c r="C362" s="130">
        <v>218</v>
      </c>
      <c r="D362" s="130" t="s">
        <v>153</v>
      </c>
      <c r="E362" s="131" t="s">
        <v>2592</v>
      </c>
      <c r="F362" s="132" t="s">
        <v>2593</v>
      </c>
      <c r="G362" s="133" t="s">
        <v>160</v>
      </c>
      <c r="H362" s="134">
        <v>246</v>
      </c>
      <c r="I362" s="135"/>
      <c r="J362" s="135">
        <f t="shared" si="49"/>
        <v>0</v>
      </c>
      <c r="K362" s="136"/>
      <c r="L362" s="25"/>
      <c r="M362" s="137"/>
      <c r="N362" s="138"/>
      <c r="O362" s="139"/>
      <c r="P362" s="139"/>
      <c r="Q362" s="139"/>
      <c r="R362" s="139"/>
      <c r="S362" s="139"/>
      <c r="T362" s="140"/>
      <c r="AR362" s="141" t="s">
        <v>215</v>
      </c>
      <c r="AT362" s="141" t="s">
        <v>153</v>
      </c>
      <c r="AU362" s="141" t="s">
        <v>89</v>
      </c>
      <c r="AY362" s="13" t="s">
        <v>151</v>
      </c>
      <c r="BE362" s="142">
        <f t="shared" si="50"/>
        <v>0</v>
      </c>
      <c r="BF362" s="142">
        <f t="shared" si="51"/>
        <v>0</v>
      </c>
      <c r="BG362" s="142">
        <f t="shared" si="52"/>
        <v>0</v>
      </c>
      <c r="BH362" s="142">
        <f t="shared" si="53"/>
        <v>0</v>
      </c>
      <c r="BI362" s="142">
        <f t="shared" si="54"/>
        <v>0</v>
      </c>
      <c r="BJ362" s="13" t="s">
        <v>89</v>
      </c>
      <c r="BK362" s="142">
        <f t="shared" si="55"/>
        <v>0</v>
      </c>
      <c r="BL362" s="13" t="s">
        <v>215</v>
      </c>
      <c r="BM362" s="141" t="s">
        <v>2594</v>
      </c>
    </row>
    <row r="363" spans="2:65" s="1" customFormat="1" ht="24.25" customHeight="1">
      <c r="B363" s="129"/>
      <c r="C363" s="130">
        <v>219</v>
      </c>
      <c r="D363" s="130" t="s">
        <v>153</v>
      </c>
      <c r="E363" s="131" t="s">
        <v>2595</v>
      </c>
      <c r="F363" s="132" t="s">
        <v>2596</v>
      </c>
      <c r="G363" s="133" t="s">
        <v>204</v>
      </c>
      <c r="H363" s="134">
        <v>0.87</v>
      </c>
      <c r="I363" s="135"/>
      <c r="J363" s="135">
        <f t="shared" si="49"/>
        <v>0</v>
      </c>
      <c r="K363" s="136"/>
      <c r="L363" s="25"/>
      <c r="M363" s="137"/>
      <c r="N363" s="138"/>
      <c r="O363" s="139"/>
      <c r="P363" s="139"/>
      <c r="Q363" s="139"/>
      <c r="R363" s="139"/>
      <c r="S363" s="139"/>
      <c r="T363" s="140"/>
      <c r="AR363" s="141" t="s">
        <v>215</v>
      </c>
      <c r="AT363" s="141" t="s">
        <v>153</v>
      </c>
      <c r="AU363" s="141" t="s">
        <v>89</v>
      </c>
      <c r="AY363" s="13" t="s">
        <v>151</v>
      </c>
      <c r="BE363" s="142">
        <f t="shared" si="50"/>
        <v>0</v>
      </c>
      <c r="BF363" s="142">
        <f t="shared" si="51"/>
        <v>0</v>
      </c>
      <c r="BG363" s="142">
        <f t="shared" si="52"/>
        <v>0</v>
      </c>
      <c r="BH363" s="142">
        <f t="shared" si="53"/>
        <v>0</v>
      </c>
      <c r="BI363" s="142">
        <f t="shared" si="54"/>
        <v>0</v>
      </c>
      <c r="BJ363" s="13" t="s">
        <v>89</v>
      </c>
      <c r="BK363" s="142">
        <f t="shared" si="55"/>
        <v>0</v>
      </c>
      <c r="BL363" s="13" t="s">
        <v>215</v>
      </c>
      <c r="BM363" s="141" t="s">
        <v>2597</v>
      </c>
    </row>
    <row r="364" spans="2:65" s="1" customFormat="1" ht="24.25" customHeight="1">
      <c r="B364" s="129"/>
      <c r="C364" s="130">
        <v>220</v>
      </c>
      <c r="D364" s="130" t="s">
        <v>153</v>
      </c>
      <c r="E364" s="131" t="s">
        <v>2598</v>
      </c>
      <c r="F364" s="132" t="s">
        <v>2599</v>
      </c>
      <c r="G364" s="133" t="s">
        <v>545</v>
      </c>
      <c r="H364" s="134">
        <v>164.3</v>
      </c>
      <c r="I364" s="135"/>
      <c r="J364" s="135">
        <f t="shared" si="49"/>
        <v>0</v>
      </c>
      <c r="K364" s="136"/>
      <c r="L364" s="25"/>
      <c r="M364" s="137"/>
      <c r="N364" s="138"/>
      <c r="O364" s="139"/>
      <c r="P364" s="139"/>
      <c r="Q364" s="139"/>
      <c r="R364" s="139"/>
      <c r="S364" s="139"/>
      <c r="T364" s="140"/>
      <c r="AR364" s="141" t="s">
        <v>215</v>
      </c>
      <c r="AT364" s="141" t="s">
        <v>153</v>
      </c>
      <c r="AU364" s="141" t="s">
        <v>89</v>
      </c>
      <c r="AY364" s="13" t="s">
        <v>151</v>
      </c>
      <c r="BE364" s="142">
        <f t="shared" si="50"/>
        <v>0</v>
      </c>
      <c r="BF364" s="142">
        <f t="shared" si="51"/>
        <v>0</v>
      </c>
      <c r="BG364" s="142">
        <f t="shared" si="52"/>
        <v>0</v>
      </c>
      <c r="BH364" s="142">
        <f t="shared" si="53"/>
        <v>0</v>
      </c>
      <c r="BI364" s="142">
        <f t="shared" si="54"/>
        <v>0</v>
      </c>
      <c r="BJ364" s="13" t="s">
        <v>89</v>
      </c>
      <c r="BK364" s="142">
        <f t="shared" si="55"/>
        <v>0</v>
      </c>
      <c r="BL364" s="13" t="s">
        <v>215</v>
      </c>
      <c r="BM364" s="141" t="s">
        <v>2600</v>
      </c>
    </row>
    <row r="365" spans="2:65" s="1" customFormat="1" ht="24.25" customHeight="1">
      <c r="B365" s="129"/>
      <c r="C365" s="130">
        <v>221</v>
      </c>
      <c r="D365" s="130" t="s">
        <v>153</v>
      </c>
      <c r="E365" s="131" t="s">
        <v>2601</v>
      </c>
      <c r="F365" s="132" t="s">
        <v>2602</v>
      </c>
      <c r="G365" s="133" t="s">
        <v>545</v>
      </c>
      <c r="H365" s="134">
        <v>164.3</v>
      </c>
      <c r="I365" s="135"/>
      <c r="J365" s="135">
        <f t="shared" si="49"/>
        <v>0</v>
      </c>
      <c r="K365" s="136"/>
      <c r="L365" s="25"/>
      <c r="M365" s="137"/>
      <c r="N365" s="138"/>
      <c r="O365" s="139"/>
      <c r="P365" s="139"/>
      <c r="Q365" s="139"/>
      <c r="R365" s="139"/>
      <c r="S365" s="139"/>
      <c r="T365" s="140"/>
      <c r="AR365" s="141" t="s">
        <v>215</v>
      </c>
      <c r="AT365" s="141" t="s">
        <v>153</v>
      </c>
      <c r="AU365" s="141" t="s">
        <v>89</v>
      </c>
      <c r="AY365" s="13" t="s">
        <v>151</v>
      </c>
      <c r="BE365" s="142">
        <f t="shared" si="50"/>
        <v>0</v>
      </c>
      <c r="BF365" s="142">
        <f t="shared" si="51"/>
        <v>0</v>
      </c>
      <c r="BG365" s="142">
        <f t="shared" si="52"/>
        <v>0</v>
      </c>
      <c r="BH365" s="142">
        <f t="shared" si="53"/>
        <v>0</v>
      </c>
      <c r="BI365" s="142">
        <f t="shared" si="54"/>
        <v>0</v>
      </c>
      <c r="BJ365" s="13" t="s">
        <v>89</v>
      </c>
      <c r="BK365" s="142">
        <f t="shared" si="55"/>
        <v>0</v>
      </c>
      <c r="BL365" s="13" t="s">
        <v>215</v>
      </c>
      <c r="BM365" s="141" t="s">
        <v>2603</v>
      </c>
    </row>
    <row r="366" spans="2:65" s="11" customFormat="1" ht="23" customHeight="1">
      <c r="B366" s="118"/>
      <c r="D366" s="119" t="s">
        <v>76</v>
      </c>
      <c r="E366" s="127" t="s">
        <v>2604</v>
      </c>
      <c r="F366" s="127" t="s">
        <v>2605</v>
      </c>
      <c r="J366" s="128">
        <f>BK366</f>
        <v>0</v>
      </c>
      <c r="L366" s="118"/>
      <c r="M366" s="122"/>
      <c r="P366" s="123"/>
      <c r="R366" s="123"/>
      <c r="T366" s="124"/>
      <c r="AR366" s="119" t="s">
        <v>89</v>
      </c>
      <c r="AT366" s="125" t="s">
        <v>76</v>
      </c>
      <c r="AU366" s="125" t="s">
        <v>84</v>
      </c>
      <c r="AY366" s="119" t="s">
        <v>151</v>
      </c>
      <c r="BK366" s="165">
        <f>SUM(BK367:BK389)</f>
        <v>0</v>
      </c>
    </row>
    <row r="367" spans="2:65" s="1" customFormat="1" ht="24.25" customHeight="1">
      <c r="B367" s="129"/>
      <c r="C367" s="130">
        <v>222</v>
      </c>
      <c r="D367" s="130" t="s">
        <v>153</v>
      </c>
      <c r="E367" s="131" t="s">
        <v>2606</v>
      </c>
      <c r="F367" s="132" t="s">
        <v>2607</v>
      </c>
      <c r="G367" s="133" t="s">
        <v>970</v>
      </c>
      <c r="H367" s="134">
        <v>1</v>
      </c>
      <c r="I367" s="135"/>
      <c r="J367" s="135">
        <f t="shared" ref="J367:J389" si="56">ROUND(I367*H367,2)</f>
        <v>0</v>
      </c>
      <c r="K367" s="136"/>
      <c r="L367" s="25"/>
      <c r="M367" s="137"/>
      <c r="N367" s="138"/>
      <c r="O367" s="139"/>
      <c r="P367" s="139"/>
      <c r="Q367" s="139"/>
      <c r="R367" s="139"/>
      <c r="S367" s="139"/>
      <c r="T367" s="140"/>
      <c r="AR367" s="141" t="s">
        <v>215</v>
      </c>
      <c r="AT367" s="141" t="s">
        <v>153</v>
      </c>
      <c r="AU367" s="141" t="s">
        <v>89</v>
      </c>
      <c r="AY367" s="13" t="s">
        <v>151</v>
      </c>
      <c r="BE367" s="142">
        <f t="shared" ref="BE367:BE389" si="57">IF(N367="základná",J367,0)</f>
        <v>0</v>
      </c>
      <c r="BF367" s="142">
        <f t="shared" ref="BF367:BF389" si="58">IF(N367="znížená",J367,0)</f>
        <v>0</v>
      </c>
      <c r="BG367" s="142">
        <f t="shared" ref="BG367:BG389" si="59">IF(N367="zákl. prenesená",J367,0)</f>
        <v>0</v>
      </c>
      <c r="BH367" s="142">
        <f t="shared" ref="BH367:BH389" si="60">IF(N367="zníž. prenesená",J367,0)</f>
        <v>0</v>
      </c>
      <c r="BI367" s="142">
        <f t="shared" ref="BI367:BI389" si="61">IF(N367="nulová",J367,0)</f>
        <v>0</v>
      </c>
      <c r="BJ367" s="13" t="s">
        <v>89</v>
      </c>
      <c r="BK367" s="142">
        <f t="shared" ref="BK367:BK389" si="62">ROUND(I367*H367,2)</f>
        <v>0</v>
      </c>
      <c r="BL367" s="13" t="s">
        <v>215</v>
      </c>
      <c r="BM367" s="141" t="s">
        <v>2608</v>
      </c>
    </row>
    <row r="368" spans="2:65" s="1" customFormat="1" ht="24.25" customHeight="1">
      <c r="B368" s="129"/>
      <c r="C368" s="143">
        <v>223</v>
      </c>
      <c r="D368" s="143" t="s">
        <v>220</v>
      </c>
      <c r="E368" s="144" t="s">
        <v>2609</v>
      </c>
      <c r="F368" s="145" t="s">
        <v>2610</v>
      </c>
      <c r="G368" s="146" t="s">
        <v>169</v>
      </c>
      <c r="H368" s="147">
        <v>1</v>
      </c>
      <c r="I368" s="148"/>
      <c r="J368" s="148">
        <f t="shared" si="56"/>
        <v>0</v>
      </c>
      <c r="K368" s="149"/>
      <c r="L368" s="150"/>
      <c r="M368" s="151"/>
      <c r="N368" s="152"/>
      <c r="O368" s="139"/>
      <c r="P368" s="139"/>
      <c r="Q368" s="139"/>
      <c r="R368" s="139"/>
      <c r="S368" s="139"/>
      <c r="T368" s="140"/>
      <c r="AR368" s="141" t="s">
        <v>281</v>
      </c>
      <c r="AT368" s="141" t="s">
        <v>220</v>
      </c>
      <c r="AU368" s="141" t="s">
        <v>89</v>
      </c>
      <c r="AY368" s="13" t="s">
        <v>151</v>
      </c>
      <c r="BE368" s="142">
        <f t="shared" si="57"/>
        <v>0</v>
      </c>
      <c r="BF368" s="142">
        <f t="shared" si="58"/>
        <v>0</v>
      </c>
      <c r="BG368" s="142">
        <f t="shared" si="59"/>
        <v>0</v>
      </c>
      <c r="BH368" s="142">
        <f t="shared" si="60"/>
        <v>0</v>
      </c>
      <c r="BI368" s="142">
        <f t="shared" si="61"/>
        <v>0</v>
      </c>
      <c r="BJ368" s="13" t="s">
        <v>89</v>
      </c>
      <c r="BK368" s="142">
        <f t="shared" si="62"/>
        <v>0</v>
      </c>
      <c r="BL368" s="13" t="s">
        <v>215</v>
      </c>
      <c r="BM368" s="141" t="s">
        <v>2611</v>
      </c>
    </row>
    <row r="369" spans="2:65" s="1" customFormat="1" ht="24.25" customHeight="1">
      <c r="B369" s="129"/>
      <c r="C369" s="143">
        <v>224</v>
      </c>
      <c r="D369" s="143" t="s">
        <v>220</v>
      </c>
      <c r="E369" s="144" t="s">
        <v>2612</v>
      </c>
      <c r="F369" s="145" t="s">
        <v>2613</v>
      </c>
      <c r="G369" s="146" t="s">
        <v>169</v>
      </c>
      <c r="H369" s="147">
        <v>1</v>
      </c>
      <c r="I369" s="148"/>
      <c r="J369" s="148">
        <f t="shared" si="56"/>
        <v>0</v>
      </c>
      <c r="K369" s="149"/>
      <c r="L369" s="150"/>
      <c r="M369" s="151"/>
      <c r="N369" s="152"/>
      <c r="O369" s="139"/>
      <c r="P369" s="139"/>
      <c r="Q369" s="139"/>
      <c r="R369" s="139"/>
      <c r="S369" s="139"/>
      <c r="T369" s="140"/>
      <c r="AR369" s="141" t="s">
        <v>281</v>
      </c>
      <c r="AT369" s="141" t="s">
        <v>220</v>
      </c>
      <c r="AU369" s="141" t="s">
        <v>89</v>
      </c>
      <c r="AY369" s="13" t="s">
        <v>151</v>
      </c>
      <c r="BE369" s="142">
        <f t="shared" si="57"/>
        <v>0</v>
      </c>
      <c r="BF369" s="142">
        <f t="shared" si="58"/>
        <v>0</v>
      </c>
      <c r="BG369" s="142">
        <f t="shared" si="59"/>
        <v>0</v>
      </c>
      <c r="BH369" s="142">
        <f t="shared" si="60"/>
        <v>0</v>
      </c>
      <c r="BI369" s="142">
        <f t="shared" si="61"/>
        <v>0</v>
      </c>
      <c r="BJ369" s="13" t="s">
        <v>89</v>
      </c>
      <c r="BK369" s="142">
        <f t="shared" si="62"/>
        <v>0</v>
      </c>
      <c r="BL369" s="13" t="s">
        <v>215</v>
      </c>
      <c r="BM369" s="141" t="s">
        <v>2614</v>
      </c>
    </row>
    <row r="370" spans="2:65" s="1" customFormat="1" ht="24.25" customHeight="1">
      <c r="B370" s="129"/>
      <c r="C370" s="143">
        <v>225</v>
      </c>
      <c r="D370" s="143" t="s">
        <v>220</v>
      </c>
      <c r="E370" s="144" t="s">
        <v>2615</v>
      </c>
      <c r="F370" s="145" t="s">
        <v>2616</v>
      </c>
      <c r="G370" s="146" t="s">
        <v>169</v>
      </c>
      <c r="H370" s="147">
        <v>2</v>
      </c>
      <c r="I370" s="148"/>
      <c r="J370" s="148">
        <f t="shared" si="56"/>
        <v>0</v>
      </c>
      <c r="K370" s="149"/>
      <c r="L370" s="150"/>
      <c r="M370" s="151"/>
      <c r="N370" s="152"/>
      <c r="O370" s="139"/>
      <c r="P370" s="139"/>
      <c r="Q370" s="139"/>
      <c r="R370" s="139"/>
      <c r="S370" s="139"/>
      <c r="T370" s="140"/>
      <c r="AR370" s="141" t="s">
        <v>281</v>
      </c>
      <c r="AT370" s="141" t="s">
        <v>220</v>
      </c>
      <c r="AU370" s="141" t="s">
        <v>89</v>
      </c>
      <c r="AY370" s="13" t="s">
        <v>151</v>
      </c>
      <c r="BE370" s="142">
        <f t="shared" si="57"/>
        <v>0</v>
      </c>
      <c r="BF370" s="142">
        <f t="shared" si="58"/>
        <v>0</v>
      </c>
      <c r="BG370" s="142">
        <f t="shared" si="59"/>
        <v>0</v>
      </c>
      <c r="BH370" s="142">
        <f t="shared" si="60"/>
        <v>0</v>
      </c>
      <c r="BI370" s="142">
        <f t="shared" si="61"/>
        <v>0</v>
      </c>
      <c r="BJ370" s="13" t="s">
        <v>89</v>
      </c>
      <c r="BK370" s="142">
        <f t="shared" si="62"/>
        <v>0</v>
      </c>
      <c r="BL370" s="13" t="s">
        <v>215</v>
      </c>
      <c r="BM370" s="141" t="s">
        <v>2617</v>
      </c>
    </row>
    <row r="371" spans="2:65" s="1" customFormat="1" ht="24.25" customHeight="1">
      <c r="B371" s="129"/>
      <c r="C371" s="143">
        <v>226</v>
      </c>
      <c r="D371" s="143" t="s">
        <v>220</v>
      </c>
      <c r="E371" s="144" t="s">
        <v>2618</v>
      </c>
      <c r="F371" s="145" t="s">
        <v>2619</v>
      </c>
      <c r="G371" s="146" t="s">
        <v>169</v>
      </c>
      <c r="H371" s="147">
        <v>2</v>
      </c>
      <c r="I371" s="148"/>
      <c r="J371" s="148">
        <f t="shared" si="56"/>
        <v>0</v>
      </c>
      <c r="K371" s="149"/>
      <c r="L371" s="150"/>
      <c r="M371" s="151"/>
      <c r="N371" s="152"/>
      <c r="O371" s="139"/>
      <c r="P371" s="139"/>
      <c r="Q371" s="139"/>
      <c r="R371" s="139"/>
      <c r="S371" s="139"/>
      <c r="T371" s="140"/>
      <c r="AR371" s="141" t="s">
        <v>281</v>
      </c>
      <c r="AT371" s="141" t="s">
        <v>220</v>
      </c>
      <c r="AU371" s="141" t="s">
        <v>89</v>
      </c>
      <c r="AY371" s="13" t="s">
        <v>151</v>
      </c>
      <c r="BE371" s="142">
        <f t="shared" si="57"/>
        <v>0</v>
      </c>
      <c r="BF371" s="142">
        <f t="shared" si="58"/>
        <v>0</v>
      </c>
      <c r="BG371" s="142">
        <f t="shared" si="59"/>
        <v>0</v>
      </c>
      <c r="BH371" s="142">
        <f t="shared" si="60"/>
        <v>0</v>
      </c>
      <c r="BI371" s="142">
        <f t="shared" si="61"/>
        <v>0</v>
      </c>
      <c r="BJ371" s="13" t="s">
        <v>89</v>
      </c>
      <c r="BK371" s="142">
        <f t="shared" si="62"/>
        <v>0</v>
      </c>
      <c r="BL371" s="13" t="s">
        <v>215</v>
      </c>
      <c r="BM371" s="141" t="s">
        <v>2620</v>
      </c>
    </row>
    <row r="372" spans="2:65" s="1" customFormat="1" ht="24.25" customHeight="1">
      <c r="B372" s="129"/>
      <c r="C372" s="143">
        <v>227</v>
      </c>
      <c r="D372" s="143" t="s">
        <v>220</v>
      </c>
      <c r="E372" s="144" t="s">
        <v>2621</v>
      </c>
      <c r="F372" s="145" t="s">
        <v>2622</v>
      </c>
      <c r="G372" s="146" t="s">
        <v>169</v>
      </c>
      <c r="H372" s="147">
        <v>6</v>
      </c>
      <c r="I372" s="148"/>
      <c r="J372" s="148">
        <f t="shared" si="56"/>
        <v>0</v>
      </c>
      <c r="K372" s="149"/>
      <c r="L372" s="150"/>
      <c r="M372" s="151"/>
      <c r="N372" s="152"/>
      <c r="O372" s="139"/>
      <c r="P372" s="139"/>
      <c r="Q372" s="139"/>
      <c r="R372" s="139"/>
      <c r="S372" s="139"/>
      <c r="T372" s="140"/>
      <c r="AR372" s="141" t="s">
        <v>281</v>
      </c>
      <c r="AT372" s="141" t="s">
        <v>220</v>
      </c>
      <c r="AU372" s="141" t="s">
        <v>89</v>
      </c>
      <c r="AY372" s="13" t="s">
        <v>151</v>
      </c>
      <c r="BE372" s="142">
        <f t="shared" si="57"/>
        <v>0</v>
      </c>
      <c r="BF372" s="142">
        <f t="shared" si="58"/>
        <v>0</v>
      </c>
      <c r="BG372" s="142">
        <f t="shared" si="59"/>
        <v>0</v>
      </c>
      <c r="BH372" s="142">
        <f t="shared" si="60"/>
        <v>0</v>
      </c>
      <c r="BI372" s="142">
        <f t="shared" si="61"/>
        <v>0</v>
      </c>
      <c r="BJ372" s="13" t="s">
        <v>89</v>
      </c>
      <c r="BK372" s="142">
        <f t="shared" si="62"/>
        <v>0</v>
      </c>
      <c r="BL372" s="13" t="s">
        <v>215</v>
      </c>
      <c r="BM372" s="141" t="s">
        <v>2623</v>
      </c>
    </row>
    <row r="373" spans="2:65" s="1" customFormat="1" ht="24.25" customHeight="1">
      <c r="B373" s="129"/>
      <c r="C373" s="143">
        <v>228</v>
      </c>
      <c r="D373" s="143" t="s">
        <v>220</v>
      </c>
      <c r="E373" s="144" t="s">
        <v>2624</v>
      </c>
      <c r="F373" s="145" t="s">
        <v>2625</v>
      </c>
      <c r="G373" s="146" t="s">
        <v>169</v>
      </c>
      <c r="H373" s="147">
        <v>1</v>
      </c>
      <c r="I373" s="148"/>
      <c r="J373" s="148">
        <f t="shared" si="56"/>
        <v>0</v>
      </c>
      <c r="K373" s="149"/>
      <c r="L373" s="150"/>
      <c r="M373" s="151"/>
      <c r="N373" s="152"/>
      <c r="O373" s="139"/>
      <c r="P373" s="139"/>
      <c r="Q373" s="139"/>
      <c r="R373" s="139"/>
      <c r="S373" s="139"/>
      <c r="T373" s="140"/>
      <c r="AR373" s="141" t="s">
        <v>281</v>
      </c>
      <c r="AT373" s="141" t="s">
        <v>220</v>
      </c>
      <c r="AU373" s="141" t="s">
        <v>89</v>
      </c>
      <c r="AY373" s="13" t="s">
        <v>151</v>
      </c>
      <c r="BE373" s="142">
        <f t="shared" si="57"/>
        <v>0</v>
      </c>
      <c r="BF373" s="142">
        <f t="shared" si="58"/>
        <v>0</v>
      </c>
      <c r="BG373" s="142">
        <f t="shared" si="59"/>
        <v>0</v>
      </c>
      <c r="BH373" s="142">
        <f t="shared" si="60"/>
        <v>0</v>
      </c>
      <c r="BI373" s="142">
        <f t="shared" si="61"/>
        <v>0</v>
      </c>
      <c r="BJ373" s="13" t="s">
        <v>89</v>
      </c>
      <c r="BK373" s="142">
        <f t="shared" si="62"/>
        <v>0</v>
      </c>
      <c r="BL373" s="13" t="s">
        <v>215</v>
      </c>
      <c r="BM373" s="141" t="s">
        <v>2626</v>
      </c>
    </row>
    <row r="374" spans="2:65" s="1" customFormat="1" ht="24.25" customHeight="1">
      <c r="B374" s="129"/>
      <c r="C374" s="143">
        <v>229</v>
      </c>
      <c r="D374" s="143" t="s">
        <v>220</v>
      </c>
      <c r="E374" s="144" t="s">
        <v>2627</v>
      </c>
      <c r="F374" s="145" t="s">
        <v>2628</v>
      </c>
      <c r="G374" s="146" t="s">
        <v>169</v>
      </c>
      <c r="H374" s="147">
        <v>1</v>
      </c>
      <c r="I374" s="148"/>
      <c r="J374" s="148">
        <f t="shared" si="56"/>
        <v>0</v>
      </c>
      <c r="K374" s="149"/>
      <c r="L374" s="150"/>
      <c r="M374" s="151"/>
      <c r="N374" s="152"/>
      <c r="O374" s="139"/>
      <c r="P374" s="139"/>
      <c r="Q374" s="139"/>
      <c r="R374" s="139"/>
      <c r="S374" s="139"/>
      <c r="T374" s="140"/>
      <c r="AR374" s="141" t="s">
        <v>281</v>
      </c>
      <c r="AT374" s="141" t="s">
        <v>220</v>
      </c>
      <c r="AU374" s="141" t="s">
        <v>89</v>
      </c>
      <c r="AY374" s="13" t="s">
        <v>151</v>
      </c>
      <c r="BE374" s="142">
        <f t="shared" si="57"/>
        <v>0</v>
      </c>
      <c r="BF374" s="142">
        <f t="shared" si="58"/>
        <v>0</v>
      </c>
      <c r="BG374" s="142">
        <f t="shared" si="59"/>
        <v>0</v>
      </c>
      <c r="BH374" s="142">
        <f t="shared" si="60"/>
        <v>0</v>
      </c>
      <c r="BI374" s="142">
        <f t="shared" si="61"/>
        <v>0</v>
      </c>
      <c r="BJ374" s="13" t="s">
        <v>89</v>
      </c>
      <c r="BK374" s="142">
        <f t="shared" si="62"/>
        <v>0</v>
      </c>
      <c r="BL374" s="13" t="s">
        <v>215</v>
      </c>
      <c r="BM374" s="141" t="s">
        <v>2629</v>
      </c>
    </row>
    <row r="375" spans="2:65" s="1" customFormat="1" ht="24.25" customHeight="1">
      <c r="B375" s="129"/>
      <c r="C375" s="143">
        <v>230</v>
      </c>
      <c r="D375" s="143" t="s">
        <v>220</v>
      </c>
      <c r="E375" s="144" t="s">
        <v>2630</v>
      </c>
      <c r="F375" s="145" t="s">
        <v>2631</v>
      </c>
      <c r="G375" s="146" t="s">
        <v>169</v>
      </c>
      <c r="H375" s="147">
        <v>1</v>
      </c>
      <c r="I375" s="148"/>
      <c r="J375" s="148">
        <f t="shared" si="56"/>
        <v>0</v>
      </c>
      <c r="K375" s="149"/>
      <c r="L375" s="150"/>
      <c r="M375" s="151"/>
      <c r="N375" s="152"/>
      <c r="O375" s="139"/>
      <c r="P375" s="139"/>
      <c r="Q375" s="139"/>
      <c r="R375" s="139"/>
      <c r="S375" s="139"/>
      <c r="T375" s="140"/>
      <c r="AR375" s="141" t="s">
        <v>281</v>
      </c>
      <c r="AT375" s="141" t="s">
        <v>220</v>
      </c>
      <c r="AU375" s="141" t="s">
        <v>89</v>
      </c>
      <c r="AY375" s="13" t="s">
        <v>151</v>
      </c>
      <c r="BE375" s="142">
        <f t="shared" si="57"/>
        <v>0</v>
      </c>
      <c r="BF375" s="142">
        <f t="shared" si="58"/>
        <v>0</v>
      </c>
      <c r="BG375" s="142">
        <f t="shared" si="59"/>
        <v>0</v>
      </c>
      <c r="BH375" s="142">
        <f t="shared" si="60"/>
        <v>0</v>
      </c>
      <c r="BI375" s="142">
        <f t="shared" si="61"/>
        <v>0</v>
      </c>
      <c r="BJ375" s="13" t="s">
        <v>89</v>
      </c>
      <c r="BK375" s="142">
        <f t="shared" si="62"/>
        <v>0</v>
      </c>
      <c r="BL375" s="13" t="s">
        <v>215</v>
      </c>
      <c r="BM375" s="141" t="s">
        <v>2632</v>
      </c>
    </row>
    <row r="376" spans="2:65" s="1" customFormat="1" ht="14.5" customHeight="1">
      <c r="B376" s="129"/>
      <c r="C376" s="143">
        <v>231</v>
      </c>
      <c r="D376" s="143" t="s">
        <v>220</v>
      </c>
      <c r="E376" s="144" t="s">
        <v>2633</v>
      </c>
      <c r="F376" s="145" t="s">
        <v>2634</v>
      </c>
      <c r="G376" s="146" t="s">
        <v>169</v>
      </c>
      <c r="H376" s="147">
        <v>4</v>
      </c>
      <c r="I376" s="148"/>
      <c r="J376" s="148">
        <f t="shared" si="56"/>
        <v>0</v>
      </c>
      <c r="K376" s="149"/>
      <c r="L376" s="150"/>
      <c r="M376" s="151"/>
      <c r="N376" s="152"/>
      <c r="O376" s="139"/>
      <c r="P376" s="139"/>
      <c r="Q376" s="139"/>
      <c r="R376" s="139"/>
      <c r="S376" s="139"/>
      <c r="T376" s="140"/>
      <c r="AR376" s="141" t="s">
        <v>281</v>
      </c>
      <c r="AT376" s="141" t="s">
        <v>220</v>
      </c>
      <c r="AU376" s="141" t="s">
        <v>89</v>
      </c>
      <c r="AY376" s="13" t="s">
        <v>151</v>
      </c>
      <c r="BE376" s="142">
        <f t="shared" si="57"/>
        <v>0</v>
      </c>
      <c r="BF376" s="142">
        <f t="shared" si="58"/>
        <v>0</v>
      </c>
      <c r="BG376" s="142">
        <f t="shared" si="59"/>
        <v>0</v>
      </c>
      <c r="BH376" s="142">
        <f t="shared" si="60"/>
        <v>0</v>
      </c>
      <c r="BI376" s="142">
        <f t="shared" si="61"/>
        <v>0</v>
      </c>
      <c r="BJ376" s="13" t="s">
        <v>89</v>
      </c>
      <c r="BK376" s="142">
        <f t="shared" si="62"/>
        <v>0</v>
      </c>
      <c r="BL376" s="13" t="s">
        <v>215</v>
      </c>
      <c r="BM376" s="141" t="s">
        <v>2635</v>
      </c>
    </row>
    <row r="377" spans="2:65" s="1" customFormat="1" ht="14.5" customHeight="1">
      <c r="B377" s="129"/>
      <c r="C377" s="143">
        <v>232</v>
      </c>
      <c r="D377" s="143" t="s">
        <v>220</v>
      </c>
      <c r="E377" s="144" t="s">
        <v>2636</v>
      </c>
      <c r="F377" s="145" t="s">
        <v>2637</v>
      </c>
      <c r="G377" s="146" t="s">
        <v>169</v>
      </c>
      <c r="H377" s="147">
        <v>10</v>
      </c>
      <c r="I377" s="148"/>
      <c r="J377" s="148">
        <f t="shared" si="56"/>
        <v>0</v>
      </c>
      <c r="K377" s="149"/>
      <c r="L377" s="150"/>
      <c r="M377" s="151"/>
      <c r="N377" s="152"/>
      <c r="O377" s="139"/>
      <c r="P377" s="139"/>
      <c r="Q377" s="139"/>
      <c r="R377" s="139"/>
      <c r="S377" s="139"/>
      <c r="T377" s="140"/>
      <c r="AR377" s="141" t="s">
        <v>281</v>
      </c>
      <c r="AT377" s="141" t="s">
        <v>220</v>
      </c>
      <c r="AU377" s="141" t="s">
        <v>89</v>
      </c>
      <c r="AY377" s="13" t="s">
        <v>151</v>
      </c>
      <c r="BE377" s="142">
        <f t="shared" si="57"/>
        <v>0</v>
      </c>
      <c r="BF377" s="142">
        <f t="shared" si="58"/>
        <v>0</v>
      </c>
      <c r="BG377" s="142">
        <f t="shared" si="59"/>
        <v>0</v>
      </c>
      <c r="BH377" s="142">
        <f t="shared" si="60"/>
        <v>0</v>
      </c>
      <c r="BI377" s="142">
        <f t="shared" si="61"/>
        <v>0</v>
      </c>
      <c r="BJ377" s="13" t="s">
        <v>89</v>
      </c>
      <c r="BK377" s="142">
        <f t="shared" si="62"/>
        <v>0</v>
      </c>
      <c r="BL377" s="13" t="s">
        <v>215</v>
      </c>
      <c r="BM377" s="141" t="s">
        <v>2638</v>
      </c>
    </row>
    <row r="378" spans="2:65" s="1" customFormat="1" ht="14.5" customHeight="1">
      <c r="B378" s="129"/>
      <c r="C378" s="143">
        <v>233</v>
      </c>
      <c r="D378" s="143" t="s">
        <v>220</v>
      </c>
      <c r="E378" s="144" t="s">
        <v>2639</v>
      </c>
      <c r="F378" s="145" t="s">
        <v>2640</v>
      </c>
      <c r="G378" s="146" t="s">
        <v>169</v>
      </c>
      <c r="H378" s="147">
        <v>8</v>
      </c>
      <c r="I378" s="148"/>
      <c r="J378" s="148">
        <f t="shared" si="56"/>
        <v>0</v>
      </c>
      <c r="K378" s="149"/>
      <c r="L378" s="150"/>
      <c r="M378" s="151"/>
      <c r="N378" s="152"/>
      <c r="O378" s="139"/>
      <c r="P378" s="139"/>
      <c r="Q378" s="139"/>
      <c r="R378" s="139"/>
      <c r="S378" s="139"/>
      <c r="T378" s="140"/>
      <c r="AR378" s="141" t="s">
        <v>281</v>
      </c>
      <c r="AT378" s="141" t="s">
        <v>220</v>
      </c>
      <c r="AU378" s="141" t="s">
        <v>89</v>
      </c>
      <c r="AY378" s="13" t="s">
        <v>151</v>
      </c>
      <c r="BE378" s="142">
        <f t="shared" si="57"/>
        <v>0</v>
      </c>
      <c r="BF378" s="142">
        <f t="shared" si="58"/>
        <v>0</v>
      </c>
      <c r="BG378" s="142">
        <f t="shared" si="59"/>
        <v>0</v>
      </c>
      <c r="BH378" s="142">
        <f t="shared" si="60"/>
        <v>0</v>
      </c>
      <c r="BI378" s="142">
        <f t="shared" si="61"/>
        <v>0</v>
      </c>
      <c r="BJ378" s="13" t="s">
        <v>89</v>
      </c>
      <c r="BK378" s="142">
        <f t="shared" si="62"/>
        <v>0</v>
      </c>
      <c r="BL378" s="13" t="s">
        <v>215</v>
      </c>
      <c r="BM378" s="141" t="s">
        <v>2641</v>
      </c>
    </row>
    <row r="379" spans="2:65" s="1" customFormat="1" ht="14.5" customHeight="1">
      <c r="B379" s="129"/>
      <c r="C379" s="143">
        <v>234</v>
      </c>
      <c r="D379" s="143" t="s">
        <v>220</v>
      </c>
      <c r="E379" s="144" t="s">
        <v>2642</v>
      </c>
      <c r="F379" s="145" t="s">
        <v>2643</v>
      </c>
      <c r="G379" s="146" t="s">
        <v>169</v>
      </c>
      <c r="H379" s="147">
        <v>6</v>
      </c>
      <c r="I379" s="148"/>
      <c r="J379" s="148">
        <f t="shared" si="56"/>
        <v>0</v>
      </c>
      <c r="K379" s="149"/>
      <c r="L379" s="150"/>
      <c r="M379" s="151"/>
      <c r="N379" s="152"/>
      <c r="O379" s="139"/>
      <c r="P379" s="139"/>
      <c r="Q379" s="139"/>
      <c r="R379" s="139"/>
      <c r="S379" s="139"/>
      <c r="T379" s="140"/>
      <c r="AR379" s="141" t="s">
        <v>281</v>
      </c>
      <c r="AT379" s="141" t="s">
        <v>220</v>
      </c>
      <c r="AU379" s="141" t="s">
        <v>89</v>
      </c>
      <c r="AY379" s="13" t="s">
        <v>151</v>
      </c>
      <c r="BE379" s="142">
        <f t="shared" si="57"/>
        <v>0</v>
      </c>
      <c r="BF379" s="142">
        <f t="shared" si="58"/>
        <v>0</v>
      </c>
      <c r="BG379" s="142">
        <f t="shared" si="59"/>
        <v>0</v>
      </c>
      <c r="BH379" s="142">
        <f t="shared" si="60"/>
        <v>0</v>
      </c>
      <c r="BI379" s="142">
        <f t="shared" si="61"/>
        <v>0</v>
      </c>
      <c r="BJ379" s="13" t="s">
        <v>89</v>
      </c>
      <c r="BK379" s="142">
        <f t="shared" si="62"/>
        <v>0</v>
      </c>
      <c r="BL379" s="13" t="s">
        <v>215</v>
      </c>
      <c r="BM379" s="141" t="s">
        <v>2644</v>
      </c>
    </row>
    <row r="380" spans="2:65" s="1" customFormat="1" ht="14.5" customHeight="1">
      <c r="B380" s="129"/>
      <c r="C380" s="143">
        <v>235</v>
      </c>
      <c r="D380" s="143" t="s">
        <v>220</v>
      </c>
      <c r="E380" s="144" t="s">
        <v>2645</v>
      </c>
      <c r="F380" s="145" t="s">
        <v>2646</v>
      </c>
      <c r="G380" s="146" t="s">
        <v>169</v>
      </c>
      <c r="H380" s="147">
        <v>4</v>
      </c>
      <c r="I380" s="148"/>
      <c r="J380" s="148">
        <f t="shared" si="56"/>
        <v>0</v>
      </c>
      <c r="K380" s="149"/>
      <c r="L380" s="150"/>
      <c r="M380" s="151"/>
      <c r="N380" s="152"/>
      <c r="O380" s="139"/>
      <c r="P380" s="139"/>
      <c r="Q380" s="139"/>
      <c r="R380" s="139"/>
      <c r="S380" s="139"/>
      <c r="T380" s="140"/>
      <c r="AR380" s="141" t="s">
        <v>281</v>
      </c>
      <c r="AT380" s="141" t="s">
        <v>220</v>
      </c>
      <c r="AU380" s="141" t="s">
        <v>89</v>
      </c>
      <c r="AY380" s="13" t="s">
        <v>151</v>
      </c>
      <c r="BE380" s="142">
        <f t="shared" si="57"/>
        <v>0</v>
      </c>
      <c r="BF380" s="142">
        <f t="shared" si="58"/>
        <v>0</v>
      </c>
      <c r="BG380" s="142">
        <f t="shared" si="59"/>
        <v>0</v>
      </c>
      <c r="BH380" s="142">
        <f t="shared" si="60"/>
        <v>0</v>
      </c>
      <c r="BI380" s="142">
        <f t="shared" si="61"/>
        <v>0</v>
      </c>
      <c r="BJ380" s="13" t="s">
        <v>89</v>
      </c>
      <c r="BK380" s="142">
        <f t="shared" si="62"/>
        <v>0</v>
      </c>
      <c r="BL380" s="13" t="s">
        <v>215</v>
      </c>
      <c r="BM380" s="141" t="s">
        <v>2647</v>
      </c>
    </row>
    <row r="381" spans="2:65" s="1" customFormat="1" ht="24.25" customHeight="1">
      <c r="B381" s="129"/>
      <c r="C381" s="143">
        <v>236</v>
      </c>
      <c r="D381" s="143" t="s">
        <v>220</v>
      </c>
      <c r="E381" s="144" t="s">
        <v>2648</v>
      </c>
      <c r="F381" s="145" t="s">
        <v>2649</v>
      </c>
      <c r="G381" s="146" t="s">
        <v>169</v>
      </c>
      <c r="H381" s="147">
        <v>4</v>
      </c>
      <c r="I381" s="148"/>
      <c r="J381" s="148">
        <f t="shared" si="56"/>
        <v>0</v>
      </c>
      <c r="K381" s="149"/>
      <c r="L381" s="150"/>
      <c r="M381" s="151"/>
      <c r="N381" s="152"/>
      <c r="O381" s="139"/>
      <c r="P381" s="139"/>
      <c r="Q381" s="139"/>
      <c r="R381" s="139"/>
      <c r="S381" s="139"/>
      <c r="T381" s="140"/>
      <c r="AR381" s="141" t="s">
        <v>281</v>
      </c>
      <c r="AT381" s="141" t="s">
        <v>220</v>
      </c>
      <c r="AU381" s="141" t="s">
        <v>89</v>
      </c>
      <c r="AY381" s="13" t="s">
        <v>151</v>
      </c>
      <c r="BE381" s="142">
        <f t="shared" si="57"/>
        <v>0</v>
      </c>
      <c r="BF381" s="142">
        <f t="shared" si="58"/>
        <v>0</v>
      </c>
      <c r="BG381" s="142">
        <f t="shared" si="59"/>
        <v>0</v>
      </c>
      <c r="BH381" s="142">
        <f t="shared" si="60"/>
        <v>0</v>
      </c>
      <c r="BI381" s="142">
        <f t="shared" si="61"/>
        <v>0</v>
      </c>
      <c r="BJ381" s="13" t="s">
        <v>89</v>
      </c>
      <c r="BK381" s="142">
        <f t="shared" si="62"/>
        <v>0</v>
      </c>
      <c r="BL381" s="13" t="s">
        <v>215</v>
      </c>
      <c r="BM381" s="141" t="s">
        <v>2650</v>
      </c>
    </row>
    <row r="382" spans="2:65" s="1" customFormat="1" ht="24.25" customHeight="1">
      <c r="B382" s="129"/>
      <c r="C382" s="143">
        <v>237</v>
      </c>
      <c r="D382" s="143" t="s">
        <v>220</v>
      </c>
      <c r="E382" s="144" t="s">
        <v>2651</v>
      </c>
      <c r="F382" s="145" t="s">
        <v>2652</v>
      </c>
      <c r="G382" s="146" t="s">
        <v>169</v>
      </c>
      <c r="H382" s="147">
        <v>2</v>
      </c>
      <c r="I382" s="148"/>
      <c r="J382" s="148">
        <f t="shared" si="56"/>
        <v>0</v>
      </c>
      <c r="K382" s="149"/>
      <c r="L382" s="150"/>
      <c r="M382" s="151"/>
      <c r="N382" s="152"/>
      <c r="O382" s="139"/>
      <c r="P382" s="139"/>
      <c r="Q382" s="139"/>
      <c r="R382" s="139"/>
      <c r="S382" s="139"/>
      <c r="T382" s="140"/>
      <c r="AR382" s="141" t="s">
        <v>281</v>
      </c>
      <c r="AT382" s="141" t="s">
        <v>220</v>
      </c>
      <c r="AU382" s="141" t="s">
        <v>89</v>
      </c>
      <c r="AY382" s="13" t="s">
        <v>151</v>
      </c>
      <c r="BE382" s="142">
        <f t="shared" si="57"/>
        <v>0</v>
      </c>
      <c r="BF382" s="142">
        <f t="shared" si="58"/>
        <v>0</v>
      </c>
      <c r="BG382" s="142">
        <f t="shared" si="59"/>
        <v>0</v>
      </c>
      <c r="BH382" s="142">
        <f t="shared" si="60"/>
        <v>0</v>
      </c>
      <c r="BI382" s="142">
        <f t="shared" si="61"/>
        <v>0</v>
      </c>
      <c r="BJ382" s="13" t="s">
        <v>89</v>
      </c>
      <c r="BK382" s="142">
        <f t="shared" si="62"/>
        <v>0</v>
      </c>
      <c r="BL382" s="13" t="s">
        <v>215</v>
      </c>
      <c r="BM382" s="141" t="s">
        <v>2653</v>
      </c>
    </row>
    <row r="383" spans="2:65" s="1" customFormat="1" ht="24.25" customHeight="1">
      <c r="B383" s="129"/>
      <c r="C383" s="143">
        <v>238</v>
      </c>
      <c r="D383" s="143" t="s">
        <v>220</v>
      </c>
      <c r="E383" s="144" t="s">
        <v>2654</v>
      </c>
      <c r="F383" s="145" t="s">
        <v>2655</v>
      </c>
      <c r="G383" s="146" t="s">
        <v>169</v>
      </c>
      <c r="H383" s="147">
        <v>4</v>
      </c>
      <c r="I383" s="148"/>
      <c r="J383" s="148">
        <f t="shared" si="56"/>
        <v>0</v>
      </c>
      <c r="K383" s="149"/>
      <c r="L383" s="150"/>
      <c r="M383" s="151"/>
      <c r="N383" s="152"/>
      <c r="O383" s="139"/>
      <c r="P383" s="139"/>
      <c r="Q383" s="139"/>
      <c r="R383" s="139"/>
      <c r="S383" s="139"/>
      <c r="T383" s="140"/>
      <c r="AR383" s="141" t="s">
        <v>281</v>
      </c>
      <c r="AT383" s="141" t="s">
        <v>220</v>
      </c>
      <c r="AU383" s="141" t="s">
        <v>89</v>
      </c>
      <c r="AY383" s="13" t="s">
        <v>151</v>
      </c>
      <c r="BE383" s="142">
        <f t="shared" si="57"/>
        <v>0</v>
      </c>
      <c r="BF383" s="142">
        <f t="shared" si="58"/>
        <v>0</v>
      </c>
      <c r="BG383" s="142">
        <f t="shared" si="59"/>
        <v>0</v>
      </c>
      <c r="BH383" s="142">
        <f t="shared" si="60"/>
        <v>0</v>
      </c>
      <c r="BI383" s="142">
        <f t="shared" si="61"/>
        <v>0</v>
      </c>
      <c r="BJ383" s="13" t="s">
        <v>89</v>
      </c>
      <c r="BK383" s="142">
        <f t="shared" si="62"/>
        <v>0</v>
      </c>
      <c r="BL383" s="13" t="s">
        <v>215</v>
      </c>
      <c r="BM383" s="141" t="s">
        <v>2656</v>
      </c>
    </row>
    <row r="384" spans="2:65" s="1" customFormat="1" ht="24.25" customHeight="1">
      <c r="B384" s="129"/>
      <c r="C384" s="130">
        <v>239</v>
      </c>
      <c r="D384" s="130" t="s">
        <v>153</v>
      </c>
      <c r="E384" s="131" t="s">
        <v>2657</v>
      </c>
      <c r="F384" s="132" t="s">
        <v>2658</v>
      </c>
      <c r="G384" s="133" t="s">
        <v>169</v>
      </c>
      <c r="H384" s="134">
        <v>1</v>
      </c>
      <c r="I384" s="135"/>
      <c r="J384" s="135">
        <f t="shared" si="56"/>
        <v>0</v>
      </c>
      <c r="K384" s="136"/>
      <c r="L384" s="25"/>
      <c r="M384" s="137"/>
      <c r="N384" s="138"/>
      <c r="O384" s="139"/>
      <c r="P384" s="139"/>
      <c r="Q384" s="139"/>
      <c r="R384" s="139"/>
      <c r="S384" s="139"/>
      <c r="T384" s="140"/>
      <c r="AR384" s="141" t="s">
        <v>215</v>
      </c>
      <c r="AT384" s="141" t="s">
        <v>153</v>
      </c>
      <c r="AU384" s="141" t="s">
        <v>89</v>
      </c>
      <c r="AY384" s="13" t="s">
        <v>151</v>
      </c>
      <c r="BE384" s="142">
        <f t="shared" si="57"/>
        <v>0</v>
      </c>
      <c r="BF384" s="142">
        <f t="shared" si="58"/>
        <v>0</v>
      </c>
      <c r="BG384" s="142">
        <f t="shared" si="59"/>
        <v>0</v>
      </c>
      <c r="BH384" s="142">
        <f t="shared" si="60"/>
        <v>0</v>
      </c>
      <c r="BI384" s="142">
        <f t="shared" si="61"/>
        <v>0</v>
      </c>
      <c r="BJ384" s="13" t="s">
        <v>89</v>
      </c>
      <c r="BK384" s="142">
        <f t="shared" si="62"/>
        <v>0</v>
      </c>
      <c r="BL384" s="13" t="s">
        <v>215</v>
      </c>
      <c r="BM384" s="141" t="s">
        <v>2659</v>
      </c>
    </row>
    <row r="385" spans="2:65" s="1" customFormat="1" ht="14.5" customHeight="1">
      <c r="B385" s="129"/>
      <c r="C385" s="130">
        <v>240</v>
      </c>
      <c r="D385" s="130" t="s">
        <v>153</v>
      </c>
      <c r="E385" s="131" t="s">
        <v>2660</v>
      </c>
      <c r="F385" s="132" t="s">
        <v>2661</v>
      </c>
      <c r="G385" s="133" t="s">
        <v>169</v>
      </c>
      <c r="H385" s="134">
        <v>1</v>
      </c>
      <c r="I385" s="135"/>
      <c r="J385" s="135">
        <f t="shared" si="56"/>
        <v>0</v>
      </c>
      <c r="K385" s="136"/>
      <c r="L385" s="25"/>
      <c r="M385" s="137"/>
      <c r="N385" s="138"/>
      <c r="O385" s="139"/>
      <c r="P385" s="139"/>
      <c r="Q385" s="139"/>
      <c r="R385" s="139"/>
      <c r="S385" s="139"/>
      <c r="T385" s="140"/>
      <c r="AR385" s="141" t="s">
        <v>215</v>
      </c>
      <c r="AT385" s="141" t="s">
        <v>153</v>
      </c>
      <c r="AU385" s="141" t="s">
        <v>89</v>
      </c>
      <c r="AY385" s="13" t="s">
        <v>151</v>
      </c>
      <c r="BE385" s="142">
        <f t="shared" si="57"/>
        <v>0</v>
      </c>
      <c r="BF385" s="142">
        <f t="shared" si="58"/>
        <v>0</v>
      </c>
      <c r="BG385" s="142">
        <f t="shared" si="59"/>
        <v>0</v>
      </c>
      <c r="BH385" s="142">
        <f t="shared" si="60"/>
        <v>0</v>
      </c>
      <c r="BI385" s="142">
        <f t="shared" si="61"/>
        <v>0</v>
      </c>
      <c r="BJ385" s="13" t="s">
        <v>89</v>
      </c>
      <c r="BK385" s="142">
        <f t="shared" si="62"/>
        <v>0</v>
      </c>
      <c r="BL385" s="13" t="s">
        <v>215</v>
      </c>
      <c r="BM385" s="141" t="s">
        <v>2662</v>
      </c>
    </row>
    <row r="386" spans="2:65" s="1" customFormat="1" ht="24.25" customHeight="1">
      <c r="B386" s="129"/>
      <c r="C386" s="143">
        <v>241</v>
      </c>
      <c r="D386" s="143" t="s">
        <v>220</v>
      </c>
      <c r="E386" s="144" t="s">
        <v>2663</v>
      </c>
      <c r="F386" s="145" t="s">
        <v>2664</v>
      </c>
      <c r="G386" s="146" t="s">
        <v>169</v>
      </c>
      <c r="H386" s="147">
        <v>1</v>
      </c>
      <c r="I386" s="148"/>
      <c r="J386" s="148">
        <f t="shared" si="56"/>
        <v>0</v>
      </c>
      <c r="K386" s="149"/>
      <c r="L386" s="150"/>
      <c r="M386" s="151"/>
      <c r="N386" s="152"/>
      <c r="O386" s="139"/>
      <c r="P386" s="139"/>
      <c r="Q386" s="139"/>
      <c r="R386" s="139"/>
      <c r="S386" s="139"/>
      <c r="T386" s="140"/>
      <c r="AR386" s="141" t="s">
        <v>281</v>
      </c>
      <c r="AT386" s="141" t="s">
        <v>220</v>
      </c>
      <c r="AU386" s="141" t="s">
        <v>89</v>
      </c>
      <c r="AY386" s="13" t="s">
        <v>151</v>
      </c>
      <c r="BE386" s="142">
        <f t="shared" si="57"/>
        <v>0</v>
      </c>
      <c r="BF386" s="142">
        <f t="shared" si="58"/>
        <v>0</v>
      </c>
      <c r="BG386" s="142">
        <f t="shared" si="59"/>
        <v>0</v>
      </c>
      <c r="BH386" s="142">
        <f t="shared" si="60"/>
        <v>0</v>
      </c>
      <c r="BI386" s="142">
        <f t="shared" si="61"/>
        <v>0</v>
      </c>
      <c r="BJ386" s="13" t="s">
        <v>89</v>
      </c>
      <c r="BK386" s="142">
        <f t="shared" si="62"/>
        <v>0</v>
      </c>
      <c r="BL386" s="13" t="s">
        <v>215</v>
      </c>
      <c r="BM386" s="141" t="s">
        <v>2665</v>
      </c>
    </row>
    <row r="387" spans="2:65" s="1" customFormat="1" ht="24.25" customHeight="1">
      <c r="B387" s="129"/>
      <c r="C387" s="143">
        <v>242</v>
      </c>
      <c r="D387" s="143" t="s">
        <v>220</v>
      </c>
      <c r="E387" s="144" t="s">
        <v>2666</v>
      </c>
      <c r="F387" s="145" t="s">
        <v>2667</v>
      </c>
      <c r="G387" s="146" t="s">
        <v>169</v>
      </c>
      <c r="H387" s="147">
        <v>1</v>
      </c>
      <c r="I387" s="148"/>
      <c r="J387" s="148">
        <f t="shared" si="56"/>
        <v>0</v>
      </c>
      <c r="K387" s="149"/>
      <c r="L387" s="150"/>
      <c r="M387" s="151"/>
      <c r="N387" s="152"/>
      <c r="O387" s="139"/>
      <c r="P387" s="139"/>
      <c r="Q387" s="139"/>
      <c r="R387" s="139"/>
      <c r="S387" s="139"/>
      <c r="T387" s="140"/>
      <c r="AR387" s="141" t="s">
        <v>281</v>
      </c>
      <c r="AT387" s="141" t="s">
        <v>220</v>
      </c>
      <c r="AU387" s="141" t="s">
        <v>89</v>
      </c>
      <c r="AY387" s="13" t="s">
        <v>151</v>
      </c>
      <c r="BE387" s="142">
        <f t="shared" si="57"/>
        <v>0</v>
      </c>
      <c r="BF387" s="142">
        <f t="shared" si="58"/>
        <v>0</v>
      </c>
      <c r="BG387" s="142">
        <f t="shared" si="59"/>
        <v>0</v>
      </c>
      <c r="BH387" s="142">
        <f t="shared" si="60"/>
        <v>0</v>
      </c>
      <c r="BI387" s="142">
        <f t="shared" si="61"/>
        <v>0</v>
      </c>
      <c r="BJ387" s="13" t="s">
        <v>89</v>
      </c>
      <c r="BK387" s="142">
        <f t="shared" si="62"/>
        <v>0</v>
      </c>
      <c r="BL387" s="13" t="s">
        <v>215</v>
      </c>
      <c r="BM387" s="141" t="s">
        <v>2668</v>
      </c>
    </row>
    <row r="388" spans="2:65" s="1" customFormat="1" ht="24.25" customHeight="1">
      <c r="B388" s="129"/>
      <c r="C388" s="130">
        <v>243</v>
      </c>
      <c r="D388" s="130" t="s">
        <v>153</v>
      </c>
      <c r="E388" s="131" t="s">
        <v>2669</v>
      </c>
      <c r="F388" s="132" t="s">
        <v>2670</v>
      </c>
      <c r="G388" s="133" t="s">
        <v>545</v>
      </c>
      <c r="H388" s="134">
        <v>25.04</v>
      </c>
      <c r="I388" s="135"/>
      <c r="J388" s="135">
        <f t="shared" si="56"/>
        <v>0</v>
      </c>
      <c r="K388" s="136"/>
      <c r="L388" s="25"/>
      <c r="M388" s="137"/>
      <c r="N388" s="138"/>
      <c r="O388" s="139"/>
      <c r="P388" s="139"/>
      <c r="Q388" s="139"/>
      <c r="R388" s="139"/>
      <c r="S388" s="139"/>
      <c r="T388" s="140"/>
      <c r="AR388" s="141" t="s">
        <v>215</v>
      </c>
      <c r="AT388" s="141" t="s">
        <v>153</v>
      </c>
      <c r="AU388" s="141" t="s">
        <v>89</v>
      </c>
      <c r="AY388" s="13" t="s">
        <v>151</v>
      </c>
      <c r="BE388" s="142">
        <f t="shared" si="57"/>
        <v>0</v>
      </c>
      <c r="BF388" s="142">
        <f t="shared" si="58"/>
        <v>0</v>
      </c>
      <c r="BG388" s="142">
        <f t="shared" si="59"/>
        <v>0</v>
      </c>
      <c r="BH388" s="142">
        <f t="shared" si="60"/>
        <v>0</v>
      </c>
      <c r="BI388" s="142">
        <f t="shared" si="61"/>
        <v>0</v>
      </c>
      <c r="BJ388" s="13" t="s">
        <v>89</v>
      </c>
      <c r="BK388" s="142">
        <f t="shared" si="62"/>
        <v>0</v>
      </c>
      <c r="BL388" s="13" t="s">
        <v>215</v>
      </c>
      <c r="BM388" s="141" t="s">
        <v>2671</v>
      </c>
    </row>
    <row r="389" spans="2:65" s="1" customFormat="1" ht="24.25" customHeight="1">
      <c r="B389" s="129"/>
      <c r="C389" s="130">
        <v>244</v>
      </c>
      <c r="D389" s="130" t="s">
        <v>153</v>
      </c>
      <c r="E389" s="131" t="s">
        <v>2672</v>
      </c>
      <c r="F389" s="132" t="s">
        <v>2673</v>
      </c>
      <c r="G389" s="133" t="s">
        <v>545</v>
      </c>
      <c r="H389" s="134">
        <v>25.04</v>
      </c>
      <c r="I389" s="135"/>
      <c r="J389" s="135">
        <f t="shared" si="56"/>
        <v>0</v>
      </c>
      <c r="K389" s="136"/>
      <c r="L389" s="25"/>
      <c r="M389" s="137"/>
      <c r="N389" s="138"/>
      <c r="O389" s="139"/>
      <c r="P389" s="139"/>
      <c r="Q389" s="139"/>
      <c r="R389" s="139"/>
      <c r="S389" s="139"/>
      <c r="T389" s="140"/>
      <c r="AR389" s="141" t="s">
        <v>215</v>
      </c>
      <c r="AT389" s="141" t="s">
        <v>153</v>
      </c>
      <c r="AU389" s="141" t="s">
        <v>89</v>
      </c>
      <c r="AY389" s="13" t="s">
        <v>151</v>
      </c>
      <c r="BE389" s="142">
        <f t="shared" si="57"/>
        <v>0</v>
      </c>
      <c r="BF389" s="142">
        <f t="shared" si="58"/>
        <v>0</v>
      </c>
      <c r="BG389" s="142">
        <f t="shared" si="59"/>
        <v>0</v>
      </c>
      <c r="BH389" s="142">
        <f t="shared" si="60"/>
        <v>0</v>
      </c>
      <c r="BI389" s="142">
        <f t="shared" si="61"/>
        <v>0</v>
      </c>
      <c r="BJ389" s="13" t="s">
        <v>89</v>
      </c>
      <c r="BK389" s="142">
        <f t="shared" si="62"/>
        <v>0</v>
      </c>
      <c r="BL389" s="13" t="s">
        <v>215</v>
      </c>
      <c r="BM389" s="141" t="s">
        <v>2674</v>
      </c>
    </row>
    <row r="390" spans="2:65" s="11" customFormat="1" ht="23" customHeight="1">
      <c r="B390" s="118"/>
      <c r="D390" s="119" t="s">
        <v>76</v>
      </c>
      <c r="E390" s="127" t="s">
        <v>1600</v>
      </c>
      <c r="F390" s="127" t="s">
        <v>1601</v>
      </c>
      <c r="J390" s="128">
        <f>BK390</f>
        <v>0</v>
      </c>
      <c r="L390" s="118"/>
      <c r="M390" s="122"/>
      <c r="P390" s="123"/>
      <c r="R390" s="123"/>
      <c r="T390" s="124"/>
      <c r="W390" s="1"/>
      <c r="AR390" s="119" t="s">
        <v>89</v>
      </c>
      <c r="AT390" s="125" t="s">
        <v>76</v>
      </c>
      <c r="AU390" s="125" t="s">
        <v>84</v>
      </c>
      <c r="AY390" s="119" t="s">
        <v>151</v>
      </c>
      <c r="BK390" s="165">
        <f>SUM(BK391:BK395)</f>
        <v>0</v>
      </c>
    </row>
    <row r="391" spans="2:65" s="1" customFormat="1" ht="24.25" customHeight="1">
      <c r="B391" s="129"/>
      <c r="C391" s="130">
        <v>245</v>
      </c>
      <c r="D391" s="130" t="s">
        <v>153</v>
      </c>
      <c r="E391" s="131" t="s">
        <v>2675</v>
      </c>
      <c r="F391" s="132" t="s">
        <v>2676</v>
      </c>
      <c r="G391" s="133" t="s">
        <v>169</v>
      </c>
      <c r="H391" s="134">
        <v>5</v>
      </c>
      <c r="I391" s="135"/>
      <c r="J391" s="135">
        <f>ROUND(I391*H391,2)</f>
        <v>0</v>
      </c>
      <c r="K391" s="136"/>
      <c r="L391" s="25"/>
      <c r="M391" s="137"/>
      <c r="N391" s="138"/>
      <c r="O391" s="139"/>
      <c r="P391" s="139"/>
      <c r="Q391" s="139"/>
      <c r="R391" s="139"/>
      <c r="S391" s="139"/>
      <c r="T391" s="140"/>
      <c r="AR391" s="141" t="s">
        <v>215</v>
      </c>
      <c r="AT391" s="141" t="s">
        <v>153</v>
      </c>
      <c r="AU391" s="141" t="s">
        <v>89</v>
      </c>
      <c r="AY391" s="13" t="s">
        <v>151</v>
      </c>
      <c r="BE391" s="142">
        <f>IF(N391="základná",J391,0)</f>
        <v>0</v>
      </c>
      <c r="BF391" s="142">
        <f>IF(N391="znížená",J391,0)</f>
        <v>0</v>
      </c>
      <c r="BG391" s="142">
        <f>IF(N391="zákl. prenesená",J391,0)</f>
        <v>0</v>
      </c>
      <c r="BH391" s="142">
        <f>IF(N391="zníž. prenesená",J391,0)</f>
        <v>0</v>
      </c>
      <c r="BI391" s="142">
        <f>IF(N391="nulová",J391,0)</f>
        <v>0</v>
      </c>
      <c r="BJ391" s="13" t="s">
        <v>89</v>
      </c>
      <c r="BK391" s="142">
        <f>ROUND(I391*H391,2)</f>
        <v>0</v>
      </c>
      <c r="BL391" s="13" t="s">
        <v>215</v>
      </c>
      <c r="BM391" s="141" t="s">
        <v>2677</v>
      </c>
    </row>
    <row r="392" spans="2:65" s="1" customFormat="1" ht="24.25" customHeight="1">
      <c r="B392" s="129"/>
      <c r="C392" s="143">
        <v>246</v>
      </c>
      <c r="D392" s="143" t="s">
        <v>220</v>
      </c>
      <c r="E392" s="144" t="s">
        <v>2678</v>
      </c>
      <c r="F392" s="145" t="s">
        <v>2679</v>
      </c>
      <c r="G392" s="146" t="s">
        <v>169</v>
      </c>
      <c r="H392" s="147">
        <v>5</v>
      </c>
      <c r="I392" s="148"/>
      <c r="J392" s="148">
        <f>ROUND(I392*H392,2)</f>
        <v>0</v>
      </c>
      <c r="K392" s="149"/>
      <c r="L392" s="150"/>
      <c r="M392" s="151"/>
      <c r="N392" s="152"/>
      <c r="O392" s="139"/>
      <c r="P392" s="139"/>
      <c r="Q392" s="139"/>
      <c r="R392" s="139"/>
      <c r="S392" s="139"/>
      <c r="T392" s="140"/>
      <c r="AR392" s="141" t="s">
        <v>281</v>
      </c>
      <c r="AT392" s="141" t="s">
        <v>220</v>
      </c>
      <c r="AU392" s="141" t="s">
        <v>89</v>
      </c>
      <c r="AY392" s="13" t="s">
        <v>151</v>
      </c>
      <c r="BE392" s="142">
        <f>IF(N392="základná",J392,0)</f>
        <v>0</v>
      </c>
      <c r="BF392" s="142">
        <f>IF(N392="znížená",J392,0)</f>
        <v>0</v>
      </c>
      <c r="BG392" s="142">
        <f>IF(N392="zákl. prenesená",J392,0)</f>
        <v>0</v>
      </c>
      <c r="BH392" s="142">
        <f>IF(N392="zníž. prenesená",J392,0)</f>
        <v>0</v>
      </c>
      <c r="BI392" s="142">
        <f>IF(N392="nulová",J392,0)</f>
        <v>0</v>
      </c>
      <c r="BJ392" s="13" t="s">
        <v>89</v>
      </c>
      <c r="BK392" s="142">
        <f>ROUND(I392*H392,2)</f>
        <v>0</v>
      </c>
      <c r="BL392" s="13" t="s">
        <v>215</v>
      </c>
      <c r="BM392" s="141" t="s">
        <v>2680</v>
      </c>
    </row>
    <row r="393" spans="2:65" s="1" customFormat="1" ht="14.5" customHeight="1">
      <c r="B393" s="129"/>
      <c r="C393" s="143">
        <v>247</v>
      </c>
      <c r="D393" s="143" t="s">
        <v>220</v>
      </c>
      <c r="E393" s="144" t="s">
        <v>2681</v>
      </c>
      <c r="F393" s="145" t="s">
        <v>2682</v>
      </c>
      <c r="G393" s="146" t="s">
        <v>169</v>
      </c>
      <c r="H393" s="147">
        <v>5</v>
      </c>
      <c r="I393" s="148"/>
      <c r="J393" s="148">
        <f>ROUND(I393*H393,2)</f>
        <v>0</v>
      </c>
      <c r="K393" s="149"/>
      <c r="L393" s="150"/>
      <c r="M393" s="151"/>
      <c r="N393" s="152"/>
      <c r="O393" s="139"/>
      <c r="P393" s="139"/>
      <c r="Q393" s="139"/>
      <c r="R393" s="139"/>
      <c r="S393" s="139"/>
      <c r="T393" s="140"/>
      <c r="AR393" s="141" t="s">
        <v>281</v>
      </c>
      <c r="AT393" s="141" t="s">
        <v>220</v>
      </c>
      <c r="AU393" s="141" t="s">
        <v>89</v>
      </c>
      <c r="AY393" s="13" t="s">
        <v>151</v>
      </c>
      <c r="BE393" s="142">
        <f>IF(N393="základná",J393,0)</f>
        <v>0</v>
      </c>
      <c r="BF393" s="142">
        <f>IF(N393="znížená",J393,0)</f>
        <v>0</v>
      </c>
      <c r="BG393" s="142">
        <f>IF(N393="zákl. prenesená",J393,0)</f>
        <v>0</v>
      </c>
      <c r="BH393" s="142">
        <f>IF(N393="zníž. prenesená",J393,0)</f>
        <v>0</v>
      </c>
      <c r="BI393" s="142">
        <f>IF(N393="nulová",J393,0)</f>
        <v>0</v>
      </c>
      <c r="BJ393" s="13" t="s">
        <v>89</v>
      </c>
      <c r="BK393" s="142">
        <f>ROUND(I393*H393,2)</f>
        <v>0</v>
      </c>
      <c r="BL393" s="13" t="s">
        <v>215</v>
      </c>
      <c r="BM393" s="141" t="s">
        <v>2683</v>
      </c>
    </row>
    <row r="394" spans="2:65" s="1" customFormat="1" ht="14.5" customHeight="1">
      <c r="B394" s="129"/>
      <c r="C394" s="143">
        <v>248</v>
      </c>
      <c r="D394" s="143" t="s">
        <v>220</v>
      </c>
      <c r="E394" s="144" t="s">
        <v>2684</v>
      </c>
      <c r="F394" s="145" t="s">
        <v>2685</v>
      </c>
      <c r="G394" s="146" t="s">
        <v>169</v>
      </c>
      <c r="H394" s="147">
        <v>5</v>
      </c>
      <c r="I394" s="148"/>
      <c r="J394" s="148">
        <f>ROUND(I394*H394,2)</f>
        <v>0</v>
      </c>
      <c r="K394" s="149"/>
      <c r="L394" s="150"/>
      <c r="M394" s="151"/>
      <c r="N394" s="152"/>
      <c r="O394" s="139"/>
      <c r="P394" s="139"/>
      <c r="Q394" s="139"/>
      <c r="R394" s="139"/>
      <c r="S394" s="139"/>
      <c r="T394" s="140"/>
      <c r="AR394" s="141" t="s">
        <v>281</v>
      </c>
      <c r="AT394" s="141" t="s">
        <v>220</v>
      </c>
      <c r="AU394" s="141" t="s">
        <v>89</v>
      </c>
      <c r="AY394" s="13" t="s">
        <v>151</v>
      </c>
      <c r="BE394" s="142">
        <f>IF(N394="základná",J394,0)</f>
        <v>0</v>
      </c>
      <c r="BF394" s="142">
        <f>IF(N394="znížená",J394,0)</f>
        <v>0</v>
      </c>
      <c r="BG394" s="142">
        <f>IF(N394="zákl. prenesená",J394,0)</f>
        <v>0</v>
      </c>
      <c r="BH394" s="142">
        <f>IF(N394="zníž. prenesená",J394,0)</f>
        <v>0</v>
      </c>
      <c r="BI394" s="142">
        <f>IF(N394="nulová",J394,0)</f>
        <v>0</v>
      </c>
      <c r="BJ394" s="13" t="s">
        <v>89</v>
      </c>
      <c r="BK394" s="142">
        <f>ROUND(I394*H394,2)</f>
        <v>0</v>
      </c>
      <c r="BL394" s="13" t="s">
        <v>215</v>
      </c>
      <c r="BM394" s="141" t="s">
        <v>2686</v>
      </c>
    </row>
    <row r="395" spans="2:65" s="1" customFormat="1" ht="38" customHeight="1">
      <c r="B395" s="129"/>
      <c r="C395" s="130">
        <v>249</v>
      </c>
      <c r="D395" s="130" t="s">
        <v>153</v>
      </c>
      <c r="E395" s="131" t="s">
        <v>2687</v>
      </c>
      <c r="F395" s="132" t="s">
        <v>2688</v>
      </c>
      <c r="G395" s="133" t="s">
        <v>204</v>
      </c>
      <c r="H395" s="134">
        <v>0.65</v>
      </c>
      <c r="I395" s="135"/>
      <c r="J395" s="135">
        <f>ROUND(I395*H395,2)</f>
        <v>0</v>
      </c>
      <c r="K395" s="136"/>
      <c r="L395" s="25"/>
      <c r="M395" s="137"/>
      <c r="N395" s="138"/>
      <c r="O395" s="139"/>
      <c r="P395" s="139"/>
      <c r="Q395" s="139"/>
      <c r="R395" s="139"/>
      <c r="S395" s="139"/>
      <c r="T395" s="140"/>
      <c r="AR395" s="141" t="s">
        <v>215</v>
      </c>
      <c r="AT395" s="141" t="s">
        <v>153</v>
      </c>
      <c r="AU395" s="141" t="s">
        <v>89</v>
      </c>
      <c r="AY395" s="13" t="s">
        <v>151</v>
      </c>
      <c r="BE395" s="142">
        <f>IF(N395="základná",J395,0)</f>
        <v>0</v>
      </c>
      <c r="BF395" s="142">
        <f>IF(N395="znížená",J395,0)</f>
        <v>0</v>
      </c>
      <c r="BG395" s="142">
        <f>IF(N395="zákl. prenesená",J395,0)</f>
        <v>0</v>
      </c>
      <c r="BH395" s="142">
        <f>IF(N395="zníž. prenesená",J395,0)</f>
        <v>0</v>
      </c>
      <c r="BI395" s="142">
        <f>IF(N395="nulová",J395,0)</f>
        <v>0</v>
      </c>
      <c r="BJ395" s="13" t="s">
        <v>89</v>
      </c>
      <c r="BK395" s="142">
        <f>ROUND(I395*H395,2)</f>
        <v>0</v>
      </c>
      <c r="BL395" s="13" t="s">
        <v>215</v>
      </c>
      <c r="BM395" s="141" t="s">
        <v>2689</v>
      </c>
    </row>
    <row r="396" spans="2:65" s="11" customFormat="1" ht="23" customHeight="1">
      <c r="B396" s="118"/>
      <c r="D396" s="119" t="s">
        <v>76</v>
      </c>
      <c r="E396" s="127" t="s">
        <v>963</v>
      </c>
      <c r="F396" s="127" t="s">
        <v>964</v>
      </c>
      <c r="J396" s="128">
        <f>BK396</f>
        <v>0</v>
      </c>
      <c r="L396" s="118"/>
      <c r="M396" s="122"/>
      <c r="P396" s="123"/>
      <c r="R396" s="123"/>
      <c r="T396" s="124"/>
      <c r="W396" s="1"/>
      <c r="AR396" s="119" t="s">
        <v>89</v>
      </c>
      <c r="AT396" s="125" t="s">
        <v>76</v>
      </c>
      <c r="AU396" s="125" t="s">
        <v>84</v>
      </c>
      <c r="AY396" s="119" t="s">
        <v>151</v>
      </c>
      <c r="BK396" s="165">
        <f>SUM(BK397:BK398)</f>
        <v>0</v>
      </c>
    </row>
    <row r="397" spans="2:65" s="1" customFormat="1" ht="24.25" customHeight="1">
      <c r="B397" s="129"/>
      <c r="C397" s="130">
        <v>250</v>
      </c>
      <c r="D397" s="130" t="s">
        <v>153</v>
      </c>
      <c r="E397" s="131" t="s">
        <v>2690</v>
      </c>
      <c r="F397" s="132" t="s">
        <v>2691</v>
      </c>
      <c r="G397" s="133" t="s">
        <v>169</v>
      </c>
      <c r="H397" s="134">
        <v>1</v>
      </c>
      <c r="I397" s="135"/>
      <c r="J397" s="135">
        <f>ROUND(I397*H397,2)</f>
        <v>0</v>
      </c>
      <c r="K397" s="136"/>
      <c r="L397" s="25"/>
      <c r="M397" s="137"/>
      <c r="N397" s="138"/>
      <c r="O397" s="139"/>
      <c r="P397" s="139"/>
      <c r="Q397" s="139"/>
      <c r="R397" s="139"/>
      <c r="S397" s="139"/>
      <c r="T397" s="140"/>
      <c r="AR397" s="141" t="s">
        <v>215</v>
      </c>
      <c r="AT397" s="141" t="s">
        <v>153</v>
      </c>
      <c r="AU397" s="141" t="s">
        <v>89</v>
      </c>
      <c r="AY397" s="13" t="s">
        <v>151</v>
      </c>
      <c r="BE397" s="142">
        <f>IF(N397="základná",J397,0)</f>
        <v>0</v>
      </c>
      <c r="BF397" s="142">
        <f>IF(N397="znížená",J397,0)</f>
        <v>0</v>
      </c>
      <c r="BG397" s="142">
        <f>IF(N397="zákl. prenesená",J397,0)</f>
        <v>0</v>
      </c>
      <c r="BH397" s="142">
        <f>IF(N397="zníž. prenesená",J397,0)</f>
        <v>0</v>
      </c>
      <c r="BI397" s="142">
        <f>IF(N397="nulová",J397,0)</f>
        <v>0</v>
      </c>
      <c r="BJ397" s="13" t="s">
        <v>89</v>
      </c>
      <c r="BK397" s="142">
        <f>ROUND(I397*H397,2)</f>
        <v>0</v>
      </c>
      <c r="BL397" s="13" t="s">
        <v>215</v>
      </c>
      <c r="BM397" s="141" t="s">
        <v>2692</v>
      </c>
    </row>
    <row r="398" spans="2:65" s="1" customFormat="1" ht="38" customHeight="1">
      <c r="B398" s="129"/>
      <c r="C398" s="143">
        <v>251</v>
      </c>
      <c r="D398" s="143" t="s">
        <v>220</v>
      </c>
      <c r="E398" s="144" t="s">
        <v>2693</v>
      </c>
      <c r="F398" s="145" t="s">
        <v>2694</v>
      </c>
      <c r="G398" s="146" t="s">
        <v>169</v>
      </c>
      <c r="H398" s="147">
        <v>1</v>
      </c>
      <c r="I398" s="148"/>
      <c r="J398" s="148">
        <f>ROUND(I398*H398,2)</f>
        <v>0</v>
      </c>
      <c r="K398" s="149"/>
      <c r="L398" s="150"/>
      <c r="M398" s="151"/>
      <c r="N398" s="152"/>
      <c r="O398" s="139"/>
      <c r="P398" s="139"/>
      <c r="Q398" s="139"/>
      <c r="R398" s="139"/>
      <c r="S398" s="139"/>
      <c r="T398" s="140"/>
      <c r="AR398" s="141" t="s">
        <v>281</v>
      </c>
      <c r="AT398" s="141" t="s">
        <v>220</v>
      </c>
      <c r="AU398" s="141" t="s">
        <v>89</v>
      </c>
      <c r="AY398" s="13" t="s">
        <v>151</v>
      </c>
      <c r="BE398" s="142">
        <f>IF(N398="základná",J398,0)</f>
        <v>0</v>
      </c>
      <c r="BF398" s="142">
        <f>IF(N398="znížená",J398,0)</f>
        <v>0</v>
      </c>
      <c r="BG398" s="142">
        <f>IF(N398="zákl. prenesená",J398,0)</f>
        <v>0</v>
      </c>
      <c r="BH398" s="142">
        <f>IF(N398="zníž. prenesená",J398,0)</f>
        <v>0</v>
      </c>
      <c r="BI398" s="142">
        <f>IF(N398="nulová",J398,0)</f>
        <v>0</v>
      </c>
      <c r="BJ398" s="13" t="s">
        <v>89</v>
      </c>
      <c r="BK398" s="142">
        <f>ROUND(I398*H398,2)</f>
        <v>0</v>
      </c>
      <c r="BL398" s="13" t="s">
        <v>215</v>
      </c>
      <c r="BM398" s="141" t="s">
        <v>2695</v>
      </c>
    </row>
    <row r="399" spans="2:65" s="11" customFormat="1" ht="23" customHeight="1">
      <c r="B399" s="118"/>
      <c r="D399" s="119" t="s">
        <v>76</v>
      </c>
      <c r="E399" s="127" t="s">
        <v>568</v>
      </c>
      <c r="F399" s="127" t="s">
        <v>569</v>
      </c>
      <c r="J399" s="128">
        <f>BK399</f>
        <v>0</v>
      </c>
      <c r="L399" s="118"/>
      <c r="M399" s="122"/>
      <c r="P399" s="123"/>
      <c r="R399" s="123"/>
      <c r="T399" s="124"/>
      <c r="W399" s="1"/>
      <c r="AR399" s="119" t="s">
        <v>89</v>
      </c>
      <c r="AT399" s="125" t="s">
        <v>76</v>
      </c>
      <c r="AU399" s="125" t="s">
        <v>84</v>
      </c>
      <c r="AY399" s="119" t="s">
        <v>151</v>
      </c>
      <c r="BK399" s="165">
        <f>SUM(BK400:BK402)</f>
        <v>0</v>
      </c>
    </row>
    <row r="400" spans="2:65" s="1" customFormat="1" ht="24.25" customHeight="1">
      <c r="B400" s="129"/>
      <c r="C400" s="130">
        <v>252</v>
      </c>
      <c r="D400" s="130" t="s">
        <v>153</v>
      </c>
      <c r="E400" s="131" t="s">
        <v>2696</v>
      </c>
      <c r="F400" s="132" t="s">
        <v>2697</v>
      </c>
      <c r="G400" s="133" t="s">
        <v>169</v>
      </c>
      <c r="H400" s="134">
        <v>5</v>
      </c>
      <c r="I400" s="135"/>
      <c r="J400" s="135">
        <f>ROUND(I400*H400,2)</f>
        <v>0</v>
      </c>
      <c r="K400" s="136"/>
      <c r="L400" s="25"/>
      <c r="M400" s="137"/>
      <c r="N400" s="138"/>
      <c r="O400" s="139"/>
      <c r="P400" s="139"/>
      <c r="Q400" s="139"/>
      <c r="R400" s="139"/>
      <c r="S400" s="139"/>
      <c r="T400" s="140"/>
      <c r="AR400" s="141" t="s">
        <v>215</v>
      </c>
      <c r="AT400" s="141" t="s">
        <v>153</v>
      </c>
      <c r="AU400" s="141" t="s">
        <v>89</v>
      </c>
      <c r="AY400" s="13" t="s">
        <v>151</v>
      </c>
      <c r="BE400" s="142">
        <f>IF(N400="základná",J400,0)</f>
        <v>0</v>
      </c>
      <c r="BF400" s="142">
        <f>IF(N400="znížená",J400,0)</f>
        <v>0</v>
      </c>
      <c r="BG400" s="142">
        <f>IF(N400="zákl. prenesená",J400,0)</f>
        <v>0</v>
      </c>
      <c r="BH400" s="142">
        <f>IF(N400="zníž. prenesená",J400,0)</f>
        <v>0</v>
      </c>
      <c r="BI400" s="142">
        <f>IF(N400="nulová",J400,0)</f>
        <v>0</v>
      </c>
      <c r="BJ400" s="13" t="s">
        <v>89</v>
      </c>
      <c r="BK400" s="142">
        <f>ROUND(I400*H400,2)</f>
        <v>0</v>
      </c>
      <c r="BL400" s="13" t="s">
        <v>215</v>
      </c>
      <c r="BM400" s="141" t="s">
        <v>2698</v>
      </c>
    </row>
    <row r="401" spans="2:65" s="1" customFormat="1" ht="24.25" customHeight="1">
      <c r="B401" s="129"/>
      <c r="C401" s="143">
        <v>253</v>
      </c>
      <c r="D401" s="143" t="s">
        <v>220</v>
      </c>
      <c r="E401" s="144" t="s">
        <v>2699</v>
      </c>
      <c r="F401" s="145" t="s">
        <v>2700</v>
      </c>
      <c r="G401" s="146" t="s">
        <v>169</v>
      </c>
      <c r="H401" s="147">
        <v>3</v>
      </c>
      <c r="I401" s="148"/>
      <c r="J401" s="148">
        <f>ROUND(I401*H401,2)</f>
        <v>0</v>
      </c>
      <c r="K401" s="149"/>
      <c r="L401" s="150"/>
      <c r="M401" s="151"/>
      <c r="N401" s="152"/>
      <c r="O401" s="139"/>
      <c r="P401" s="139"/>
      <c r="Q401" s="139"/>
      <c r="R401" s="139"/>
      <c r="S401" s="139"/>
      <c r="T401" s="140"/>
      <c r="AR401" s="141" t="s">
        <v>281</v>
      </c>
      <c r="AT401" s="141" t="s">
        <v>220</v>
      </c>
      <c r="AU401" s="141" t="s">
        <v>89</v>
      </c>
      <c r="AY401" s="13" t="s">
        <v>151</v>
      </c>
      <c r="BE401" s="142">
        <f>IF(N401="základná",J401,0)</f>
        <v>0</v>
      </c>
      <c r="BF401" s="142">
        <f>IF(N401="znížená",J401,0)</f>
        <v>0</v>
      </c>
      <c r="BG401" s="142">
        <f>IF(N401="zákl. prenesená",J401,0)</f>
        <v>0</v>
      </c>
      <c r="BH401" s="142">
        <f>IF(N401="zníž. prenesená",J401,0)</f>
        <v>0</v>
      </c>
      <c r="BI401" s="142">
        <f>IF(N401="nulová",J401,0)</f>
        <v>0</v>
      </c>
      <c r="BJ401" s="13" t="s">
        <v>89</v>
      </c>
      <c r="BK401" s="142">
        <f>ROUND(I401*H401,2)</f>
        <v>0</v>
      </c>
      <c r="BL401" s="13" t="s">
        <v>215</v>
      </c>
      <c r="BM401" s="141" t="s">
        <v>2701</v>
      </c>
    </row>
    <row r="402" spans="2:65" s="1" customFormat="1" ht="24.25" customHeight="1">
      <c r="B402" s="129"/>
      <c r="C402" s="143">
        <v>254</v>
      </c>
      <c r="D402" s="143" t="s">
        <v>220</v>
      </c>
      <c r="E402" s="144" t="s">
        <v>2702</v>
      </c>
      <c r="F402" s="145" t="s">
        <v>2703</v>
      </c>
      <c r="G402" s="146" t="s">
        <v>169</v>
      </c>
      <c r="H402" s="147">
        <v>2</v>
      </c>
      <c r="I402" s="148"/>
      <c r="J402" s="148">
        <f>ROUND(I402*H402,2)</f>
        <v>0</v>
      </c>
      <c r="K402" s="149"/>
      <c r="L402" s="150"/>
      <c r="M402" s="151"/>
      <c r="N402" s="152"/>
      <c r="O402" s="139"/>
      <c r="P402" s="139"/>
      <c r="Q402" s="139"/>
      <c r="R402" s="139"/>
      <c r="S402" s="139"/>
      <c r="T402" s="140"/>
      <c r="AR402" s="141" t="s">
        <v>281</v>
      </c>
      <c r="AT402" s="141" t="s">
        <v>220</v>
      </c>
      <c r="AU402" s="141" t="s">
        <v>89</v>
      </c>
      <c r="AY402" s="13" t="s">
        <v>151</v>
      </c>
      <c r="BE402" s="142">
        <f>IF(N402="základná",J402,0)</f>
        <v>0</v>
      </c>
      <c r="BF402" s="142">
        <f>IF(N402="znížená",J402,0)</f>
        <v>0</v>
      </c>
      <c r="BG402" s="142">
        <f>IF(N402="zákl. prenesená",J402,0)</f>
        <v>0</v>
      </c>
      <c r="BH402" s="142">
        <f>IF(N402="zníž. prenesená",J402,0)</f>
        <v>0</v>
      </c>
      <c r="BI402" s="142">
        <f>IF(N402="nulová",J402,0)</f>
        <v>0</v>
      </c>
      <c r="BJ402" s="13" t="s">
        <v>89</v>
      </c>
      <c r="BK402" s="142">
        <f>ROUND(I402*H402,2)</f>
        <v>0</v>
      </c>
      <c r="BL402" s="13" t="s">
        <v>215</v>
      </c>
      <c r="BM402" s="141" t="s">
        <v>2704</v>
      </c>
    </row>
    <row r="403" spans="2:65" s="11" customFormat="1" ht="23" customHeight="1">
      <c r="B403" s="118"/>
      <c r="D403" s="119" t="s">
        <v>76</v>
      </c>
      <c r="E403" s="127" t="s">
        <v>788</v>
      </c>
      <c r="F403" s="127" t="s">
        <v>789</v>
      </c>
      <c r="J403" s="128">
        <f>BK403</f>
        <v>0</v>
      </c>
      <c r="L403" s="118"/>
      <c r="M403" s="122"/>
      <c r="P403" s="123"/>
      <c r="R403" s="123"/>
      <c r="T403" s="124"/>
      <c r="W403" s="1"/>
      <c r="AR403" s="119" t="s">
        <v>89</v>
      </c>
      <c r="AT403" s="125" t="s">
        <v>76</v>
      </c>
      <c r="AU403" s="125" t="s">
        <v>84</v>
      </c>
      <c r="AY403" s="119" t="s">
        <v>151</v>
      </c>
      <c r="BK403" s="165">
        <f>SUM(BK404:BK408)</f>
        <v>0</v>
      </c>
    </row>
    <row r="404" spans="2:65" s="1" customFormat="1" ht="24.25" customHeight="1">
      <c r="B404" s="129"/>
      <c r="C404" s="130">
        <v>255</v>
      </c>
      <c r="D404" s="130" t="s">
        <v>153</v>
      </c>
      <c r="E404" s="131" t="s">
        <v>1466</v>
      </c>
      <c r="F404" s="132" t="s">
        <v>1467</v>
      </c>
      <c r="G404" s="133" t="s">
        <v>793</v>
      </c>
      <c r="H404" s="134">
        <v>47</v>
      </c>
      <c r="I404" s="135"/>
      <c r="J404" s="135">
        <f>ROUND(I404*H404,2)</f>
        <v>0</v>
      </c>
      <c r="K404" s="136"/>
      <c r="L404" s="25"/>
      <c r="M404" s="137"/>
      <c r="N404" s="138"/>
      <c r="O404" s="139"/>
      <c r="P404" s="139"/>
      <c r="Q404" s="139"/>
      <c r="R404" s="139"/>
      <c r="S404" s="139"/>
      <c r="T404" s="140"/>
      <c r="AR404" s="141" t="s">
        <v>215</v>
      </c>
      <c r="AT404" s="141" t="s">
        <v>153</v>
      </c>
      <c r="AU404" s="141" t="s">
        <v>89</v>
      </c>
      <c r="AY404" s="13" t="s">
        <v>151</v>
      </c>
      <c r="BE404" s="142">
        <f>IF(N404="základná",J404,0)</f>
        <v>0</v>
      </c>
      <c r="BF404" s="142">
        <f>IF(N404="znížená",J404,0)</f>
        <v>0</v>
      </c>
      <c r="BG404" s="142">
        <f>IF(N404="zákl. prenesená",J404,0)</f>
        <v>0</v>
      </c>
      <c r="BH404" s="142">
        <f>IF(N404="zníž. prenesená",J404,0)</f>
        <v>0</v>
      </c>
      <c r="BI404" s="142">
        <f>IF(N404="nulová",J404,0)</f>
        <v>0</v>
      </c>
      <c r="BJ404" s="13" t="s">
        <v>89</v>
      </c>
      <c r="BK404" s="142">
        <f>ROUND(I404*H404,2)</f>
        <v>0</v>
      </c>
      <c r="BL404" s="13" t="s">
        <v>215</v>
      </c>
      <c r="BM404" s="141" t="s">
        <v>2705</v>
      </c>
    </row>
    <row r="405" spans="2:65" s="1" customFormat="1" ht="14.5" customHeight="1">
      <c r="B405" s="129"/>
      <c r="C405" s="143">
        <v>256</v>
      </c>
      <c r="D405" s="143" t="s">
        <v>220</v>
      </c>
      <c r="E405" s="144" t="s">
        <v>2706</v>
      </c>
      <c r="F405" s="145" t="s">
        <v>2707</v>
      </c>
      <c r="G405" s="146" t="s">
        <v>793</v>
      </c>
      <c r="H405" s="147">
        <v>47</v>
      </c>
      <c r="I405" s="148"/>
      <c r="J405" s="148">
        <f>ROUND(I405*H405,2)</f>
        <v>0</v>
      </c>
      <c r="K405" s="149"/>
      <c r="L405" s="150"/>
      <c r="M405" s="151"/>
      <c r="N405" s="152"/>
      <c r="O405" s="139"/>
      <c r="P405" s="139"/>
      <c r="Q405" s="139"/>
      <c r="R405" s="139"/>
      <c r="S405" s="139"/>
      <c r="T405" s="140"/>
      <c r="AR405" s="141" t="s">
        <v>281</v>
      </c>
      <c r="AT405" s="141" t="s">
        <v>220</v>
      </c>
      <c r="AU405" s="141" t="s">
        <v>89</v>
      </c>
      <c r="AY405" s="13" t="s">
        <v>151</v>
      </c>
      <c r="BE405" s="142">
        <f>IF(N405="základná",J405,0)</f>
        <v>0</v>
      </c>
      <c r="BF405" s="142">
        <f>IF(N405="znížená",J405,0)</f>
        <v>0</v>
      </c>
      <c r="BG405" s="142">
        <f>IF(N405="zákl. prenesená",J405,0)</f>
        <v>0</v>
      </c>
      <c r="BH405" s="142">
        <f>IF(N405="zníž. prenesená",J405,0)</f>
        <v>0</v>
      </c>
      <c r="BI405" s="142">
        <f>IF(N405="nulová",J405,0)</f>
        <v>0</v>
      </c>
      <c r="BJ405" s="13" t="s">
        <v>89</v>
      </c>
      <c r="BK405" s="142">
        <f>ROUND(I405*H405,2)</f>
        <v>0</v>
      </c>
      <c r="BL405" s="13" t="s">
        <v>215</v>
      </c>
      <c r="BM405" s="141" t="s">
        <v>2708</v>
      </c>
    </row>
    <row r="406" spans="2:65" s="1" customFormat="1" ht="14.5" customHeight="1">
      <c r="B406" s="129"/>
      <c r="C406" s="143">
        <v>257</v>
      </c>
      <c r="D406" s="143" t="s">
        <v>220</v>
      </c>
      <c r="E406" s="144" t="s">
        <v>2709</v>
      </c>
      <c r="F406" s="145" t="s">
        <v>2710</v>
      </c>
      <c r="G406" s="146" t="s">
        <v>169</v>
      </c>
      <c r="H406" s="147">
        <v>1</v>
      </c>
      <c r="I406" s="148"/>
      <c r="J406" s="148">
        <f>ROUND(I406*H406,2)</f>
        <v>0</v>
      </c>
      <c r="K406" s="149"/>
      <c r="L406" s="150"/>
      <c r="M406" s="151"/>
      <c r="N406" s="152"/>
      <c r="O406" s="139"/>
      <c r="P406" s="139"/>
      <c r="Q406" s="139"/>
      <c r="R406" s="139"/>
      <c r="S406" s="139"/>
      <c r="T406" s="140"/>
      <c r="AR406" s="141" t="s">
        <v>281</v>
      </c>
      <c r="AT406" s="141" t="s">
        <v>220</v>
      </c>
      <c r="AU406" s="141" t="s">
        <v>89</v>
      </c>
      <c r="AY406" s="13" t="s">
        <v>151</v>
      </c>
      <c r="BE406" s="142">
        <f>IF(N406="základná",J406,0)</f>
        <v>0</v>
      </c>
      <c r="BF406" s="142">
        <f>IF(N406="znížená",J406,0)</f>
        <v>0</v>
      </c>
      <c r="BG406" s="142">
        <f>IF(N406="zákl. prenesená",J406,0)</f>
        <v>0</v>
      </c>
      <c r="BH406" s="142">
        <f>IF(N406="zníž. prenesená",J406,0)</f>
        <v>0</v>
      </c>
      <c r="BI406" s="142">
        <f>IF(N406="nulová",J406,0)</f>
        <v>0</v>
      </c>
      <c r="BJ406" s="13" t="s">
        <v>89</v>
      </c>
      <c r="BK406" s="142">
        <f>ROUND(I406*H406,2)</f>
        <v>0</v>
      </c>
      <c r="BL406" s="13" t="s">
        <v>215</v>
      </c>
      <c r="BM406" s="141" t="s">
        <v>2711</v>
      </c>
    </row>
    <row r="407" spans="2:65" s="1" customFormat="1" ht="24.25" customHeight="1">
      <c r="B407" s="129"/>
      <c r="C407" s="130">
        <v>258</v>
      </c>
      <c r="D407" s="130" t="s">
        <v>153</v>
      </c>
      <c r="E407" s="131" t="s">
        <v>832</v>
      </c>
      <c r="F407" s="132" t="s">
        <v>833</v>
      </c>
      <c r="G407" s="133" t="s">
        <v>545</v>
      </c>
      <c r="H407" s="134">
        <v>37.840000000000003</v>
      </c>
      <c r="I407" s="135"/>
      <c r="J407" s="135">
        <f>ROUND(I407*H407,2)</f>
        <v>0</v>
      </c>
      <c r="K407" s="136"/>
      <c r="L407" s="25"/>
      <c r="M407" s="137"/>
      <c r="N407" s="138"/>
      <c r="O407" s="139"/>
      <c r="P407" s="139"/>
      <c r="Q407" s="139"/>
      <c r="R407" s="139"/>
      <c r="S407" s="139"/>
      <c r="T407" s="140"/>
      <c r="AR407" s="141" t="s">
        <v>215</v>
      </c>
      <c r="AT407" s="141" t="s">
        <v>153</v>
      </c>
      <c r="AU407" s="141" t="s">
        <v>89</v>
      </c>
      <c r="AY407" s="13" t="s">
        <v>151</v>
      </c>
      <c r="BE407" s="142">
        <f>IF(N407="základná",J407,0)</f>
        <v>0</v>
      </c>
      <c r="BF407" s="142">
        <f>IF(N407="znížená",J407,0)</f>
        <v>0</v>
      </c>
      <c r="BG407" s="142">
        <f>IF(N407="zákl. prenesená",J407,0)</f>
        <v>0</v>
      </c>
      <c r="BH407" s="142">
        <f>IF(N407="zníž. prenesená",J407,0)</f>
        <v>0</v>
      </c>
      <c r="BI407" s="142">
        <f>IF(N407="nulová",J407,0)</f>
        <v>0</v>
      </c>
      <c r="BJ407" s="13" t="s">
        <v>89</v>
      </c>
      <c r="BK407" s="142">
        <f>ROUND(I407*H407,2)</f>
        <v>0</v>
      </c>
      <c r="BL407" s="13" t="s">
        <v>215</v>
      </c>
      <c r="BM407" s="141" t="s">
        <v>2713</v>
      </c>
    </row>
    <row r="408" spans="2:65" s="1" customFormat="1" ht="24.25" customHeight="1" thickBot="1">
      <c r="B408" s="129"/>
      <c r="C408" s="130">
        <v>259</v>
      </c>
      <c r="D408" s="130" t="s">
        <v>153</v>
      </c>
      <c r="E408" s="131" t="s">
        <v>1480</v>
      </c>
      <c r="F408" s="132" t="s">
        <v>1481</v>
      </c>
      <c r="G408" s="133" t="s">
        <v>545</v>
      </c>
      <c r="H408" s="134">
        <v>37.840000000000003</v>
      </c>
      <c r="I408" s="135"/>
      <c r="J408" s="135">
        <f>ROUND(I408*H408,2)</f>
        <v>0</v>
      </c>
      <c r="K408" s="136"/>
      <c r="L408" s="25"/>
      <c r="M408" s="137"/>
      <c r="N408" s="138"/>
      <c r="O408" s="139"/>
      <c r="P408" s="139"/>
      <c r="Q408" s="139"/>
      <c r="R408" s="139"/>
      <c r="S408" s="139"/>
      <c r="T408" s="140"/>
      <c r="AR408" s="141" t="s">
        <v>215</v>
      </c>
      <c r="AT408" s="141" t="s">
        <v>153</v>
      </c>
      <c r="AU408" s="141" t="s">
        <v>89</v>
      </c>
      <c r="AY408" s="13" t="s">
        <v>151</v>
      </c>
      <c r="BE408" s="142">
        <f>IF(N408="základná",J408,0)</f>
        <v>0</v>
      </c>
      <c r="BF408" s="142">
        <f>IF(N408="znížená",J408,0)</f>
        <v>0</v>
      </c>
      <c r="BG408" s="142">
        <f>IF(N408="zákl. prenesená",J408,0)</f>
        <v>0</v>
      </c>
      <c r="BH408" s="142">
        <f>IF(N408="zníž. prenesená",J408,0)</f>
        <v>0</v>
      </c>
      <c r="BI408" s="142">
        <f>IF(N408="nulová",J408,0)</f>
        <v>0</v>
      </c>
      <c r="BJ408" s="13" t="s">
        <v>89</v>
      </c>
      <c r="BK408" s="142">
        <f>ROUND(I408*H408,2)</f>
        <v>0</v>
      </c>
      <c r="BL408" s="13" t="s">
        <v>215</v>
      </c>
      <c r="BM408" s="141" t="s">
        <v>2714</v>
      </c>
    </row>
    <row r="409" spans="2:65" s="11" customFormat="1" ht="26" customHeight="1" thickBot="1">
      <c r="B409" s="118"/>
      <c r="D409" s="119" t="s">
        <v>76</v>
      </c>
      <c r="E409" s="120" t="s">
        <v>220</v>
      </c>
      <c r="F409" s="120" t="s">
        <v>2715</v>
      </c>
      <c r="J409" s="121">
        <f>BK409</f>
        <v>0</v>
      </c>
      <c r="L409" s="118"/>
      <c r="M409" s="122"/>
      <c r="P409" s="123"/>
      <c r="R409" s="123"/>
      <c r="T409" s="124"/>
      <c r="AR409" s="119" t="s">
        <v>93</v>
      </c>
      <c r="AT409" s="125" t="s">
        <v>76</v>
      </c>
      <c r="AU409" s="125" t="s">
        <v>77</v>
      </c>
      <c r="AY409" s="119" t="s">
        <v>151</v>
      </c>
      <c r="BK409" s="169">
        <f>BK410+BK516+BK522</f>
        <v>0</v>
      </c>
    </row>
    <row r="410" spans="2:65" s="11" customFormat="1" ht="23" customHeight="1">
      <c r="B410" s="118"/>
      <c r="D410" s="119" t="s">
        <v>76</v>
      </c>
      <c r="E410" s="127" t="s">
        <v>2716</v>
      </c>
      <c r="F410" s="127" t="s">
        <v>2717</v>
      </c>
      <c r="J410" s="128">
        <f>BK410</f>
        <v>0</v>
      </c>
      <c r="L410" s="118"/>
      <c r="M410" s="122"/>
      <c r="P410" s="123"/>
      <c r="R410" s="123"/>
      <c r="T410" s="124"/>
      <c r="AR410" s="119" t="s">
        <v>93</v>
      </c>
      <c r="AT410" s="125" t="s">
        <v>76</v>
      </c>
      <c r="AU410" s="125" t="s">
        <v>84</v>
      </c>
      <c r="AY410" s="119" t="s">
        <v>151</v>
      </c>
      <c r="BK410" s="126">
        <f>SUM(BK411:BK515)</f>
        <v>0</v>
      </c>
    </row>
    <row r="411" spans="2:65" s="1" customFormat="1" ht="14.5" customHeight="1">
      <c r="B411" s="129"/>
      <c r="C411" s="130">
        <v>260</v>
      </c>
      <c r="D411" s="130" t="s">
        <v>153</v>
      </c>
      <c r="E411" s="131" t="s">
        <v>2718</v>
      </c>
      <c r="F411" s="132" t="s">
        <v>2719</v>
      </c>
      <c r="G411" s="133" t="s">
        <v>169</v>
      </c>
      <c r="H411" s="134">
        <f>149+121</f>
        <v>270</v>
      </c>
      <c r="I411" s="135"/>
      <c r="J411" s="135">
        <f t="shared" ref="J411:J442" si="63">ROUND(I411*H411,2)</f>
        <v>0</v>
      </c>
      <c r="K411" s="136"/>
      <c r="L411" s="25"/>
      <c r="M411" s="137"/>
      <c r="N411" s="138"/>
      <c r="O411" s="139"/>
      <c r="P411" s="139"/>
      <c r="Q411" s="139"/>
      <c r="R411" s="139"/>
      <c r="S411" s="139"/>
      <c r="T411" s="140"/>
      <c r="W411" s="11"/>
      <c r="AR411" s="141" t="s">
        <v>411</v>
      </c>
      <c r="AT411" s="141" t="s">
        <v>153</v>
      </c>
      <c r="AU411" s="141" t="s">
        <v>89</v>
      </c>
      <c r="AY411" s="13" t="s">
        <v>151</v>
      </c>
      <c r="BE411" s="142">
        <f t="shared" ref="BE411:BE472" si="64">IF(N411="základná",J411,0)</f>
        <v>0</v>
      </c>
      <c r="BF411" s="142">
        <f t="shared" ref="BF411:BF472" si="65">IF(N411="znížená",J411,0)</f>
        <v>0</v>
      </c>
      <c r="BG411" s="142">
        <f t="shared" ref="BG411:BG472" si="66">IF(N411="zákl. prenesená",J411,0)</f>
        <v>0</v>
      </c>
      <c r="BH411" s="142">
        <f t="shared" ref="BH411:BH472" si="67">IF(N411="zníž. prenesená",J411,0)</f>
        <v>0</v>
      </c>
      <c r="BI411" s="142">
        <f t="shared" ref="BI411:BI472" si="68">IF(N411="nulová",J411,0)</f>
        <v>0</v>
      </c>
      <c r="BJ411" s="13" t="s">
        <v>89</v>
      </c>
      <c r="BK411" s="166">
        <f t="shared" ref="BK411:BK472" si="69">ROUND(I411*H411,2)</f>
        <v>0</v>
      </c>
      <c r="BL411" s="13" t="s">
        <v>411</v>
      </c>
      <c r="BM411" s="141" t="s">
        <v>2720</v>
      </c>
    </row>
    <row r="412" spans="2:65" s="1" customFormat="1" ht="24.25" customHeight="1">
      <c r="B412" s="129"/>
      <c r="C412" s="143">
        <v>261</v>
      </c>
      <c r="D412" s="143" t="s">
        <v>220</v>
      </c>
      <c r="E412" s="144" t="s">
        <v>2721</v>
      </c>
      <c r="F412" s="145" t="s">
        <v>2722</v>
      </c>
      <c r="G412" s="146" t="s">
        <v>169</v>
      </c>
      <c r="H412" s="147">
        <f>H411</f>
        <v>270</v>
      </c>
      <c r="I412" s="148"/>
      <c r="J412" s="148">
        <f t="shared" si="63"/>
        <v>0</v>
      </c>
      <c r="K412" s="149"/>
      <c r="L412" s="150"/>
      <c r="M412" s="151"/>
      <c r="N412" s="152"/>
      <c r="O412" s="139"/>
      <c r="P412" s="139"/>
      <c r="Q412" s="139"/>
      <c r="R412" s="139"/>
      <c r="S412" s="139"/>
      <c r="T412" s="140"/>
      <c r="W412" s="11"/>
      <c r="AR412" s="141" t="s">
        <v>2712</v>
      </c>
      <c r="AT412" s="141" t="s">
        <v>220</v>
      </c>
      <c r="AU412" s="141" t="s">
        <v>89</v>
      </c>
      <c r="AY412" s="13" t="s">
        <v>151</v>
      </c>
      <c r="BE412" s="142">
        <f t="shared" si="64"/>
        <v>0</v>
      </c>
      <c r="BF412" s="142">
        <f t="shared" si="65"/>
        <v>0</v>
      </c>
      <c r="BG412" s="142">
        <f t="shared" si="66"/>
        <v>0</v>
      </c>
      <c r="BH412" s="142">
        <f t="shared" si="67"/>
        <v>0</v>
      </c>
      <c r="BI412" s="142">
        <f t="shared" si="68"/>
        <v>0</v>
      </c>
      <c r="BJ412" s="13" t="s">
        <v>89</v>
      </c>
      <c r="BK412" s="166">
        <f t="shared" si="69"/>
        <v>0</v>
      </c>
      <c r="BL412" s="13" t="s">
        <v>411</v>
      </c>
      <c r="BM412" s="141" t="s">
        <v>2723</v>
      </c>
    </row>
    <row r="413" spans="2:65" s="1" customFormat="1" ht="24.25" customHeight="1">
      <c r="B413" s="129"/>
      <c r="C413" s="130">
        <v>262</v>
      </c>
      <c r="D413" s="130" t="s">
        <v>153</v>
      </c>
      <c r="E413" s="131" t="s">
        <v>2724</v>
      </c>
      <c r="F413" s="132" t="s">
        <v>2725</v>
      </c>
      <c r="G413" s="133" t="s">
        <v>169</v>
      </c>
      <c r="H413" s="134">
        <v>110</v>
      </c>
      <c r="I413" s="135"/>
      <c r="J413" s="135">
        <f t="shared" si="63"/>
        <v>0</v>
      </c>
      <c r="K413" s="136"/>
      <c r="L413" s="25"/>
      <c r="M413" s="137"/>
      <c r="N413" s="138"/>
      <c r="O413" s="139"/>
      <c r="P413" s="139"/>
      <c r="Q413" s="139"/>
      <c r="R413" s="139"/>
      <c r="S413" s="139"/>
      <c r="T413" s="140"/>
      <c r="W413" s="11"/>
      <c r="AR413" s="141" t="s">
        <v>411</v>
      </c>
      <c r="AT413" s="141" t="s">
        <v>153</v>
      </c>
      <c r="AU413" s="141" t="s">
        <v>89</v>
      </c>
      <c r="AY413" s="13" t="s">
        <v>151</v>
      </c>
      <c r="BE413" s="142">
        <f t="shared" si="64"/>
        <v>0</v>
      </c>
      <c r="BF413" s="142">
        <f t="shared" si="65"/>
        <v>0</v>
      </c>
      <c r="BG413" s="142">
        <f t="shared" si="66"/>
        <v>0</v>
      </c>
      <c r="BH413" s="142">
        <f t="shared" si="67"/>
        <v>0</v>
      </c>
      <c r="BI413" s="142">
        <f t="shared" si="68"/>
        <v>0</v>
      </c>
      <c r="BJ413" s="13" t="s">
        <v>89</v>
      </c>
      <c r="BK413" s="166">
        <f t="shared" si="69"/>
        <v>0</v>
      </c>
      <c r="BL413" s="13" t="s">
        <v>411</v>
      </c>
      <c r="BM413" s="141" t="s">
        <v>2726</v>
      </c>
    </row>
    <row r="414" spans="2:65" s="1" customFormat="1" ht="24.25" customHeight="1">
      <c r="B414" s="129"/>
      <c r="C414" s="143">
        <v>263</v>
      </c>
      <c r="D414" s="143" t="s">
        <v>220</v>
      </c>
      <c r="E414" s="144" t="s">
        <v>2727</v>
      </c>
      <c r="F414" s="145" t="s">
        <v>2728</v>
      </c>
      <c r="G414" s="146" t="s">
        <v>169</v>
      </c>
      <c r="H414" s="147">
        <f>H413</f>
        <v>110</v>
      </c>
      <c r="I414" s="148"/>
      <c r="J414" s="148">
        <f t="shared" si="63"/>
        <v>0</v>
      </c>
      <c r="K414" s="149"/>
      <c r="L414" s="150"/>
      <c r="M414" s="151"/>
      <c r="N414" s="152"/>
      <c r="O414" s="139"/>
      <c r="P414" s="139"/>
      <c r="Q414" s="139"/>
      <c r="R414" s="139"/>
      <c r="S414" s="139"/>
      <c r="T414" s="140"/>
      <c r="W414" s="11"/>
      <c r="AR414" s="141" t="s">
        <v>2712</v>
      </c>
      <c r="AT414" s="141" t="s">
        <v>220</v>
      </c>
      <c r="AU414" s="141" t="s">
        <v>89</v>
      </c>
      <c r="AY414" s="13" t="s">
        <v>151</v>
      </c>
      <c r="BE414" s="142">
        <f t="shared" si="64"/>
        <v>0</v>
      </c>
      <c r="BF414" s="142">
        <f t="shared" si="65"/>
        <v>0</v>
      </c>
      <c r="BG414" s="142">
        <f t="shared" si="66"/>
        <v>0</v>
      </c>
      <c r="BH414" s="142">
        <f t="shared" si="67"/>
        <v>0</v>
      </c>
      <c r="BI414" s="142">
        <f t="shared" si="68"/>
        <v>0</v>
      </c>
      <c r="BJ414" s="13" t="s">
        <v>89</v>
      </c>
      <c r="BK414" s="166">
        <f t="shared" si="69"/>
        <v>0</v>
      </c>
      <c r="BL414" s="13" t="s">
        <v>411</v>
      </c>
      <c r="BM414" s="141" t="s">
        <v>2729</v>
      </c>
    </row>
    <row r="415" spans="2:65" s="1" customFormat="1" ht="24.25" customHeight="1">
      <c r="B415" s="129"/>
      <c r="C415" s="130">
        <v>264</v>
      </c>
      <c r="D415" s="130" t="s">
        <v>153</v>
      </c>
      <c r="E415" s="131" t="s">
        <v>2730</v>
      </c>
      <c r="F415" s="132" t="s">
        <v>2731</v>
      </c>
      <c r="G415" s="133" t="s">
        <v>160</v>
      </c>
      <c r="H415" s="134">
        <v>2380</v>
      </c>
      <c r="I415" s="135"/>
      <c r="J415" s="135">
        <f t="shared" si="63"/>
        <v>0</v>
      </c>
      <c r="K415" s="136"/>
      <c r="L415" s="25"/>
      <c r="M415" s="137"/>
      <c r="N415" s="138"/>
      <c r="O415" s="139"/>
      <c r="P415" s="139"/>
      <c r="Q415" s="139"/>
      <c r="R415" s="139"/>
      <c r="S415" s="139"/>
      <c r="T415" s="140"/>
      <c r="W415" s="11"/>
      <c r="AR415" s="141" t="s">
        <v>411</v>
      </c>
      <c r="AT415" s="141" t="s">
        <v>153</v>
      </c>
      <c r="AU415" s="141" t="s">
        <v>89</v>
      </c>
      <c r="AY415" s="13" t="s">
        <v>151</v>
      </c>
      <c r="BE415" s="142">
        <f t="shared" si="64"/>
        <v>0</v>
      </c>
      <c r="BF415" s="142">
        <f t="shared" si="65"/>
        <v>0</v>
      </c>
      <c r="BG415" s="142">
        <f t="shared" si="66"/>
        <v>0</v>
      </c>
      <c r="BH415" s="142">
        <f t="shared" si="67"/>
        <v>0</v>
      </c>
      <c r="BI415" s="142">
        <f t="shared" si="68"/>
        <v>0</v>
      </c>
      <c r="BJ415" s="13" t="s">
        <v>89</v>
      </c>
      <c r="BK415" s="166">
        <f t="shared" si="69"/>
        <v>0</v>
      </c>
      <c r="BL415" s="13" t="s">
        <v>411</v>
      </c>
      <c r="BM415" s="141" t="s">
        <v>2732</v>
      </c>
    </row>
    <row r="416" spans="2:65" s="1" customFormat="1" ht="24.25" customHeight="1">
      <c r="B416" s="129"/>
      <c r="C416" s="130">
        <v>265</v>
      </c>
      <c r="D416" s="130" t="s">
        <v>153</v>
      </c>
      <c r="E416" s="131" t="s">
        <v>2733</v>
      </c>
      <c r="F416" s="132" t="s">
        <v>2734</v>
      </c>
      <c r="G416" s="133" t="s">
        <v>160</v>
      </c>
      <c r="H416" s="134">
        <v>2095</v>
      </c>
      <c r="I416" s="135"/>
      <c r="J416" s="135">
        <f t="shared" si="63"/>
        <v>0</v>
      </c>
      <c r="K416" s="136"/>
      <c r="L416" s="25"/>
      <c r="M416" s="137"/>
      <c r="N416" s="138"/>
      <c r="O416" s="139"/>
      <c r="P416" s="139"/>
      <c r="Q416" s="139"/>
      <c r="R416" s="139"/>
      <c r="S416" s="139"/>
      <c r="T416" s="140"/>
      <c r="W416" s="11"/>
      <c r="AR416" s="141" t="s">
        <v>411</v>
      </c>
      <c r="AT416" s="141" t="s">
        <v>153</v>
      </c>
      <c r="AU416" s="141" t="s">
        <v>89</v>
      </c>
      <c r="AY416" s="13" t="s">
        <v>151</v>
      </c>
      <c r="BE416" s="142">
        <f t="shared" si="64"/>
        <v>0</v>
      </c>
      <c r="BF416" s="142">
        <f t="shared" si="65"/>
        <v>0</v>
      </c>
      <c r="BG416" s="142">
        <f t="shared" si="66"/>
        <v>0</v>
      </c>
      <c r="BH416" s="142">
        <f t="shared" si="67"/>
        <v>0</v>
      </c>
      <c r="BI416" s="142">
        <f t="shared" si="68"/>
        <v>0</v>
      </c>
      <c r="BJ416" s="13" t="s">
        <v>89</v>
      </c>
      <c r="BK416" s="166">
        <f t="shared" si="69"/>
        <v>0</v>
      </c>
      <c r="BL416" s="13" t="s">
        <v>411</v>
      </c>
      <c r="BM416" s="141" t="s">
        <v>2735</v>
      </c>
    </row>
    <row r="417" spans="2:65" s="1" customFormat="1" ht="24.25" customHeight="1">
      <c r="B417" s="129"/>
      <c r="C417" s="130">
        <v>266</v>
      </c>
      <c r="D417" s="130" t="s">
        <v>153</v>
      </c>
      <c r="E417" s="131" t="s">
        <v>2736</v>
      </c>
      <c r="F417" s="132" t="s">
        <v>2737</v>
      </c>
      <c r="G417" s="133" t="s">
        <v>169</v>
      </c>
      <c r="H417" s="134">
        <v>118</v>
      </c>
      <c r="I417" s="135"/>
      <c r="J417" s="135">
        <f t="shared" si="63"/>
        <v>0</v>
      </c>
      <c r="K417" s="136"/>
      <c r="L417" s="25"/>
      <c r="M417" s="137"/>
      <c r="N417" s="138"/>
      <c r="O417" s="139"/>
      <c r="P417" s="139"/>
      <c r="Q417" s="139"/>
      <c r="R417" s="139"/>
      <c r="S417" s="139"/>
      <c r="T417" s="140"/>
      <c r="W417" s="11"/>
      <c r="AR417" s="141" t="s">
        <v>411</v>
      </c>
      <c r="AT417" s="141" t="s">
        <v>153</v>
      </c>
      <c r="AU417" s="141" t="s">
        <v>89</v>
      </c>
      <c r="AY417" s="13" t="s">
        <v>151</v>
      </c>
      <c r="BE417" s="142">
        <f t="shared" si="64"/>
        <v>0</v>
      </c>
      <c r="BF417" s="142">
        <f t="shared" si="65"/>
        <v>0</v>
      </c>
      <c r="BG417" s="142">
        <f t="shared" si="66"/>
        <v>0</v>
      </c>
      <c r="BH417" s="142">
        <f t="shared" si="67"/>
        <v>0</v>
      </c>
      <c r="BI417" s="142">
        <f t="shared" si="68"/>
        <v>0</v>
      </c>
      <c r="BJ417" s="13" t="s">
        <v>89</v>
      </c>
      <c r="BK417" s="166">
        <f t="shared" si="69"/>
        <v>0</v>
      </c>
      <c r="BL417" s="13" t="s">
        <v>411</v>
      </c>
      <c r="BM417" s="141" t="s">
        <v>2738</v>
      </c>
    </row>
    <row r="418" spans="2:65" s="1" customFormat="1" ht="24.25" customHeight="1">
      <c r="B418" s="129"/>
      <c r="C418" s="143">
        <v>267</v>
      </c>
      <c r="D418" s="143" t="s">
        <v>220</v>
      </c>
      <c r="E418" s="144" t="s">
        <v>2739</v>
      </c>
      <c r="F418" s="145" t="s">
        <v>2740</v>
      </c>
      <c r="G418" s="146" t="s">
        <v>169</v>
      </c>
      <c r="H418" s="147">
        <f>H417</f>
        <v>118</v>
      </c>
      <c r="I418" s="148"/>
      <c r="J418" s="148">
        <f t="shared" si="63"/>
        <v>0</v>
      </c>
      <c r="K418" s="149"/>
      <c r="L418" s="150"/>
      <c r="M418" s="151"/>
      <c r="N418" s="152"/>
      <c r="O418" s="139"/>
      <c r="P418" s="139"/>
      <c r="Q418" s="139"/>
      <c r="R418" s="139"/>
      <c r="S418" s="139"/>
      <c r="T418" s="140"/>
      <c r="W418" s="11"/>
      <c r="AR418" s="141" t="s">
        <v>2712</v>
      </c>
      <c r="AT418" s="141" t="s">
        <v>220</v>
      </c>
      <c r="AU418" s="141" t="s">
        <v>89</v>
      </c>
      <c r="AY418" s="13" t="s">
        <v>151</v>
      </c>
      <c r="BE418" s="142">
        <f t="shared" si="64"/>
        <v>0</v>
      </c>
      <c r="BF418" s="142">
        <f t="shared" si="65"/>
        <v>0</v>
      </c>
      <c r="BG418" s="142">
        <f t="shared" si="66"/>
        <v>0</v>
      </c>
      <c r="BH418" s="142">
        <f t="shared" si="67"/>
        <v>0</v>
      </c>
      <c r="BI418" s="142">
        <f t="shared" si="68"/>
        <v>0</v>
      </c>
      <c r="BJ418" s="13" t="s">
        <v>89</v>
      </c>
      <c r="BK418" s="166">
        <f t="shared" si="69"/>
        <v>0</v>
      </c>
      <c r="BL418" s="13" t="s">
        <v>411</v>
      </c>
      <c r="BM418" s="141" t="s">
        <v>2741</v>
      </c>
    </row>
    <row r="419" spans="2:65" s="1" customFormat="1" ht="24.25" customHeight="1">
      <c r="B419" s="129"/>
      <c r="C419" s="130">
        <v>268</v>
      </c>
      <c r="D419" s="130" t="s">
        <v>153</v>
      </c>
      <c r="E419" s="131" t="s">
        <v>2742</v>
      </c>
      <c r="F419" s="132" t="s">
        <v>2743</v>
      </c>
      <c r="G419" s="133" t="s">
        <v>169</v>
      </c>
      <c r="H419" s="134">
        <v>80</v>
      </c>
      <c r="I419" s="135"/>
      <c r="J419" s="135">
        <f t="shared" si="63"/>
        <v>0</v>
      </c>
      <c r="K419" s="136"/>
      <c r="L419" s="25"/>
      <c r="M419" s="137"/>
      <c r="N419" s="138"/>
      <c r="O419" s="139"/>
      <c r="P419" s="139"/>
      <c r="Q419" s="139"/>
      <c r="R419" s="139"/>
      <c r="S419" s="139"/>
      <c r="T419" s="140"/>
      <c r="W419" s="11"/>
      <c r="AR419" s="141" t="s">
        <v>411</v>
      </c>
      <c r="AT419" s="141" t="s">
        <v>153</v>
      </c>
      <c r="AU419" s="141" t="s">
        <v>89</v>
      </c>
      <c r="AY419" s="13" t="s">
        <v>151</v>
      </c>
      <c r="BE419" s="142">
        <f t="shared" si="64"/>
        <v>0</v>
      </c>
      <c r="BF419" s="142">
        <f t="shared" si="65"/>
        <v>0</v>
      </c>
      <c r="BG419" s="142">
        <f t="shared" si="66"/>
        <v>0</v>
      </c>
      <c r="BH419" s="142">
        <f t="shared" si="67"/>
        <v>0</v>
      </c>
      <c r="BI419" s="142">
        <f t="shared" si="68"/>
        <v>0</v>
      </c>
      <c r="BJ419" s="13" t="s">
        <v>89</v>
      </c>
      <c r="BK419" s="166">
        <f t="shared" si="69"/>
        <v>0</v>
      </c>
      <c r="BL419" s="13" t="s">
        <v>411</v>
      </c>
      <c r="BM419" s="141" t="s">
        <v>2744</v>
      </c>
    </row>
    <row r="420" spans="2:65" s="1" customFormat="1" ht="24.25" customHeight="1">
      <c r="B420" s="129"/>
      <c r="C420" s="143">
        <v>269</v>
      </c>
      <c r="D420" s="143" t="s">
        <v>220</v>
      </c>
      <c r="E420" s="144" t="s">
        <v>2745</v>
      </c>
      <c r="F420" s="145" t="s">
        <v>2746</v>
      </c>
      <c r="G420" s="146" t="s">
        <v>169</v>
      </c>
      <c r="H420" s="147">
        <f>H419</f>
        <v>80</v>
      </c>
      <c r="I420" s="148"/>
      <c r="J420" s="148">
        <f t="shared" si="63"/>
        <v>0</v>
      </c>
      <c r="K420" s="149"/>
      <c r="L420" s="150"/>
      <c r="M420" s="151"/>
      <c r="N420" s="152"/>
      <c r="O420" s="139"/>
      <c r="P420" s="139"/>
      <c r="Q420" s="139"/>
      <c r="R420" s="139"/>
      <c r="S420" s="139"/>
      <c r="T420" s="140"/>
      <c r="W420" s="11"/>
      <c r="AR420" s="141" t="s">
        <v>2712</v>
      </c>
      <c r="AT420" s="141" t="s">
        <v>220</v>
      </c>
      <c r="AU420" s="141" t="s">
        <v>89</v>
      </c>
      <c r="AY420" s="13" t="s">
        <v>151</v>
      </c>
      <c r="BE420" s="142">
        <f t="shared" si="64"/>
        <v>0</v>
      </c>
      <c r="BF420" s="142">
        <f t="shared" si="65"/>
        <v>0</v>
      </c>
      <c r="BG420" s="142">
        <f t="shared" si="66"/>
        <v>0</v>
      </c>
      <c r="BH420" s="142">
        <f t="shared" si="67"/>
        <v>0</v>
      </c>
      <c r="BI420" s="142">
        <f t="shared" si="68"/>
        <v>0</v>
      </c>
      <c r="BJ420" s="13" t="s">
        <v>89</v>
      </c>
      <c r="BK420" s="166">
        <f t="shared" si="69"/>
        <v>0</v>
      </c>
      <c r="BL420" s="13" t="s">
        <v>411</v>
      </c>
      <c r="BM420" s="141" t="s">
        <v>2747</v>
      </c>
    </row>
    <row r="421" spans="2:65" s="1" customFormat="1" ht="24.25" customHeight="1">
      <c r="B421" s="129"/>
      <c r="C421" s="130">
        <v>270</v>
      </c>
      <c r="D421" s="130" t="s">
        <v>153</v>
      </c>
      <c r="E421" s="131" t="s">
        <v>2742</v>
      </c>
      <c r="F421" s="132" t="s">
        <v>3506</v>
      </c>
      <c r="G421" s="133" t="s">
        <v>169</v>
      </c>
      <c r="H421" s="134">
        <v>13</v>
      </c>
      <c r="I421" s="135"/>
      <c r="J421" s="135">
        <f t="shared" ref="J421:J424" si="70">ROUND(I421*H421,2)</f>
        <v>0</v>
      </c>
      <c r="K421" s="136"/>
      <c r="L421" s="25"/>
      <c r="M421" s="137"/>
      <c r="N421" s="138"/>
      <c r="O421" s="139"/>
      <c r="P421" s="139"/>
      <c r="Q421" s="139"/>
      <c r="R421" s="139"/>
      <c r="S421" s="139"/>
      <c r="T421" s="140"/>
      <c r="W421" s="11"/>
      <c r="AR421" s="141" t="s">
        <v>411</v>
      </c>
      <c r="AT421" s="141" t="s">
        <v>153</v>
      </c>
      <c r="AU421" s="141" t="s">
        <v>89</v>
      </c>
      <c r="AY421" s="13" t="s">
        <v>151</v>
      </c>
      <c r="BE421" s="142">
        <f t="shared" ref="BE421:BE424" si="71">IF(N421="základná",J421,0)</f>
        <v>0</v>
      </c>
      <c r="BF421" s="142">
        <f t="shared" ref="BF421:BF424" si="72">IF(N421="znížená",J421,0)</f>
        <v>0</v>
      </c>
      <c r="BG421" s="142">
        <f t="shared" ref="BG421:BG424" si="73">IF(N421="zákl. prenesená",J421,0)</f>
        <v>0</v>
      </c>
      <c r="BH421" s="142">
        <f t="shared" ref="BH421:BH424" si="74">IF(N421="zníž. prenesená",J421,0)</f>
        <v>0</v>
      </c>
      <c r="BI421" s="142">
        <f t="shared" ref="BI421:BI424" si="75">IF(N421="nulová",J421,0)</f>
        <v>0</v>
      </c>
      <c r="BJ421" s="13" t="s">
        <v>89</v>
      </c>
      <c r="BK421" s="166">
        <f t="shared" ref="BK421:BK424" si="76">ROUND(I421*H421,2)</f>
        <v>0</v>
      </c>
      <c r="BL421" s="13" t="s">
        <v>411</v>
      </c>
      <c r="BM421" s="141" t="s">
        <v>2744</v>
      </c>
    </row>
    <row r="422" spans="2:65" s="1" customFormat="1" ht="24.25" customHeight="1">
      <c r="B422" s="129"/>
      <c r="C422" s="143">
        <v>271</v>
      </c>
      <c r="D422" s="143" t="s">
        <v>220</v>
      </c>
      <c r="E422" s="144" t="s">
        <v>2745</v>
      </c>
      <c r="F422" s="145" t="s">
        <v>3505</v>
      </c>
      <c r="G422" s="146" t="s">
        <v>169</v>
      </c>
      <c r="H422" s="147">
        <v>13</v>
      </c>
      <c r="I422" s="148"/>
      <c r="J422" s="148">
        <f t="shared" si="70"/>
        <v>0</v>
      </c>
      <c r="K422" s="149"/>
      <c r="L422" s="150"/>
      <c r="M422" s="151"/>
      <c r="N422" s="152"/>
      <c r="O422" s="139"/>
      <c r="P422" s="139"/>
      <c r="Q422" s="139"/>
      <c r="R422" s="139"/>
      <c r="S422" s="139"/>
      <c r="T422" s="140"/>
      <c r="W422" s="11"/>
      <c r="AR422" s="141" t="s">
        <v>2712</v>
      </c>
      <c r="AT422" s="141" t="s">
        <v>220</v>
      </c>
      <c r="AU422" s="141" t="s">
        <v>89</v>
      </c>
      <c r="AY422" s="13" t="s">
        <v>151</v>
      </c>
      <c r="BE422" s="142">
        <f t="shared" si="71"/>
        <v>0</v>
      </c>
      <c r="BF422" s="142">
        <f t="shared" si="72"/>
        <v>0</v>
      </c>
      <c r="BG422" s="142">
        <f t="shared" si="73"/>
        <v>0</v>
      </c>
      <c r="BH422" s="142">
        <f t="shared" si="74"/>
        <v>0</v>
      </c>
      <c r="BI422" s="142">
        <f t="shared" si="75"/>
        <v>0</v>
      </c>
      <c r="BJ422" s="13" t="s">
        <v>89</v>
      </c>
      <c r="BK422" s="166">
        <f t="shared" si="76"/>
        <v>0</v>
      </c>
      <c r="BL422" s="13" t="s">
        <v>411</v>
      </c>
      <c r="BM422" s="141" t="s">
        <v>2747</v>
      </c>
    </row>
    <row r="423" spans="2:65" s="1" customFormat="1" ht="24.25" customHeight="1">
      <c r="B423" s="129"/>
      <c r="C423" s="130">
        <v>272</v>
      </c>
      <c r="D423" s="130" t="s">
        <v>153</v>
      </c>
      <c r="E423" s="131" t="s">
        <v>2748</v>
      </c>
      <c r="F423" s="132" t="s">
        <v>2749</v>
      </c>
      <c r="G423" s="133" t="s">
        <v>169</v>
      </c>
      <c r="H423" s="134">
        <v>30</v>
      </c>
      <c r="I423" s="135"/>
      <c r="J423" s="135">
        <f t="shared" si="70"/>
        <v>0</v>
      </c>
      <c r="K423" s="136"/>
      <c r="L423" s="25"/>
      <c r="M423" s="137"/>
      <c r="N423" s="138"/>
      <c r="O423" s="139"/>
      <c r="P423" s="139"/>
      <c r="Q423" s="139"/>
      <c r="R423" s="139"/>
      <c r="S423" s="139"/>
      <c r="T423" s="140"/>
      <c r="W423" s="11"/>
      <c r="AR423" s="141" t="s">
        <v>411</v>
      </c>
      <c r="AT423" s="141" t="s">
        <v>153</v>
      </c>
      <c r="AU423" s="141" t="s">
        <v>89</v>
      </c>
      <c r="AY423" s="13" t="s">
        <v>151</v>
      </c>
      <c r="BE423" s="142">
        <f t="shared" si="71"/>
        <v>0</v>
      </c>
      <c r="BF423" s="142">
        <f t="shared" si="72"/>
        <v>0</v>
      </c>
      <c r="BG423" s="142">
        <f t="shared" si="73"/>
        <v>0</v>
      </c>
      <c r="BH423" s="142">
        <f t="shared" si="74"/>
        <v>0</v>
      </c>
      <c r="BI423" s="142">
        <f t="shared" si="75"/>
        <v>0</v>
      </c>
      <c r="BJ423" s="13" t="s">
        <v>89</v>
      </c>
      <c r="BK423" s="166">
        <f t="shared" si="76"/>
        <v>0</v>
      </c>
      <c r="BL423" s="13" t="s">
        <v>411</v>
      </c>
      <c r="BM423" s="141" t="s">
        <v>2750</v>
      </c>
    </row>
    <row r="424" spans="2:65" s="1" customFormat="1" ht="24.25" customHeight="1">
      <c r="B424" s="129"/>
      <c r="C424" s="143">
        <v>273</v>
      </c>
      <c r="D424" s="143" t="s">
        <v>220</v>
      </c>
      <c r="E424" s="144" t="s">
        <v>2751</v>
      </c>
      <c r="F424" s="145" t="s">
        <v>2752</v>
      </c>
      <c r="G424" s="146" t="s">
        <v>169</v>
      </c>
      <c r="H424" s="147">
        <v>30</v>
      </c>
      <c r="I424" s="148"/>
      <c r="J424" s="148">
        <f t="shared" si="70"/>
        <v>0</v>
      </c>
      <c r="K424" s="149"/>
      <c r="L424" s="150"/>
      <c r="M424" s="151"/>
      <c r="N424" s="152"/>
      <c r="O424" s="139"/>
      <c r="P424" s="139"/>
      <c r="Q424" s="139"/>
      <c r="R424" s="139"/>
      <c r="S424" s="139"/>
      <c r="T424" s="140"/>
      <c r="W424" s="11"/>
      <c r="AR424" s="141" t="s">
        <v>2712</v>
      </c>
      <c r="AT424" s="141" t="s">
        <v>220</v>
      </c>
      <c r="AU424" s="141" t="s">
        <v>89</v>
      </c>
      <c r="AY424" s="13" t="s">
        <v>151</v>
      </c>
      <c r="BE424" s="142">
        <f t="shared" si="71"/>
        <v>0</v>
      </c>
      <c r="BF424" s="142">
        <f t="shared" si="72"/>
        <v>0</v>
      </c>
      <c r="BG424" s="142">
        <f t="shared" si="73"/>
        <v>0</v>
      </c>
      <c r="BH424" s="142">
        <f t="shared" si="74"/>
        <v>0</v>
      </c>
      <c r="BI424" s="142">
        <f t="shared" si="75"/>
        <v>0</v>
      </c>
      <c r="BJ424" s="13" t="s">
        <v>89</v>
      </c>
      <c r="BK424" s="166">
        <f t="shared" si="76"/>
        <v>0</v>
      </c>
      <c r="BL424" s="13" t="s">
        <v>411</v>
      </c>
      <c r="BM424" s="141" t="s">
        <v>2753</v>
      </c>
    </row>
    <row r="425" spans="2:65" s="1" customFormat="1" ht="24.25" customHeight="1">
      <c r="B425" s="129"/>
      <c r="C425" s="130">
        <v>274</v>
      </c>
      <c r="D425" s="130" t="s">
        <v>153</v>
      </c>
      <c r="E425" s="131" t="s">
        <v>2748</v>
      </c>
      <c r="F425" s="132" t="s">
        <v>2749</v>
      </c>
      <c r="G425" s="133" t="s">
        <v>169</v>
      </c>
      <c r="H425" s="134">
        <v>91</v>
      </c>
      <c r="I425" s="135"/>
      <c r="J425" s="135">
        <f t="shared" si="63"/>
        <v>0</v>
      </c>
      <c r="K425" s="136"/>
      <c r="L425" s="25"/>
      <c r="M425" s="137"/>
      <c r="N425" s="138"/>
      <c r="O425" s="139"/>
      <c r="P425" s="139"/>
      <c r="Q425" s="139"/>
      <c r="R425" s="139"/>
      <c r="S425" s="139"/>
      <c r="T425" s="140"/>
      <c r="W425" s="11"/>
      <c r="AR425" s="141" t="s">
        <v>411</v>
      </c>
      <c r="AT425" s="141" t="s">
        <v>153</v>
      </c>
      <c r="AU425" s="141" t="s">
        <v>89</v>
      </c>
      <c r="AY425" s="13" t="s">
        <v>151</v>
      </c>
      <c r="BE425" s="142">
        <f t="shared" si="64"/>
        <v>0</v>
      </c>
      <c r="BF425" s="142">
        <f t="shared" si="65"/>
        <v>0</v>
      </c>
      <c r="BG425" s="142">
        <f t="shared" si="66"/>
        <v>0</v>
      </c>
      <c r="BH425" s="142">
        <f t="shared" si="67"/>
        <v>0</v>
      </c>
      <c r="BI425" s="142">
        <f t="shared" si="68"/>
        <v>0</v>
      </c>
      <c r="BJ425" s="13" t="s">
        <v>89</v>
      </c>
      <c r="BK425" s="166">
        <f t="shared" si="69"/>
        <v>0</v>
      </c>
      <c r="BL425" s="13" t="s">
        <v>411</v>
      </c>
      <c r="BM425" s="141" t="s">
        <v>2750</v>
      </c>
    </row>
    <row r="426" spans="2:65" s="1" customFormat="1" ht="24.25" customHeight="1">
      <c r="B426" s="129"/>
      <c r="C426" s="143">
        <v>275</v>
      </c>
      <c r="D426" s="143" t="s">
        <v>220</v>
      </c>
      <c r="E426" s="144" t="s">
        <v>2751</v>
      </c>
      <c r="F426" s="145" t="s">
        <v>3507</v>
      </c>
      <c r="G426" s="146" t="s">
        <v>169</v>
      </c>
      <c r="H426" s="147">
        <f>H425</f>
        <v>91</v>
      </c>
      <c r="I426" s="148"/>
      <c r="J426" s="148">
        <f t="shared" si="63"/>
        <v>0</v>
      </c>
      <c r="K426" s="149"/>
      <c r="L426" s="150"/>
      <c r="M426" s="151"/>
      <c r="N426" s="152"/>
      <c r="O426" s="139"/>
      <c r="P426" s="139"/>
      <c r="Q426" s="139"/>
      <c r="R426" s="139"/>
      <c r="S426" s="139"/>
      <c r="T426" s="140"/>
      <c r="W426" s="11"/>
      <c r="AR426" s="141" t="s">
        <v>2712</v>
      </c>
      <c r="AT426" s="141" t="s">
        <v>220</v>
      </c>
      <c r="AU426" s="141" t="s">
        <v>89</v>
      </c>
      <c r="AY426" s="13" t="s">
        <v>151</v>
      </c>
      <c r="BE426" s="142">
        <f t="shared" si="64"/>
        <v>0</v>
      </c>
      <c r="BF426" s="142">
        <f t="shared" si="65"/>
        <v>0</v>
      </c>
      <c r="BG426" s="142">
        <f t="shared" si="66"/>
        <v>0</v>
      </c>
      <c r="BH426" s="142">
        <f t="shared" si="67"/>
        <v>0</v>
      </c>
      <c r="BI426" s="142">
        <f t="shared" si="68"/>
        <v>0</v>
      </c>
      <c r="BJ426" s="13" t="s">
        <v>89</v>
      </c>
      <c r="BK426" s="166">
        <f t="shared" si="69"/>
        <v>0</v>
      </c>
      <c r="BL426" s="13" t="s">
        <v>411</v>
      </c>
      <c r="BM426" s="141" t="s">
        <v>2753</v>
      </c>
    </row>
    <row r="427" spans="2:65" s="1" customFormat="1" ht="14.5" customHeight="1">
      <c r="B427" s="129"/>
      <c r="C427" s="130">
        <v>276</v>
      </c>
      <c r="D427" s="130" t="s">
        <v>153</v>
      </c>
      <c r="E427" s="131" t="s">
        <v>2754</v>
      </c>
      <c r="F427" s="132" t="s">
        <v>2755</v>
      </c>
      <c r="G427" s="133" t="s">
        <v>169</v>
      </c>
      <c r="H427" s="134">
        <v>1</v>
      </c>
      <c r="I427" s="135"/>
      <c r="J427" s="135">
        <f t="shared" si="63"/>
        <v>0</v>
      </c>
      <c r="K427" s="136"/>
      <c r="L427" s="25"/>
      <c r="M427" s="137"/>
      <c r="N427" s="138"/>
      <c r="O427" s="139"/>
      <c r="P427" s="139"/>
      <c r="Q427" s="139"/>
      <c r="R427" s="139"/>
      <c r="S427" s="139"/>
      <c r="T427" s="140"/>
      <c r="W427" s="11"/>
      <c r="AR427" s="141" t="s">
        <v>411</v>
      </c>
      <c r="AT427" s="141" t="s">
        <v>153</v>
      </c>
      <c r="AU427" s="141" t="s">
        <v>89</v>
      </c>
      <c r="AY427" s="13" t="s">
        <v>151</v>
      </c>
      <c r="BE427" s="142">
        <f t="shared" si="64"/>
        <v>0</v>
      </c>
      <c r="BF427" s="142">
        <f t="shared" si="65"/>
        <v>0</v>
      </c>
      <c r="BG427" s="142">
        <f t="shared" si="66"/>
        <v>0</v>
      </c>
      <c r="BH427" s="142">
        <f t="shared" si="67"/>
        <v>0</v>
      </c>
      <c r="BI427" s="142">
        <f t="shared" si="68"/>
        <v>0</v>
      </c>
      <c r="BJ427" s="13" t="s">
        <v>89</v>
      </c>
      <c r="BK427" s="166">
        <f t="shared" si="69"/>
        <v>0</v>
      </c>
      <c r="BL427" s="13" t="s">
        <v>411</v>
      </c>
      <c r="BM427" s="141" t="s">
        <v>2756</v>
      </c>
    </row>
    <row r="428" spans="2:65" s="1" customFormat="1" ht="14.5" customHeight="1">
      <c r="B428" s="129"/>
      <c r="C428" s="143">
        <v>277</v>
      </c>
      <c r="D428" s="143" t="s">
        <v>220</v>
      </c>
      <c r="E428" s="144" t="s">
        <v>2757</v>
      </c>
      <c r="F428" s="145" t="s">
        <v>2755</v>
      </c>
      <c r="G428" s="146" t="s">
        <v>169</v>
      </c>
      <c r="H428" s="147">
        <v>1</v>
      </c>
      <c r="I428" s="148"/>
      <c r="J428" s="148">
        <f t="shared" si="63"/>
        <v>0</v>
      </c>
      <c r="K428" s="149"/>
      <c r="L428" s="150"/>
      <c r="M428" s="151"/>
      <c r="N428" s="152"/>
      <c r="O428" s="139"/>
      <c r="P428" s="139"/>
      <c r="Q428" s="139"/>
      <c r="R428" s="139"/>
      <c r="S428" s="139"/>
      <c r="T428" s="140"/>
      <c r="W428" s="11"/>
      <c r="AR428" s="141" t="s">
        <v>2712</v>
      </c>
      <c r="AT428" s="141" t="s">
        <v>220</v>
      </c>
      <c r="AU428" s="141" t="s">
        <v>89</v>
      </c>
      <c r="AY428" s="13" t="s">
        <v>151</v>
      </c>
      <c r="BE428" s="142">
        <f t="shared" si="64"/>
        <v>0</v>
      </c>
      <c r="BF428" s="142">
        <f t="shared" si="65"/>
        <v>0</v>
      </c>
      <c r="BG428" s="142">
        <f t="shared" si="66"/>
        <v>0</v>
      </c>
      <c r="BH428" s="142">
        <f t="shared" si="67"/>
        <v>0</v>
      </c>
      <c r="BI428" s="142">
        <f t="shared" si="68"/>
        <v>0</v>
      </c>
      <c r="BJ428" s="13" t="s">
        <v>89</v>
      </c>
      <c r="BK428" s="166">
        <f t="shared" si="69"/>
        <v>0</v>
      </c>
      <c r="BL428" s="13" t="s">
        <v>411</v>
      </c>
      <c r="BM428" s="141" t="s">
        <v>2758</v>
      </c>
    </row>
    <row r="429" spans="2:65" s="1" customFormat="1" ht="14.5" customHeight="1">
      <c r="B429" s="129"/>
      <c r="C429" s="130">
        <v>278</v>
      </c>
      <c r="D429" s="130" t="s">
        <v>153</v>
      </c>
      <c r="E429" s="131" t="s">
        <v>2759</v>
      </c>
      <c r="F429" s="132" t="s">
        <v>2760</v>
      </c>
      <c r="G429" s="133" t="s">
        <v>169</v>
      </c>
      <c r="H429" s="134">
        <v>1</v>
      </c>
      <c r="I429" s="135"/>
      <c r="J429" s="135">
        <f t="shared" si="63"/>
        <v>0</v>
      </c>
      <c r="K429" s="136"/>
      <c r="L429" s="25"/>
      <c r="M429" s="137"/>
      <c r="N429" s="138"/>
      <c r="O429" s="139"/>
      <c r="P429" s="139"/>
      <c r="Q429" s="139"/>
      <c r="R429" s="139"/>
      <c r="S429" s="139"/>
      <c r="T429" s="140"/>
      <c r="W429" s="11"/>
      <c r="AR429" s="141" t="s">
        <v>411</v>
      </c>
      <c r="AT429" s="141" t="s">
        <v>153</v>
      </c>
      <c r="AU429" s="141" t="s">
        <v>89</v>
      </c>
      <c r="AY429" s="13" t="s">
        <v>151</v>
      </c>
      <c r="BE429" s="142">
        <f t="shared" si="64"/>
        <v>0</v>
      </c>
      <c r="BF429" s="142">
        <f t="shared" si="65"/>
        <v>0</v>
      </c>
      <c r="BG429" s="142">
        <f t="shared" si="66"/>
        <v>0</v>
      </c>
      <c r="BH429" s="142">
        <f t="shared" si="67"/>
        <v>0</v>
      </c>
      <c r="BI429" s="142">
        <f t="shared" si="68"/>
        <v>0</v>
      </c>
      <c r="BJ429" s="13" t="s">
        <v>89</v>
      </c>
      <c r="BK429" s="166">
        <f t="shared" si="69"/>
        <v>0</v>
      </c>
      <c r="BL429" s="13" t="s">
        <v>411</v>
      </c>
      <c r="BM429" s="141" t="s">
        <v>2761</v>
      </c>
    </row>
    <row r="430" spans="2:65" s="1" customFormat="1" ht="14.5" customHeight="1">
      <c r="B430" s="129"/>
      <c r="C430" s="143">
        <v>279</v>
      </c>
      <c r="D430" s="143" t="s">
        <v>220</v>
      </c>
      <c r="E430" s="144" t="s">
        <v>2762</v>
      </c>
      <c r="F430" s="145" t="s">
        <v>3451</v>
      </c>
      <c r="G430" s="146" t="s">
        <v>169</v>
      </c>
      <c r="H430" s="147">
        <v>1</v>
      </c>
      <c r="I430" s="148"/>
      <c r="J430" s="148">
        <f t="shared" si="63"/>
        <v>0</v>
      </c>
      <c r="K430" s="149"/>
      <c r="L430" s="150"/>
      <c r="M430" s="151"/>
      <c r="N430" s="152"/>
      <c r="O430" s="139"/>
      <c r="P430" s="139"/>
      <c r="Q430" s="139"/>
      <c r="R430" s="139"/>
      <c r="S430" s="139"/>
      <c r="T430" s="140"/>
      <c r="W430" s="11"/>
      <c r="AR430" s="141" t="s">
        <v>2712</v>
      </c>
      <c r="AT430" s="141" t="s">
        <v>220</v>
      </c>
      <c r="AU430" s="141" t="s">
        <v>89</v>
      </c>
      <c r="AY430" s="13" t="s">
        <v>151</v>
      </c>
      <c r="BE430" s="142">
        <f t="shared" si="64"/>
        <v>0</v>
      </c>
      <c r="BF430" s="142">
        <f t="shared" si="65"/>
        <v>0</v>
      </c>
      <c r="BG430" s="142">
        <f t="shared" si="66"/>
        <v>0</v>
      </c>
      <c r="BH430" s="142">
        <f t="shared" si="67"/>
        <v>0</v>
      </c>
      <c r="BI430" s="142">
        <f t="shared" si="68"/>
        <v>0</v>
      </c>
      <c r="BJ430" s="13" t="s">
        <v>89</v>
      </c>
      <c r="BK430" s="166">
        <f t="shared" si="69"/>
        <v>0</v>
      </c>
      <c r="BL430" s="13" t="s">
        <v>411</v>
      </c>
      <c r="BM430" s="141" t="s">
        <v>2763</v>
      </c>
    </row>
    <row r="431" spans="2:65" s="1" customFormat="1" ht="14.5" customHeight="1">
      <c r="B431" s="129"/>
      <c r="C431" s="130">
        <v>280</v>
      </c>
      <c r="D431" s="130" t="s">
        <v>153</v>
      </c>
      <c r="E431" s="131" t="s">
        <v>2764</v>
      </c>
      <c r="F431" s="132" t="s">
        <v>3452</v>
      </c>
      <c r="G431" s="133" t="s">
        <v>169</v>
      </c>
      <c r="H431" s="134">
        <v>1</v>
      </c>
      <c r="I431" s="135"/>
      <c r="J431" s="135">
        <f t="shared" si="63"/>
        <v>0</v>
      </c>
      <c r="K431" s="136"/>
      <c r="L431" s="25"/>
      <c r="M431" s="137"/>
      <c r="N431" s="138"/>
      <c r="O431" s="139"/>
      <c r="P431" s="139"/>
      <c r="Q431" s="139"/>
      <c r="R431" s="139"/>
      <c r="S431" s="139"/>
      <c r="T431" s="140"/>
      <c r="W431" s="11"/>
      <c r="AR431" s="141" t="s">
        <v>411</v>
      </c>
      <c r="AT431" s="141" t="s">
        <v>153</v>
      </c>
      <c r="AU431" s="141" t="s">
        <v>89</v>
      </c>
      <c r="AY431" s="13" t="s">
        <v>151</v>
      </c>
      <c r="BE431" s="142">
        <f t="shared" si="64"/>
        <v>0</v>
      </c>
      <c r="BF431" s="142">
        <f t="shared" si="65"/>
        <v>0</v>
      </c>
      <c r="BG431" s="142">
        <f t="shared" si="66"/>
        <v>0</v>
      </c>
      <c r="BH431" s="142">
        <f t="shared" si="67"/>
        <v>0</v>
      </c>
      <c r="BI431" s="142">
        <f t="shared" si="68"/>
        <v>0</v>
      </c>
      <c r="BJ431" s="13" t="s">
        <v>89</v>
      </c>
      <c r="BK431" s="166">
        <f t="shared" si="69"/>
        <v>0</v>
      </c>
      <c r="BL431" s="13" t="s">
        <v>411</v>
      </c>
      <c r="BM431" s="141" t="s">
        <v>2765</v>
      </c>
    </row>
    <row r="432" spans="2:65" s="1" customFormat="1" ht="14.5" customHeight="1">
      <c r="B432" s="129"/>
      <c r="C432" s="143">
        <v>281</v>
      </c>
      <c r="D432" s="143" t="s">
        <v>220</v>
      </c>
      <c r="E432" s="144" t="s">
        <v>2766</v>
      </c>
      <c r="F432" s="145" t="s">
        <v>3467</v>
      </c>
      <c r="G432" s="146" t="s">
        <v>169</v>
      </c>
      <c r="H432" s="147">
        <v>1</v>
      </c>
      <c r="I432" s="148"/>
      <c r="J432" s="148">
        <f t="shared" si="63"/>
        <v>0</v>
      </c>
      <c r="K432" s="149"/>
      <c r="L432" s="150"/>
      <c r="M432" s="151"/>
      <c r="N432" s="152"/>
      <c r="O432" s="139"/>
      <c r="P432" s="139"/>
      <c r="Q432" s="139"/>
      <c r="R432" s="139"/>
      <c r="S432" s="139"/>
      <c r="T432" s="140"/>
      <c r="W432" s="11"/>
      <c r="AR432" s="141" t="s">
        <v>2712</v>
      </c>
      <c r="AT432" s="141" t="s">
        <v>220</v>
      </c>
      <c r="AU432" s="141" t="s">
        <v>89</v>
      </c>
      <c r="AY432" s="13" t="s">
        <v>151</v>
      </c>
      <c r="BE432" s="142">
        <f t="shared" si="64"/>
        <v>0</v>
      </c>
      <c r="BF432" s="142">
        <f t="shared" si="65"/>
        <v>0</v>
      </c>
      <c r="BG432" s="142">
        <f t="shared" si="66"/>
        <v>0</v>
      </c>
      <c r="BH432" s="142">
        <f t="shared" si="67"/>
        <v>0</v>
      </c>
      <c r="BI432" s="142">
        <f t="shared" si="68"/>
        <v>0</v>
      </c>
      <c r="BJ432" s="13" t="s">
        <v>89</v>
      </c>
      <c r="BK432" s="166">
        <f t="shared" si="69"/>
        <v>0</v>
      </c>
      <c r="BL432" s="13" t="s">
        <v>411</v>
      </c>
      <c r="BM432" s="141" t="s">
        <v>2767</v>
      </c>
    </row>
    <row r="433" spans="2:65" s="1" customFormat="1" ht="14.5" customHeight="1">
      <c r="B433" s="129"/>
      <c r="C433" s="130">
        <v>282</v>
      </c>
      <c r="D433" s="130" t="s">
        <v>153</v>
      </c>
      <c r="E433" s="131" t="s">
        <v>2764</v>
      </c>
      <c r="F433" s="132" t="s">
        <v>3459</v>
      </c>
      <c r="G433" s="133" t="s">
        <v>169</v>
      </c>
      <c r="H433" s="134">
        <v>1</v>
      </c>
      <c r="I433" s="135"/>
      <c r="J433" s="135">
        <f t="shared" ref="J433:J434" si="77">ROUND(I433*H433,2)</f>
        <v>0</v>
      </c>
      <c r="K433" s="136"/>
      <c r="L433" s="25"/>
      <c r="M433" s="137"/>
      <c r="N433" s="138"/>
      <c r="O433" s="139"/>
      <c r="P433" s="139"/>
      <c r="Q433" s="139"/>
      <c r="R433" s="139"/>
      <c r="S433" s="139"/>
      <c r="T433" s="140"/>
      <c r="W433" s="11"/>
      <c r="AR433" s="141" t="s">
        <v>411</v>
      </c>
      <c r="AT433" s="141" t="s">
        <v>153</v>
      </c>
      <c r="AU433" s="141" t="s">
        <v>89</v>
      </c>
      <c r="AY433" s="13" t="s">
        <v>151</v>
      </c>
      <c r="BE433" s="142">
        <f t="shared" ref="BE433:BE434" si="78">IF(N433="základná",J433,0)</f>
        <v>0</v>
      </c>
      <c r="BF433" s="142">
        <f t="shared" ref="BF433:BF434" si="79">IF(N433="znížená",J433,0)</f>
        <v>0</v>
      </c>
      <c r="BG433" s="142">
        <f t="shared" ref="BG433:BG434" si="80">IF(N433="zákl. prenesená",J433,0)</f>
        <v>0</v>
      </c>
      <c r="BH433" s="142">
        <f t="shared" ref="BH433:BH434" si="81">IF(N433="zníž. prenesená",J433,0)</f>
        <v>0</v>
      </c>
      <c r="BI433" s="142">
        <f t="shared" ref="BI433:BI434" si="82">IF(N433="nulová",J433,0)</f>
        <v>0</v>
      </c>
      <c r="BJ433" s="13" t="s">
        <v>89</v>
      </c>
      <c r="BK433" s="166">
        <f t="shared" ref="BK433:BK434" si="83">ROUND(I433*H433,2)</f>
        <v>0</v>
      </c>
      <c r="BL433" s="13" t="s">
        <v>411</v>
      </c>
      <c r="BM433" s="141" t="s">
        <v>2765</v>
      </c>
    </row>
    <row r="434" spans="2:65" s="1" customFormat="1" ht="14.5" customHeight="1">
      <c r="B434" s="129"/>
      <c r="C434" s="143">
        <v>283</v>
      </c>
      <c r="D434" s="143" t="s">
        <v>220</v>
      </c>
      <c r="E434" s="144" t="s">
        <v>2766</v>
      </c>
      <c r="F434" s="145" t="s">
        <v>3466</v>
      </c>
      <c r="G434" s="146" t="s">
        <v>169</v>
      </c>
      <c r="H434" s="147">
        <v>1</v>
      </c>
      <c r="I434" s="148"/>
      <c r="J434" s="148">
        <f t="shared" si="77"/>
        <v>0</v>
      </c>
      <c r="K434" s="149"/>
      <c r="L434" s="150"/>
      <c r="M434" s="151"/>
      <c r="N434" s="152"/>
      <c r="O434" s="139"/>
      <c r="P434" s="139"/>
      <c r="Q434" s="139"/>
      <c r="R434" s="139"/>
      <c r="S434" s="139"/>
      <c r="T434" s="140"/>
      <c r="W434" s="11"/>
      <c r="AR434" s="141" t="s">
        <v>2712</v>
      </c>
      <c r="AT434" s="141" t="s">
        <v>220</v>
      </c>
      <c r="AU434" s="141" t="s">
        <v>89</v>
      </c>
      <c r="AY434" s="13" t="s">
        <v>151</v>
      </c>
      <c r="BE434" s="142">
        <f t="shared" si="78"/>
        <v>0</v>
      </c>
      <c r="BF434" s="142">
        <f t="shared" si="79"/>
        <v>0</v>
      </c>
      <c r="BG434" s="142">
        <f t="shared" si="80"/>
        <v>0</v>
      </c>
      <c r="BH434" s="142">
        <f t="shared" si="81"/>
        <v>0</v>
      </c>
      <c r="BI434" s="142">
        <f t="shared" si="82"/>
        <v>0</v>
      </c>
      <c r="BJ434" s="13" t="s">
        <v>89</v>
      </c>
      <c r="BK434" s="166">
        <f t="shared" si="83"/>
        <v>0</v>
      </c>
      <c r="BL434" s="13" t="s">
        <v>411</v>
      </c>
      <c r="BM434" s="141" t="s">
        <v>2767</v>
      </c>
    </row>
    <row r="435" spans="2:65" s="1" customFormat="1" ht="14.5" customHeight="1">
      <c r="B435" s="129"/>
      <c r="C435" s="130">
        <v>284</v>
      </c>
      <c r="D435" s="130" t="s">
        <v>153</v>
      </c>
      <c r="E435" s="131" t="s">
        <v>2769</v>
      </c>
      <c r="F435" s="132" t="s">
        <v>3453</v>
      </c>
      <c r="G435" s="133" t="s">
        <v>169</v>
      </c>
      <c r="H435" s="134">
        <v>1</v>
      </c>
      <c r="I435" s="135"/>
      <c r="J435" s="135">
        <f t="shared" si="63"/>
        <v>0</v>
      </c>
      <c r="K435" s="136"/>
      <c r="L435" s="25"/>
      <c r="M435" s="137"/>
      <c r="N435" s="138"/>
      <c r="O435" s="139"/>
      <c r="P435" s="139"/>
      <c r="Q435" s="139"/>
      <c r="R435" s="139"/>
      <c r="S435" s="139"/>
      <c r="T435" s="140"/>
      <c r="W435" s="11"/>
      <c r="AR435" s="141" t="s">
        <v>411</v>
      </c>
      <c r="AT435" s="141" t="s">
        <v>153</v>
      </c>
      <c r="AU435" s="141" t="s">
        <v>89</v>
      </c>
      <c r="AY435" s="13" t="s">
        <v>151</v>
      </c>
      <c r="BE435" s="142">
        <f t="shared" si="64"/>
        <v>0</v>
      </c>
      <c r="BF435" s="142">
        <f t="shared" si="65"/>
        <v>0</v>
      </c>
      <c r="BG435" s="142">
        <f t="shared" si="66"/>
        <v>0</v>
      </c>
      <c r="BH435" s="142">
        <f t="shared" si="67"/>
        <v>0</v>
      </c>
      <c r="BI435" s="142">
        <f t="shared" si="68"/>
        <v>0</v>
      </c>
      <c r="BJ435" s="13" t="s">
        <v>89</v>
      </c>
      <c r="BK435" s="166">
        <f t="shared" si="69"/>
        <v>0</v>
      </c>
      <c r="BL435" s="13" t="s">
        <v>411</v>
      </c>
      <c r="BM435" s="141" t="s">
        <v>2770</v>
      </c>
    </row>
    <row r="436" spans="2:65" s="1" customFormat="1" ht="14.5" customHeight="1">
      <c r="B436" s="129"/>
      <c r="C436" s="143">
        <v>285</v>
      </c>
      <c r="D436" s="143" t="s">
        <v>220</v>
      </c>
      <c r="E436" s="144" t="s">
        <v>2768</v>
      </c>
      <c r="F436" s="145" t="s">
        <v>3460</v>
      </c>
      <c r="G436" s="146" t="s">
        <v>169</v>
      </c>
      <c r="H436" s="147">
        <v>1</v>
      </c>
      <c r="I436" s="148"/>
      <c r="J436" s="148">
        <f t="shared" si="63"/>
        <v>0</v>
      </c>
      <c r="K436" s="149"/>
      <c r="L436" s="150"/>
      <c r="M436" s="151"/>
      <c r="N436" s="152"/>
      <c r="O436" s="139"/>
      <c r="P436" s="139"/>
      <c r="Q436" s="139"/>
      <c r="R436" s="139"/>
      <c r="S436" s="139"/>
      <c r="T436" s="140"/>
      <c r="W436" s="11"/>
      <c r="AR436" s="141" t="s">
        <v>2712</v>
      </c>
      <c r="AT436" s="141" t="s">
        <v>220</v>
      </c>
      <c r="AU436" s="141" t="s">
        <v>89</v>
      </c>
      <c r="AY436" s="13" t="s">
        <v>151</v>
      </c>
      <c r="BE436" s="142">
        <f t="shared" si="64"/>
        <v>0</v>
      </c>
      <c r="BF436" s="142">
        <f t="shared" si="65"/>
        <v>0</v>
      </c>
      <c r="BG436" s="142">
        <f t="shared" si="66"/>
        <v>0</v>
      </c>
      <c r="BH436" s="142">
        <f t="shared" si="67"/>
        <v>0</v>
      </c>
      <c r="BI436" s="142">
        <f t="shared" si="68"/>
        <v>0</v>
      </c>
      <c r="BJ436" s="13" t="s">
        <v>89</v>
      </c>
      <c r="BK436" s="166">
        <f t="shared" si="69"/>
        <v>0</v>
      </c>
      <c r="BL436" s="13" t="s">
        <v>411</v>
      </c>
      <c r="BM436" s="141" t="s">
        <v>2771</v>
      </c>
    </row>
    <row r="437" spans="2:65" s="1" customFormat="1" ht="14.5" customHeight="1">
      <c r="B437" s="129"/>
      <c r="C437" s="130">
        <v>286</v>
      </c>
      <c r="D437" s="130" t="s">
        <v>153</v>
      </c>
      <c r="E437" s="131" t="s">
        <v>2772</v>
      </c>
      <c r="F437" s="132" t="s">
        <v>3454</v>
      </c>
      <c r="G437" s="133" t="s">
        <v>169</v>
      </c>
      <c r="H437" s="134">
        <v>1</v>
      </c>
      <c r="I437" s="135"/>
      <c r="J437" s="135">
        <f t="shared" si="63"/>
        <v>0</v>
      </c>
      <c r="K437" s="136"/>
      <c r="L437" s="25"/>
      <c r="M437" s="137"/>
      <c r="N437" s="138"/>
      <c r="O437" s="139"/>
      <c r="P437" s="139"/>
      <c r="Q437" s="139"/>
      <c r="R437" s="139"/>
      <c r="S437" s="139"/>
      <c r="T437" s="140"/>
      <c r="W437" s="11"/>
      <c r="AR437" s="141" t="s">
        <v>411</v>
      </c>
      <c r="AT437" s="141" t="s">
        <v>153</v>
      </c>
      <c r="AU437" s="141" t="s">
        <v>89</v>
      </c>
      <c r="AY437" s="13" t="s">
        <v>151</v>
      </c>
      <c r="BE437" s="142">
        <f t="shared" si="64"/>
        <v>0</v>
      </c>
      <c r="BF437" s="142">
        <f t="shared" si="65"/>
        <v>0</v>
      </c>
      <c r="BG437" s="142">
        <f t="shared" si="66"/>
        <v>0</v>
      </c>
      <c r="BH437" s="142">
        <f t="shared" si="67"/>
        <v>0</v>
      </c>
      <c r="BI437" s="142">
        <f t="shared" si="68"/>
        <v>0</v>
      </c>
      <c r="BJ437" s="13" t="s">
        <v>89</v>
      </c>
      <c r="BK437" s="166">
        <f t="shared" si="69"/>
        <v>0</v>
      </c>
      <c r="BL437" s="13" t="s">
        <v>411</v>
      </c>
      <c r="BM437" s="141" t="s">
        <v>2773</v>
      </c>
    </row>
    <row r="438" spans="2:65" s="1" customFormat="1" ht="24.25" customHeight="1">
      <c r="B438" s="129"/>
      <c r="C438" s="143">
        <v>287</v>
      </c>
      <c r="D438" s="143" t="s">
        <v>220</v>
      </c>
      <c r="E438" s="144" t="s">
        <v>2774</v>
      </c>
      <c r="F438" s="145" t="s">
        <v>3461</v>
      </c>
      <c r="G438" s="146" t="s">
        <v>169</v>
      </c>
      <c r="H438" s="147">
        <v>1</v>
      </c>
      <c r="I438" s="148"/>
      <c r="J438" s="148">
        <f t="shared" si="63"/>
        <v>0</v>
      </c>
      <c r="K438" s="149"/>
      <c r="L438" s="150"/>
      <c r="M438" s="151"/>
      <c r="N438" s="152"/>
      <c r="O438" s="139"/>
      <c r="P438" s="139"/>
      <c r="Q438" s="139"/>
      <c r="R438" s="139"/>
      <c r="S438" s="139"/>
      <c r="T438" s="140"/>
      <c r="W438" s="11"/>
      <c r="AR438" s="141" t="s">
        <v>2712</v>
      </c>
      <c r="AT438" s="141" t="s">
        <v>220</v>
      </c>
      <c r="AU438" s="141" t="s">
        <v>89</v>
      </c>
      <c r="AY438" s="13" t="s">
        <v>151</v>
      </c>
      <c r="BE438" s="142">
        <f t="shared" si="64"/>
        <v>0</v>
      </c>
      <c r="BF438" s="142">
        <f t="shared" si="65"/>
        <v>0</v>
      </c>
      <c r="BG438" s="142">
        <f t="shared" si="66"/>
        <v>0</v>
      </c>
      <c r="BH438" s="142">
        <f t="shared" si="67"/>
        <v>0</v>
      </c>
      <c r="BI438" s="142">
        <f t="shared" si="68"/>
        <v>0</v>
      </c>
      <c r="BJ438" s="13" t="s">
        <v>89</v>
      </c>
      <c r="BK438" s="166">
        <f t="shared" si="69"/>
        <v>0</v>
      </c>
      <c r="BL438" s="13" t="s">
        <v>411</v>
      </c>
      <c r="BM438" s="141" t="s">
        <v>2775</v>
      </c>
    </row>
    <row r="439" spans="2:65" s="1" customFormat="1" ht="14.5" customHeight="1">
      <c r="B439" s="129"/>
      <c r="C439" s="130">
        <v>288</v>
      </c>
      <c r="D439" s="130" t="s">
        <v>153</v>
      </c>
      <c r="E439" s="131" t="s">
        <v>2776</v>
      </c>
      <c r="F439" s="132" t="s">
        <v>3455</v>
      </c>
      <c r="G439" s="133" t="s">
        <v>169</v>
      </c>
      <c r="H439" s="134">
        <v>1</v>
      </c>
      <c r="I439" s="135"/>
      <c r="J439" s="135">
        <f t="shared" si="63"/>
        <v>0</v>
      </c>
      <c r="K439" s="136"/>
      <c r="L439" s="25"/>
      <c r="M439" s="137"/>
      <c r="N439" s="138"/>
      <c r="O439" s="139"/>
      <c r="P439" s="139"/>
      <c r="Q439" s="139"/>
      <c r="R439" s="139"/>
      <c r="S439" s="139"/>
      <c r="T439" s="140"/>
      <c r="W439" s="11"/>
      <c r="AR439" s="141" t="s">
        <v>411</v>
      </c>
      <c r="AT439" s="141" t="s">
        <v>153</v>
      </c>
      <c r="AU439" s="141" t="s">
        <v>89</v>
      </c>
      <c r="AY439" s="13" t="s">
        <v>151</v>
      </c>
      <c r="BE439" s="142">
        <f t="shared" si="64"/>
        <v>0</v>
      </c>
      <c r="BF439" s="142">
        <f t="shared" si="65"/>
        <v>0</v>
      </c>
      <c r="BG439" s="142">
        <f t="shared" si="66"/>
        <v>0</v>
      </c>
      <c r="BH439" s="142">
        <f t="shared" si="67"/>
        <v>0</v>
      </c>
      <c r="BI439" s="142">
        <f t="shared" si="68"/>
        <v>0</v>
      </c>
      <c r="BJ439" s="13" t="s">
        <v>89</v>
      </c>
      <c r="BK439" s="166">
        <f t="shared" si="69"/>
        <v>0</v>
      </c>
      <c r="BL439" s="13" t="s">
        <v>411</v>
      </c>
      <c r="BM439" s="141" t="s">
        <v>2777</v>
      </c>
    </row>
    <row r="440" spans="2:65" s="1" customFormat="1" ht="24.25" customHeight="1">
      <c r="B440" s="129"/>
      <c r="C440" s="143">
        <v>289</v>
      </c>
      <c r="D440" s="143" t="s">
        <v>220</v>
      </c>
      <c r="E440" s="144" t="s">
        <v>2774</v>
      </c>
      <c r="F440" s="145" t="s">
        <v>3462</v>
      </c>
      <c r="G440" s="146" t="s">
        <v>169</v>
      </c>
      <c r="H440" s="147">
        <v>1</v>
      </c>
      <c r="I440" s="148"/>
      <c r="J440" s="148">
        <f t="shared" si="63"/>
        <v>0</v>
      </c>
      <c r="K440" s="149"/>
      <c r="L440" s="150"/>
      <c r="M440" s="151"/>
      <c r="N440" s="152"/>
      <c r="O440" s="139"/>
      <c r="P440" s="139"/>
      <c r="Q440" s="139"/>
      <c r="R440" s="139"/>
      <c r="S440" s="139"/>
      <c r="T440" s="140"/>
      <c r="W440" s="11"/>
      <c r="AR440" s="141" t="s">
        <v>2712</v>
      </c>
      <c r="AT440" s="141" t="s">
        <v>220</v>
      </c>
      <c r="AU440" s="141" t="s">
        <v>89</v>
      </c>
      <c r="AY440" s="13" t="s">
        <v>151</v>
      </c>
      <c r="BE440" s="142">
        <f t="shared" si="64"/>
        <v>0</v>
      </c>
      <c r="BF440" s="142">
        <f t="shared" si="65"/>
        <v>0</v>
      </c>
      <c r="BG440" s="142">
        <f t="shared" si="66"/>
        <v>0</v>
      </c>
      <c r="BH440" s="142">
        <f t="shared" si="67"/>
        <v>0</v>
      </c>
      <c r="BI440" s="142">
        <f t="shared" si="68"/>
        <v>0</v>
      </c>
      <c r="BJ440" s="13" t="s">
        <v>89</v>
      </c>
      <c r="BK440" s="166">
        <f t="shared" si="69"/>
        <v>0</v>
      </c>
      <c r="BL440" s="13" t="s">
        <v>411</v>
      </c>
      <c r="BM440" s="141" t="s">
        <v>2778</v>
      </c>
    </row>
    <row r="441" spans="2:65" s="1" customFormat="1" ht="14.5" customHeight="1">
      <c r="B441" s="129"/>
      <c r="C441" s="130">
        <v>290</v>
      </c>
      <c r="D441" s="130" t="s">
        <v>153</v>
      </c>
      <c r="E441" s="131" t="s">
        <v>2779</v>
      </c>
      <c r="F441" s="132" t="s">
        <v>3456</v>
      </c>
      <c r="G441" s="133" t="s">
        <v>169</v>
      </c>
      <c r="H441" s="134">
        <v>1</v>
      </c>
      <c r="I441" s="135"/>
      <c r="J441" s="135">
        <f t="shared" si="63"/>
        <v>0</v>
      </c>
      <c r="K441" s="136"/>
      <c r="L441" s="25"/>
      <c r="M441" s="137"/>
      <c r="N441" s="138"/>
      <c r="O441" s="139"/>
      <c r="P441" s="139"/>
      <c r="Q441" s="139"/>
      <c r="R441" s="139"/>
      <c r="S441" s="139"/>
      <c r="T441" s="140"/>
      <c r="W441" s="11"/>
      <c r="AR441" s="141" t="s">
        <v>411</v>
      </c>
      <c r="AT441" s="141" t="s">
        <v>153</v>
      </c>
      <c r="AU441" s="141" t="s">
        <v>89</v>
      </c>
      <c r="AY441" s="13" t="s">
        <v>151</v>
      </c>
      <c r="BE441" s="142">
        <f t="shared" si="64"/>
        <v>0</v>
      </c>
      <c r="BF441" s="142">
        <f t="shared" si="65"/>
        <v>0</v>
      </c>
      <c r="BG441" s="142">
        <f t="shared" si="66"/>
        <v>0</v>
      </c>
      <c r="BH441" s="142">
        <f t="shared" si="67"/>
        <v>0</v>
      </c>
      <c r="BI441" s="142">
        <f t="shared" si="68"/>
        <v>0</v>
      </c>
      <c r="BJ441" s="13" t="s">
        <v>89</v>
      </c>
      <c r="BK441" s="166">
        <f t="shared" si="69"/>
        <v>0</v>
      </c>
      <c r="BL441" s="13" t="s">
        <v>411</v>
      </c>
      <c r="BM441" s="141" t="s">
        <v>2780</v>
      </c>
    </row>
    <row r="442" spans="2:65" s="1" customFormat="1" ht="24.25" customHeight="1">
      <c r="B442" s="129"/>
      <c r="C442" s="143">
        <v>291</v>
      </c>
      <c r="D442" s="143" t="s">
        <v>220</v>
      </c>
      <c r="E442" s="144" t="s">
        <v>2774</v>
      </c>
      <c r="F442" s="145" t="s">
        <v>3463</v>
      </c>
      <c r="G442" s="146" t="s">
        <v>169</v>
      </c>
      <c r="H442" s="147">
        <v>1</v>
      </c>
      <c r="I442" s="148"/>
      <c r="J442" s="148">
        <f t="shared" si="63"/>
        <v>0</v>
      </c>
      <c r="K442" s="149"/>
      <c r="L442" s="150"/>
      <c r="M442" s="151"/>
      <c r="N442" s="152"/>
      <c r="O442" s="139"/>
      <c r="P442" s="139"/>
      <c r="Q442" s="139"/>
      <c r="R442" s="139"/>
      <c r="S442" s="139"/>
      <c r="T442" s="140"/>
      <c r="W442" s="11"/>
      <c r="AR442" s="141" t="s">
        <v>2712</v>
      </c>
      <c r="AT442" s="141" t="s">
        <v>220</v>
      </c>
      <c r="AU442" s="141" t="s">
        <v>89</v>
      </c>
      <c r="AY442" s="13" t="s">
        <v>151</v>
      </c>
      <c r="BE442" s="142">
        <f t="shared" si="64"/>
        <v>0</v>
      </c>
      <c r="BF442" s="142">
        <f t="shared" si="65"/>
        <v>0</v>
      </c>
      <c r="BG442" s="142">
        <f t="shared" si="66"/>
        <v>0</v>
      </c>
      <c r="BH442" s="142">
        <f t="shared" si="67"/>
        <v>0</v>
      </c>
      <c r="BI442" s="142">
        <f t="shared" si="68"/>
        <v>0</v>
      </c>
      <c r="BJ442" s="13" t="s">
        <v>89</v>
      </c>
      <c r="BK442" s="166">
        <f t="shared" si="69"/>
        <v>0</v>
      </c>
      <c r="BL442" s="13" t="s">
        <v>411</v>
      </c>
      <c r="BM442" s="141" t="s">
        <v>2781</v>
      </c>
    </row>
    <row r="443" spans="2:65" s="1" customFormat="1" ht="14.5" customHeight="1">
      <c r="B443" s="129"/>
      <c r="C443" s="130">
        <v>292</v>
      </c>
      <c r="D443" s="130" t="s">
        <v>153</v>
      </c>
      <c r="E443" s="131" t="s">
        <v>2782</v>
      </c>
      <c r="F443" s="132" t="s">
        <v>3457</v>
      </c>
      <c r="G443" s="133" t="s">
        <v>169</v>
      </c>
      <c r="H443" s="134">
        <v>1</v>
      </c>
      <c r="I443" s="135"/>
      <c r="J443" s="135">
        <f t="shared" ref="J443:J510" si="84">ROUND(I443*H443,2)</f>
        <v>0</v>
      </c>
      <c r="K443" s="136"/>
      <c r="L443" s="25"/>
      <c r="M443" s="137"/>
      <c r="N443" s="138"/>
      <c r="O443" s="139"/>
      <c r="P443" s="139"/>
      <c r="Q443" s="139"/>
      <c r="R443" s="139"/>
      <c r="S443" s="139"/>
      <c r="T443" s="140"/>
      <c r="W443" s="11"/>
      <c r="AR443" s="141" t="s">
        <v>411</v>
      </c>
      <c r="AT443" s="141" t="s">
        <v>153</v>
      </c>
      <c r="AU443" s="141" t="s">
        <v>89</v>
      </c>
      <c r="AY443" s="13" t="s">
        <v>151</v>
      </c>
      <c r="BE443" s="142">
        <f t="shared" si="64"/>
        <v>0</v>
      </c>
      <c r="BF443" s="142">
        <f t="shared" si="65"/>
        <v>0</v>
      </c>
      <c r="BG443" s="142">
        <f t="shared" si="66"/>
        <v>0</v>
      </c>
      <c r="BH443" s="142">
        <f t="shared" si="67"/>
        <v>0</v>
      </c>
      <c r="BI443" s="142">
        <f t="shared" si="68"/>
        <v>0</v>
      </c>
      <c r="BJ443" s="13" t="s">
        <v>89</v>
      </c>
      <c r="BK443" s="166">
        <f t="shared" si="69"/>
        <v>0</v>
      </c>
      <c r="BL443" s="13" t="s">
        <v>411</v>
      </c>
      <c r="BM443" s="141" t="s">
        <v>2783</v>
      </c>
    </row>
    <row r="444" spans="2:65" s="1" customFormat="1" ht="24.25" customHeight="1">
      <c r="B444" s="129"/>
      <c r="C444" s="143">
        <v>293</v>
      </c>
      <c r="D444" s="143" t="s">
        <v>220</v>
      </c>
      <c r="E444" s="144" t="s">
        <v>2774</v>
      </c>
      <c r="F444" s="145" t="s">
        <v>3464</v>
      </c>
      <c r="G444" s="146" t="s">
        <v>169</v>
      </c>
      <c r="H444" s="147">
        <v>1</v>
      </c>
      <c r="I444" s="148"/>
      <c r="J444" s="148">
        <f t="shared" si="84"/>
        <v>0</v>
      </c>
      <c r="K444" s="149"/>
      <c r="L444" s="150"/>
      <c r="M444" s="151"/>
      <c r="N444" s="152"/>
      <c r="O444" s="139"/>
      <c r="P444" s="139"/>
      <c r="Q444" s="139"/>
      <c r="R444" s="139"/>
      <c r="S444" s="139"/>
      <c r="T444" s="140"/>
      <c r="W444" s="11"/>
      <c r="AR444" s="141" t="s">
        <v>2712</v>
      </c>
      <c r="AT444" s="141" t="s">
        <v>220</v>
      </c>
      <c r="AU444" s="141" t="s">
        <v>89</v>
      </c>
      <c r="AY444" s="13" t="s">
        <v>151</v>
      </c>
      <c r="BE444" s="142">
        <f t="shared" si="64"/>
        <v>0</v>
      </c>
      <c r="BF444" s="142">
        <f t="shared" si="65"/>
        <v>0</v>
      </c>
      <c r="BG444" s="142">
        <f t="shared" si="66"/>
        <v>0</v>
      </c>
      <c r="BH444" s="142">
        <f t="shared" si="67"/>
        <v>0</v>
      </c>
      <c r="BI444" s="142">
        <f t="shared" si="68"/>
        <v>0</v>
      </c>
      <c r="BJ444" s="13" t="s">
        <v>89</v>
      </c>
      <c r="BK444" s="166">
        <f t="shared" si="69"/>
        <v>0</v>
      </c>
      <c r="BL444" s="13" t="s">
        <v>411</v>
      </c>
      <c r="BM444" s="141" t="s">
        <v>2784</v>
      </c>
    </row>
    <row r="445" spans="2:65" s="1" customFormat="1" ht="14.5" customHeight="1">
      <c r="B445" s="129"/>
      <c r="C445" s="130">
        <v>294</v>
      </c>
      <c r="D445" s="130" t="s">
        <v>153</v>
      </c>
      <c r="E445" s="131" t="s">
        <v>2785</v>
      </c>
      <c r="F445" s="132" t="s">
        <v>3458</v>
      </c>
      <c r="G445" s="133" t="s">
        <v>169</v>
      </c>
      <c r="H445" s="134">
        <v>1</v>
      </c>
      <c r="I445" s="135"/>
      <c r="J445" s="135">
        <f t="shared" si="84"/>
        <v>0</v>
      </c>
      <c r="K445" s="136"/>
      <c r="L445" s="25"/>
      <c r="M445" s="137"/>
      <c r="N445" s="138"/>
      <c r="O445" s="139"/>
      <c r="P445" s="139"/>
      <c r="Q445" s="139"/>
      <c r="R445" s="139"/>
      <c r="S445" s="139"/>
      <c r="T445" s="140"/>
      <c r="W445" s="11"/>
      <c r="AR445" s="141" t="s">
        <v>411</v>
      </c>
      <c r="AT445" s="141" t="s">
        <v>153</v>
      </c>
      <c r="AU445" s="141" t="s">
        <v>89</v>
      </c>
      <c r="AY445" s="13" t="s">
        <v>151</v>
      </c>
      <c r="BE445" s="142">
        <f t="shared" si="64"/>
        <v>0</v>
      </c>
      <c r="BF445" s="142">
        <f t="shared" si="65"/>
        <v>0</v>
      </c>
      <c r="BG445" s="142">
        <f t="shared" si="66"/>
        <v>0</v>
      </c>
      <c r="BH445" s="142">
        <f t="shared" si="67"/>
        <v>0</v>
      </c>
      <c r="BI445" s="142">
        <f t="shared" si="68"/>
        <v>0</v>
      </c>
      <c r="BJ445" s="13" t="s">
        <v>89</v>
      </c>
      <c r="BK445" s="166">
        <f t="shared" si="69"/>
        <v>0</v>
      </c>
      <c r="BL445" s="13" t="s">
        <v>411</v>
      </c>
      <c r="BM445" s="141" t="s">
        <v>2786</v>
      </c>
    </row>
    <row r="446" spans="2:65" s="1" customFormat="1" ht="24.25" customHeight="1">
      <c r="B446" s="129"/>
      <c r="C446" s="143">
        <v>295</v>
      </c>
      <c r="D446" s="143" t="s">
        <v>220</v>
      </c>
      <c r="E446" s="144" t="s">
        <v>2774</v>
      </c>
      <c r="F446" s="145" t="s">
        <v>3465</v>
      </c>
      <c r="G446" s="146" t="s">
        <v>169</v>
      </c>
      <c r="H446" s="147">
        <v>1</v>
      </c>
      <c r="I446" s="148"/>
      <c r="J446" s="148">
        <f t="shared" si="84"/>
        <v>0</v>
      </c>
      <c r="K446" s="149"/>
      <c r="L446" s="150"/>
      <c r="M446" s="151"/>
      <c r="N446" s="152"/>
      <c r="O446" s="139"/>
      <c r="P446" s="139"/>
      <c r="Q446" s="139"/>
      <c r="R446" s="139"/>
      <c r="S446" s="139"/>
      <c r="T446" s="140"/>
      <c r="W446" s="11"/>
      <c r="AR446" s="141" t="s">
        <v>2712</v>
      </c>
      <c r="AT446" s="141" t="s">
        <v>220</v>
      </c>
      <c r="AU446" s="141" t="s">
        <v>89</v>
      </c>
      <c r="AY446" s="13" t="s">
        <v>151</v>
      </c>
      <c r="BE446" s="142">
        <f t="shared" si="64"/>
        <v>0</v>
      </c>
      <c r="BF446" s="142">
        <f t="shared" si="65"/>
        <v>0</v>
      </c>
      <c r="BG446" s="142">
        <f t="shared" si="66"/>
        <v>0</v>
      </c>
      <c r="BH446" s="142">
        <f t="shared" si="67"/>
        <v>0</v>
      </c>
      <c r="BI446" s="142">
        <f t="shared" si="68"/>
        <v>0</v>
      </c>
      <c r="BJ446" s="13" t="s">
        <v>89</v>
      </c>
      <c r="BK446" s="166">
        <f t="shared" si="69"/>
        <v>0</v>
      </c>
      <c r="BL446" s="13" t="s">
        <v>411</v>
      </c>
      <c r="BM446" s="141" t="s">
        <v>2787</v>
      </c>
    </row>
    <row r="447" spans="2:65" s="1" customFormat="1" ht="14.5" customHeight="1">
      <c r="B447" s="129"/>
      <c r="C447" s="130">
        <v>296</v>
      </c>
      <c r="D447" s="130" t="s">
        <v>153</v>
      </c>
      <c r="E447" s="131" t="s">
        <v>2788</v>
      </c>
      <c r="F447" s="132" t="s">
        <v>2789</v>
      </c>
      <c r="G447" s="133" t="s">
        <v>169</v>
      </c>
      <c r="H447" s="134">
        <v>1</v>
      </c>
      <c r="I447" s="135"/>
      <c r="J447" s="135">
        <f t="shared" si="84"/>
        <v>0</v>
      </c>
      <c r="K447" s="136"/>
      <c r="L447" s="25"/>
      <c r="M447" s="137"/>
      <c r="N447" s="138"/>
      <c r="O447" s="139"/>
      <c r="P447" s="139"/>
      <c r="Q447" s="139"/>
      <c r="R447" s="139"/>
      <c r="S447" s="139"/>
      <c r="T447" s="140"/>
      <c r="W447" s="11"/>
      <c r="AR447" s="141" t="s">
        <v>411</v>
      </c>
      <c r="AT447" s="141" t="s">
        <v>153</v>
      </c>
      <c r="AU447" s="141" t="s">
        <v>89</v>
      </c>
      <c r="AY447" s="13" t="s">
        <v>151</v>
      </c>
      <c r="BE447" s="142">
        <f t="shared" si="64"/>
        <v>0</v>
      </c>
      <c r="BF447" s="142">
        <f t="shared" si="65"/>
        <v>0</v>
      </c>
      <c r="BG447" s="142">
        <f t="shared" si="66"/>
        <v>0</v>
      </c>
      <c r="BH447" s="142">
        <f t="shared" si="67"/>
        <v>0</v>
      </c>
      <c r="BI447" s="142">
        <f t="shared" si="68"/>
        <v>0</v>
      </c>
      <c r="BJ447" s="13" t="s">
        <v>89</v>
      </c>
      <c r="BK447" s="166">
        <f t="shared" si="69"/>
        <v>0</v>
      </c>
      <c r="BL447" s="13" t="s">
        <v>411</v>
      </c>
      <c r="BM447" s="141" t="s">
        <v>2790</v>
      </c>
    </row>
    <row r="448" spans="2:65" s="1" customFormat="1" ht="14.5" customHeight="1">
      <c r="B448" s="129"/>
      <c r="C448" s="143">
        <v>297</v>
      </c>
      <c r="D448" s="143" t="s">
        <v>220</v>
      </c>
      <c r="E448" s="144" t="s">
        <v>2791</v>
      </c>
      <c r="F448" s="145" t="s">
        <v>3468</v>
      </c>
      <c r="G448" s="146" t="s">
        <v>169</v>
      </c>
      <c r="H448" s="147">
        <v>1</v>
      </c>
      <c r="I448" s="148"/>
      <c r="J448" s="148">
        <f t="shared" si="84"/>
        <v>0</v>
      </c>
      <c r="K448" s="149"/>
      <c r="L448" s="150"/>
      <c r="M448" s="151"/>
      <c r="N448" s="152"/>
      <c r="O448" s="139"/>
      <c r="P448" s="139"/>
      <c r="Q448" s="139"/>
      <c r="R448" s="139"/>
      <c r="S448" s="139"/>
      <c r="T448" s="140"/>
      <c r="W448" s="11"/>
      <c r="AR448" s="141" t="s">
        <v>2712</v>
      </c>
      <c r="AT448" s="141" t="s">
        <v>220</v>
      </c>
      <c r="AU448" s="141" t="s">
        <v>89</v>
      </c>
      <c r="AY448" s="13" t="s">
        <v>151</v>
      </c>
      <c r="BE448" s="142">
        <f t="shared" si="64"/>
        <v>0</v>
      </c>
      <c r="BF448" s="142">
        <f t="shared" si="65"/>
        <v>0</v>
      </c>
      <c r="BG448" s="142">
        <f t="shared" si="66"/>
        <v>0</v>
      </c>
      <c r="BH448" s="142">
        <f t="shared" si="67"/>
        <v>0</v>
      </c>
      <c r="BI448" s="142">
        <f t="shared" si="68"/>
        <v>0</v>
      </c>
      <c r="BJ448" s="13" t="s">
        <v>89</v>
      </c>
      <c r="BK448" s="166">
        <f t="shared" si="69"/>
        <v>0</v>
      </c>
      <c r="BL448" s="13" t="s">
        <v>411</v>
      </c>
      <c r="BM448" s="141" t="s">
        <v>2792</v>
      </c>
    </row>
    <row r="449" spans="2:65" s="1" customFormat="1" ht="24.25" customHeight="1">
      <c r="B449" s="129"/>
      <c r="C449" s="130">
        <v>298</v>
      </c>
      <c r="D449" s="130" t="s">
        <v>153</v>
      </c>
      <c r="E449" s="131" t="s">
        <v>2793</v>
      </c>
      <c r="F449" s="132" t="s">
        <v>2794</v>
      </c>
      <c r="G449" s="133" t="s">
        <v>160</v>
      </c>
      <c r="H449" s="134">
        <v>160</v>
      </c>
      <c r="I449" s="135"/>
      <c r="J449" s="135">
        <f t="shared" si="84"/>
        <v>0</v>
      </c>
      <c r="K449" s="136"/>
      <c r="L449" s="25"/>
      <c r="M449" s="137"/>
      <c r="N449" s="138"/>
      <c r="O449" s="139"/>
      <c r="P449" s="139"/>
      <c r="Q449" s="139"/>
      <c r="R449" s="139"/>
      <c r="S449" s="139"/>
      <c r="T449" s="140"/>
      <c r="W449" s="11"/>
      <c r="AR449" s="141" t="s">
        <v>411</v>
      </c>
      <c r="AT449" s="141" t="s">
        <v>153</v>
      </c>
      <c r="AU449" s="141" t="s">
        <v>89</v>
      </c>
      <c r="AY449" s="13" t="s">
        <v>151</v>
      </c>
      <c r="BE449" s="142">
        <f t="shared" si="64"/>
        <v>0</v>
      </c>
      <c r="BF449" s="142">
        <f t="shared" si="65"/>
        <v>0</v>
      </c>
      <c r="BG449" s="142">
        <f t="shared" si="66"/>
        <v>0</v>
      </c>
      <c r="BH449" s="142">
        <f t="shared" si="67"/>
        <v>0</v>
      </c>
      <c r="BI449" s="142">
        <f t="shared" si="68"/>
        <v>0</v>
      </c>
      <c r="BJ449" s="13" t="s">
        <v>89</v>
      </c>
      <c r="BK449" s="166">
        <f t="shared" si="69"/>
        <v>0</v>
      </c>
      <c r="BL449" s="13" t="s">
        <v>411</v>
      </c>
      <c r="BM449" s="141" t="s">
        <v>2795</v>
      </c>
    </row>
    <row r="450" spans="2:65" s="1" customFormat="1" ht="24.25" customHeight="1">
      <c r="B450" s="129"/>
      <c r="C450" s="143">
        <v>299</v>
      </c>
      <c r="D450" s="143" t="s">
        <v>220</v>
      </c>
      <c r="E450" s="144" t="s">
        <v>2796</v>
      </c>
      <c r="F450" s="145" t="s">
        <v>2797</v>
      </c>
      <c r="G450" s="146" t="s">
        <v>793</v>
      </c>
      <c r="H450" s="147">
        <v>21.6</v>
      </c>
      <c r="I450" s="148"/>
      <c r="J450" s="148">
        <f t="shared" si="84"/>
        <v>0</v>
      </c>
      <c r="K450" s="149"/>
      <c r="L450" s="150"/>
      <c r="M450" s="151"/>
      <c r="N450" s="152"/>
      <c r="O450" s="139"/>
      <c r="P450" s="139"/>
      <c r="Q450" s="139"/>
      <c r="R450" s="139"/>
      <c r="S450" s="139"/>
      <c r="T450" s="140"/>
      <c r="W450" s="11"/>
      <c r="AR450" s="141" t="s">
        <v>2712</v>
      </c>
      <c r="AT450" s="141" t="s">
        <v>220</v>
      </c>
      <c r="AU450" s="141" t="s">
        <v>89</v>
      </c>
      <c r="AY450" s="13" t="s">
        <v>151</v>
      </c>
      <c r="BE450" s="142">
        <f t="shared" si="64"/>
        <v>0</v>
      </c>
      <c r="BF450" s="142">
        <f t="shared" si="65"/>
        <v>0</v>
      </c>
      <c r="BG450" s="142">
        <f t="shared" si="66"/>
        <v>0</v>
      </c>
      <c r="BH450" s="142">
        <f t="shared" si="67"/>
        <v>0</v>
      </c>
      <c r="BI450" s="142">
        <f t="shared" si="68"/>
        <v>0</v>
      </c>
      <c r="BJ450" s="13" t="s">
        <v>89</v>
      </c>
      <c r="BK450" s="166">
        <f t="shared" si="69"/>
        <v>0</v>
      </c>
      <c r="BL450" s="13" t="s">
        <v>411</v>
      </c>
      <c r="BM450" s="141" t="s">
        <v>2798</v>
      </c>
    </row>
    <row r="451" spans="2:65" s="1" customFormat="1" ht="24.25" customHeight="1">
      <c r="B451" s="129"/>
      <c r="C451" s="130">
        <v>300</v>
      </c>
      <c r="D451" s="130" t="s">
        <v>153</v>
      </c>
      <c r="E451" s="131" t="s">
        <v>2799</v>
      </c>
      <c r="F451" s="132" t="s">
        <v>2800</v>
      </c>
      <c r="G451" s="133" t="s">
        <v>160</v>
      </c>
      <c r="H451" s="134">
        <v>10</v>
      </c>
      <c r="I451" s="135"/>
      <c r="J451" s="135">
        <f t="shared" si="84"/>
        <v>0</v>
      </c>
      <c r="K451" s="136"/>
      <c r="L451" s="25"/>
      <c r="M451" s="137"/>
      <c r="N451" s="138"/>
      <c r="O451" s="139"/>
      <c r="P451" s="139"/>
      <c r="Q451" s="139"/>
      <c r="R451" s="139"/>
      <c r="S451" s="139"/>
      <c r="T451" s="140"/>
      <c r="W451" s="11"/>
      <c r="AR451" s="141" t="s">
        <v>411</v>
      </c>
      <c r="AT451" s="141" t="s">
        <v>153</v>
      </c>
      <c r="AU451" s="141" t="s">
        <v>89</v>
      </c>
      <c r="AY451" s="13" t="s">
        <v>151</v>
      </c>
      <c r="BE451" s="142">
        <f t="shared" si="64"/>
        <v>0</v>
      </c>
      <c r="BF451" s="142">
        <f t="shared" si="65"/>
        <v>0</v>
      </c>
      <c r="BG451" s="142">
        <f t="shared" si="66"/>
        <v>0</v>
      </c>
      <c r="BH451" s="142">
        <f t="shared" si="67"/>
        <v>0</v>
      </c>
      <c r="BI451" s="142">
        <f t="shared" si="68"/>
        <v>0</v>
      </c>
      <c r="BJ451" s="13" t="s">
        <v>89</v>
      </c>
      <c r="BK451" s="166">
        <f t="shared" si="69"/>
        <v>0</v>
      </c>
      <c r="BL451" s="13" t="s">
        <v>411</v>
      </c>
      <c r="BM451" s="141" t="s">
        <v>2801</v>
      </c>
    </row>
    <row r="452" spans="2:65" s="1" customFormat="1" ht="38" customHeight="1">
      <c r="B452" s="129"/>
      <c r="C452" s="143">
        <v>301</v>
      </c>
      <c r="D452" s="143" t="s">
        <v>220</v>
      </c>
      <c r="E452" s="144" t="s">
        <v>2802</v>
      </c>
      <c r="F452" s="145" t="s">
        <v>2803</v>
      </c>
      <c r="G452" s="146" t="s">
        <v>160</v>
      </c>
      <c r="H452" s="147">
        <v>10</v>
      </c>
      <c r="I452" s="148"/>
      <c r="J452" s="148">
        <f t="shared" si="84"/>
        <v>0</v>
      </c>
      <c r="K452" s="149"/>
      <c r="L452" s="150"/>
      <c r="M452" s="151"/>
      <c r="N452" s="152"/>
      <c r="O452" s="139"/>
      <c r="P452" s="139"/>
      <c r="Q452" s="139"/>
      <c r="R452" s="139"/>
      <c r="S452" s="139"/>
      <c r="T452" s="140"/>
      <c r="W452" s="11"/>
      <c r="AR452" s="141" t="s">
        <v>2712</v>
      </c>
      <c r="AT452" s="141" t="s">
        <v>220</v>
      </c>
      <c r="AU452" s="141" t="s">
        <v>89</v>
      </c>
      <c r="AY452" s="13" t="s">
        <v>151</v>
      </c>
      <c r="BE452" s="142">
        <f t="shared" si="64"/>
        <v>0</v>
      </c>
      <c r="BF452" s="142">
        <f t="shared" si="65"/>
        <v>0</v>
      </c>
      <c r="BG452" s="142">
        <f t="shared" si="66"/>
        <v>0</v>
      </c>
      <c r="BH452" s="142">
        <f t="shared" si="67"/>
        <v>0</v>
      </c>
      <c r="BI452" s="142">
        <f t="shared" si="68"/>
        <v>0</v>
      </c>
      <c r="BJ452" s="13" t="s">
        <v>89</v>
      </c>
      <c r="BK452" s="166">
        <f t="shared" si="69"/>
        <v>0</v>
      </c>
      <c r="BL452" s="13" t="s">
        <v>411</v>
      </c>
      <c r="BM452" s="141" t="s">
        <v>2804</v>
      </c>
    </row>
    <row r="453" spans="2:65" s="1" customFormat="1" ht="24.25" customHeight="1">
      <c r="B453" s="129"/>
      <c r="C453" s="130">
        <v>302</v>
      </c>
      <c r="D453" s="130" t="s">
        <v>153</v>
      </c>
      <c r="E453" s="131" t="s">
        <v>2805</v>
      </c>
      <c r="F453" s="132" t="s">
        <v>2806</v>
      </c>
      <c r="G453" s="133" t="s">
        <v>160</v>
      </c>
      <c r="H453" s="134">
        <v>32</v>
      </c>
      <c r="I453" s="135"/>
      <c r="J453" s="135">
        <f t="shared" si="84"/>
        <v>0</v>
      </c>
      <c r="K453" s="136"/>
      <c r="L453" s="25"/>
      <c r="M453" s="137"/>
      <c r="N453" s="138"/>
      <c r="O453" s="139"/>
      <c r="P453" s="139"/>
      <c r="Q453" s="139"/>
      <c r="R453" s="139"/>
      <c r="S453" s="139"/>
      <c r="T453" s="140"/>
      <c r="W453" s="11"/>
      <c r="AR453" s="141" t="s">
        <v>411</v>
      </c>
      <c r="AT453" s="141" t="s">
        <v>153</v>
      </c>
      <c r="AU453" s="141" t="s">
        <v>89</v>
      </c>
      <c r="AY453" s="13" t="s">
        <v>151</v>
      </c>
      <c r="BE453" s="142">
        <f t="shared" si="64"/>
        <v>0</v>
      </c>
      <c r="BF453" s="142">
        <f t="shared" si="65"/>
        <v>0</v>
      </c>
      <c r="BG453" s="142">
        <f t="shared" si="66"/>
        <v>0</v>
      </c>
      <c r="BH453" s="142">
        <f t="shared" si="67"/>
        <v>0</v>
      </c>
      <c r="BI453" s="142">
        <f t="shared" si="68"/>
        <v>0</v>
      </c>
      <c r="BJ453" s="13" t="s">
        <v>89</v>
      </c>
      <c r="BK453" s="166">
        <f t="shared" si="69"/>
        <v>0</v>
      </c>
      <c r="BL453" s="13" t="s">
        <v>411</v>
      </c>
      <c r="BM453" s="141" t="s">
        <v>2807</v>
      </c>
    </row>
    <row r="454" spans="2:65" s="1" customFormat="1" ht="24.25" customHeight="1">
      <c r="B454" s="129"/>
      <c r="C454" s="143">
        <v>303</v>
      </c>
      <c r="D454" s="143" t="s">
        <v>220</v>
      </c>
      <c r="E454" s="144" t="s">
        <v>2808</v>
      </c>
      <c r="F454" s="145" t="s">
        <v>2809</v>
      </c>
      <c r="G454" s="146" t="s">
        <v>793</v>
      </c>
      <c r="H454" s="147">
        <v>19.52</v>
      </c>
      <c r="I454" s="148"/>
      <c r="J454" s="148">
        <f t="shared" si="84"/>
        <v>0</v>
      </c>
      <c r="K454" s="149"/>
      <c r="L454" s="150"/>
      <c r="M454" s="151"/>
      <c r="N454" s="152"/>
      <c r="O454" s="139"/>
      <c r="P454" s="139"/>
      <c r="Q454" s="139"/>
      <c r="R454" s="139"/>
      <c r="S454" s="139"/>
      <c r="T454" s="140"/>
      <c r="W454" s="11"/>
      <c r="AR454" s="141" t="s">
        <v>2712</v>
      </c>
      <c r="AT454" s="141" t="s">
        <v>220</v>
      </c>
      <c r="AU454" s="141" t="s">
        <v>89</v>
      </c>
      <c r="AY454" s="13" t="s">
        <v>151</v>
      </c>
      <c r="BE454" s="142">
        <f t="shared" si="64"/>
        <v>0</v>
      </c>
      <c r="BF454" s="142">
        <f t="shared" si="65"/>
        <v>0</v>
      </c>
      <c r="BG454" s="142">
        <f t="shared" si="66"/>
        <v>0</v>
      </c>
      <c r="BH454" s="142">
        <f t="shared" si="67"/>
        <v>0</v>
      </c>
      <c r="BI454" s="142">
        <f t="shared" si="68"/>
        <v>0</v>
      </c>
      <c r="BJ454" s="13" t="s">
        <v>89</v>
      </c>
      <c r="BK454" s="166">
        <f t="shared" si="69"/>
        <v>0</v>
      </c>
      <c r="BL454" s="13" t="s">
        <v>411</v>
      </c>
      <c r="BM454" s="141" t="s">
        <v>2810</v>
      </c>
    </row>
    <row r="455" spans="2:65" s="1" customFormat="1" ht="14.5" customHeight="1">
      <c r="B455" s="129"/>
      <c r="C455" s="130">
        <v>304</v>
      </c>
      <c r="D455" s="130" t="s">
        <v>153</v>
      </c>
      <c r="E455" s="131" t="s">
        <v>2811</v>
      </c>
      <c r="F455" s="132" t="s">
        <v>2812</v>
      </c>
      <c r="G455" s="133" t="s">
        <v>169</v>
      </c>
      <c r="H455" s="134">
        <v>125</v>
      </c>
      <c r="I455" s="135"/>
      <c r="J455" s="135">
        <f t="shared" si="84"/>
        <v>0</v>
      </c>
      <c r="K455" s="136"/>
      <c r="L455" s="25"/>
      <c r="M455" s="137"/>
      <c r="N455" s="138"/>
      <c r="O455" s="139"/>
      <c r="P455" s="139"/>
      <c r="Q455" s="139"/>
      <c r="R455" s="139"/>
      <c r="S455" s="139"/>
      <c r="T455" s="140"/>
      <c r="W455" s="11"/>
      <c r="AR455" s="141" t="s">
        <v>411</v>
      </c>
      <c r="AT455" s="141" t="s">
        <v>153</v>
      </c>
      <c r="AU455" s="141" t="s">
        <v>89</v>
      </c>
      <c r="AY455" s="13" t="s">
        <v>151</v>
      </c>
      <c r="BE455" s="142">
        <f t="shared" si="64"/>
        <v>0</v>
      </c>
      <c r="BF455" s="142">
        <f t="shared" si="65"/>
        <v>0</v>
      </c>
      <c r="BG455" s="142">
        <f t="shared" si="66"/>
        <v>0</v>
      </c>
      <c r="BH455" s="142">
        <f t="shared" si="67"/>
        <v>0</v>
      </c>
      <c r="BI455" s="142">
        <f t="shared" si="68"/>
        <v>0</v>
      </c>
      <c r="BJ455" s="13" t="s">
        <v>89</v>
      </c>
      <c r="BK455" s="166">
        <f t="shared" si="69"/>
        <v>0</v>
      </c>
      <c r="BL455" s="13" t="s">
        <v>411</v>
      </c>
      <c r="BM455" s="141" t="s">
        <v>2813</v>
      </c>
    </row>
    <row r="456" spans="2:65" s="1" customFormat="1" ht="24.25" customHeight="1">
      <c r="B456" s="129"/>
      <c r="C456" s="143">
        <v>305</v>
      </c>
      <c r="D456" s="143" t="s">
        <v>220</v>
      </c>
      <c r="E456" s="144" t="s">
        <v>2814</v>
      </c>
      <c r="F456" s="145" t="s">
        <v>2815</v>
      </c>
      <c r="G456" s="146" t="s">
        <v>169</v>
      </c>
      <c r="H456" s="147">
        <v>125</v>
      </c>
      <c r="I456" s="148"/>
      <c r="J456" s="148">
        <f t="shared" si="84"/>
        <v>0</v>
      </c>
      <c r="K456" s="149"/>
      <c r="L456" s="150"/>
      <c r="M456" s="151"/>
      <c r="N456" s="152"/>
      <c r="O456" s="139"/>
      <c r="P456" s="139"/>
      <c r="Q456" s="139"/>
      <c r="R456" s="139"/>
      <c r="S456" s="139"/>
      <c r="T456" s="140"/>
      <c r="W456" s="11"/>
      <c r="AR456" s="141" t="s">
        <v>2712</v>
      </c>
      <c r="AT456" s="141" t="s">
        <v>220</v>
      </c>
      <c r="AU456" s="141" t="s">
        <v>89</v>
      </c>
      <c r="AY456" s="13" t="s">
        <v>151</v>
      </c>
      <c r="BE456" s="142">
        <f t="shared" si="64"/>
        <v>0</v>
      </c>
      <c r="BF456" s="142">
        <f t="shared" si="65"/>
        <v>0</v>
      </c>
      <c r="BG456" s="142">
        <f t="shared" si="66"/>
        <v>0</v>
      </c>
      <c r="BH456" s="142">
        <f t="shared" si="67"/>
        <v>0</v>
      </c>
      <c r="BI456" s="142">
        <f t="shared" si="68"/>
        <v>0</v>
      </c>
      <c r="BJ456" s="13" t="s">
        <v>89</v>
      </c>
      <c r="BK456" s="166">
        <f t="shared" si="69"/>
        <v>0</v>
      </c>
      <c r="BL456" s="13" t="s">
        <v>411</v>
      </c>
      <c r="BM456" s="141" t="s">
        <v>2816</v>
      </c>
    </row>
    <row r="457" spans="2:65" s="1" customFormat="1" ht="24.25" customHeight="1">
      <c r="B457" s="129"/>
      <c r="C457" s="130">
        <v>306</v>
      </c>
      <c r="D457" s="130" t="s">
        <v>153</v>
      </c>
      <c r="E457" s="131" t="s">
        <v>2817</v>
      </c>
      <c r="F457" s="132" t="s">
        <v>2818</v>
      </c>
      <c r="G457" s="133" t="s">
        <v>169</v>
      </c>
      <c r="H457" s="134">
        <v>4</v>
      </c>
      <c r="I457" s="135"/>
      <c r="J457" s="135">
        <f t="shared" si="84"/>
        <v>0</v>
      </c>
      <c r="K457" s="136"/>
      <c r="L457" s="25"/>
      <c r="M457" s="137"/>
      <c r="N457" s="138"/>
      <c r="O457" s="139"/>
      <c r="P457" s="139"/>
      <c r="Q457" s="139"/>
      <c r="R457" s="139"/>
      <c r="S457" s="139"/>
      <c r="T457" s="140"/>
      <c r="W457" s="11"/>
      <c r="AR457" s="141" t="s">
        <v>411</v>
      </c>
      <c r="AT457" s="141" t="s">
        <v>153</v>
      </c>
      <c r="AU457" s="141" t="s">
        <v>89</v>
      </c>
      <c r="AY457" s="13" t="s">
        <v>151</v>
      </c>
      <c r="BE457" s="142">
        <f t="shared" si="64"/>
        <v>0</v>
      </c>
      <c r="BF457" s="142">
        <f t="shared" si="65"/>
        <v>0</v>
      </c>
      <c r="BG457" s="142">
        <f t="shared" si="66"/>
        <v>0</v>
      </c>
      <c r="BH457" s="142">
        <f t="shared" si="67"/>
        <v>0</v>
      </c>
      <c r="BI457" s="142">
        <f t="shared" si="68"/>
        <v>0</v>
      </c>
      <c r="BJ457" s="13" t="s">
        <v>89</v>
      </c>
      <c r="BK457" s="166">
        <f t="shared" si="69"/>
        <v>0</v>
      </c>
      <c r="BL457" s="13" t="s">
        <v>411</v>
      </c>
      <c r="BM457" s="141" t="s">
        <v>2819</v>
      </c>
    </row>
    <row r="458" spans="2:65" s="1" customFormat="1" ht="24.25" customHeight="1">
      <c r="B458" s="129"/>
      <c r="C458" s="143">
        <v>307</v>
      </c>
      <c r="D458" s="143" t="s">
        <v>220</v>
      </c>
      <c r="E458" s="144" t="s">
        <v>2820</v>
      </c>
      <c r="F458" s="145" t="s">
        <v>2821</v>
      </c>
      <c r="G458" s="146" t="s">
        <v>169</v>
      </c>
      <c r="H458" s="147">
        <v>3</v>
      </c>
      <c r="I458" s="148"/>
      <c r="J458" s="148">
        <f t="shared" si="84"/>
        <v>0</v>
      </c>
      <c r="K458" s="149"/>
      <c r="L458" s="150"/>
      <c r="M458" s="151"/>
      <c r="N458" s="152"/>
      <c r="O458" s="139"/>
      <c r="P458" s="139"/>
      <c r="Q458" s="139"/>
      <c r="R458" s="139"/>
      <c r="S458" s="139"/>
      <c r="T458" s="140"/>
      <c r="W458" s="11"/>
      <c r="AR458" s="141" t="s">
        <v>2712</v>
      </c>
      <c r="AT458" s="141" t="s">
        <v>220</v>
      </c>
      <c r="AU458" s="141" t="s">
        <v>89</v>
      </c>
      <c r="AY458" s="13" t="s">
        <v>151</v>
      </c>
      <c r="BE458" s="142">
        <f t="shared" si="64"/>
        <v>0</v>
      </c>
      <c r="BF458" s="142">
        <f t="shared" si="65"/>
        <v>0</v>
      </c>
      <c r="BG458" s="142">
        <f t="shared" si="66"/>
        <v>0</v>
      </c>
      <c r="BH458" s="142">
        <f t="shared" si="67"/>
        <v>0</v>
      </c>
      <c r="BI458" s="142">
        <f t="shared" si="68"/>
        <v>0</v>
      </c>
      <c r="BJ458" s="13" t="s">
        <v>89</v>
      </c>
      <c r="BK458" s="166">
        <f t="shared" si="69"/>
        <v>0</v>
      </c>
      <c r="BL458" s="13" t="s">
        <v>411</v>
      </c>
      <c r="BM458" s="141" t="s">
        <v>2822</v>
      </c>
    </row>
    <row r="459" spans="2:65" s="1" customFormat="1" ht="38" customHeight="1">
      <c r="B459" s="129"/>
      <c r="C459" s="143">
        <v>308</v>
      </c>
      <c r="D459" s="143" t="s">
        <v>220</v>
      </c>
      <c r="E459" s="144" t="s">
        <v>2823</v>
      </c>
      <c r="F459" s="145" t="s">
        <v>2824</v>
      </c>
      <c r="G459" s="146" t="s">
        <v>169</v>
      </c>
      <c r="H459" s="147">
        <v>1</v>
      </c>
      <c r="I459" s="148"/>
      <c r="J459" s="148">
        <f t="shared" si="84"/>
        <v>0</v>
      </c>
      <c r="K459" s="149"/>
      <c r="L459" s="150"/>
      <c r="M459" s="151"/>
      <c r="N459" s="152"/>
      <c r="O459" s="139"/>
      <c r="P459" s="139"/>
      <c r="Q459" s="139"/>
      <c r="R459" s="139"/>
      <c r="S459" s="139"/>
      <c r="T459" s="140"/>
      <c r="W459" s="11"/>
      <c r="AR459" s="141" t="s">
        <v>2712</v>
      </c>
      <c r="AT459" s="141" t="s">
        <v>220</v>
      </c>
      <c r="AU459" s="141" t="s">
        <v>89</v>
      </c>
      <c r="AY459" s="13" t="s">
        <v>151</v>
      </c>
      <c r="BE459" s="142">
        <f t="shared" si="64"/>
        <v>0</v>
      </c>
      <c r="BF459" s="142">
        <f t="shared" si="65"/>
        <v>0</v>
      </c>
      <c r="BG459" s="142">
        <f t="shared" si="66"/>
        <v>0</v>
      </c>
      <c r="BH459" s="142">
        <f t="shared" si="67"/>
        <v>0</v>
      </c>
      <c r="BI459" s="142">
        <f t="shared" si="68"/>
        <v>0</v>
      </c>
      <c r="BJ459" s="13" t="s">
        <v>89</v>
      </c>
      <c r="BK459" s="166">
        <f t="shared" si="69"/>
        <v>0</v>
      </c>
      <c r="BL459" s="13" t="s">
        <v>411</v>
      </c>
      <c r="BM459" s="141" t="s">
        <v>2825</v>
      </c>
    </row>
    <row r="460" spans="2:65" s="1" customFormat="1" ht="14.5" customHeight="1">
      <c r="B460" s="129"/>
      <c r="C460" s="130">
        <v>309</v>
      </c>
      <c r="D460" s="130" t="s">
        <v>153</v>
      </c>
      <c r="E460" s="131" t="s">
        <v>2826</v>
      </c>
      <c r="F460" s="132" t="s">
        <v>2827</v>
      </c>
      <c r="G460" s="133" t="s">
        <v>169</v>
      </c>
      <c r="H460" s="134">
        <v>32</v>
      </c>
      <c r="I460" s="135"/>
      <c r="J460" s="135">
        <f t="shared" si="84"/>
        <v>0</v>
      </c>
      <c r="K460" s="136"/>
      <c r="L460" s="25"/>
      <c r="M460" s="137"/>
      <c r="N460" s="138"/>
      <c r="O460" s="139"/>
      <c r="P460" s="139"/>
      <c r="Q460" s="139"/>
      <c r="R460" s="139"/>
      <c r="S460" s="139"/>
      <c r="T460" s="140"/>
      <c r="W460" s="11"/>
      <c r="AR460" s="141" t="s">
        <v>411</v>
      </c>
      <c r="AT460" s="141" t="s">
        <v>153</v>
      </c>
      <c r="AU460" s="141" t="s">
        <v>89</v>
      </c>
      <c r="AY460" s="13" t="s">
        <v>151</v>
      </c>
      <c r="BE460" s="142">
        <f t="shared" si="64"/>
        <v>0</v>
      </c>
      <c r="BF460" s="142">
        <f t="shared" si="65"/>
        <v>0</v>
      </c>
      <c r="BG460" s="142">
        <f t="shared" si="66"/>
        <v>0</v>
      </c>
      <c r="BH460" s="142">
        <f t="shared" si="67"/>
        <v>0</v>
      </c>
      <c r="BI460" s="142">
        <f t="shared" si="68"/>
        <v>0</v>
      </c>
      <c r="BJ460" s="13" t="s">
        <v>89</v>
      </c>
      <c r="BK460" s="166">
        <f t="shared" si="69"/>
        <v>0</v>
      </c>
      <c r="BL460" s="13" t="s">
        <v>411</v>
      </c>
      <c r="BM460" s="141" t="s">
        <v>2828</v>
      </c>
    </row>
    <row r="461" spans="2:65" s="1" customFormat="1" ht="24.25" customHeight="1">
      <c r="B461" s="129"/>
      <c r="C461" s="143">
        <v>310</v>
      </c>
      <c r="D461" s="143" t="s">
        <v>220</v>
      </c>
      <c r="E461" s="144" t="s">
        <v>2829</v>
      </c>
      <c r="F461" s="145" t="s">
        <v>2830</v>
      </c>
      <c r="G461" s="146" t="s">
        <v>169</v>
      </c>
      <c r="H461" s="147">
        <v>32</v>
      </c>
      <c r="I461" s="148"/>
      <c r="J461" s="148">
        <f t="shared" si="84"/>
        <v>0</v>
      </c>
      <c r="K461" s="149"/>
      <c r="L461" s="150"/>
      <c r="M461" s="151"/>
      <c r="N461" s="152"/>
      <c r="O461" s="139"/>
      <c r="P461" s="139"/>
      <c r="Q461" s="139"/>
      <c r="R461" s="139"/>
      <c r="S461" s="139"/>
      <c r="T461" s="140"/>
      <c r="W461" s="11"/>
      <c r="AR461" s="141" t="s">
        <v>2712</v>
      </c>
      <c r="AT461" s="141" t="s">
        <v>220</v>
      </c>
      <c r="AU461" s="141" t="s">
        <v>89</v>
      </c>
      <c r="AY461" s="13" t="s">
        <v>151</v>
      </c>
      <c r="BE461" s="142">
        <f t="shared" si="64"/>
        <v>0</v>
      </c>
      <c r="BF461" s="142">
        <f t="shared" si="65"/>
        <v>0</v>
      </c>
      <c r="BG461" s="142">
        <f t="shared" si="66"/>
        <v>0</v>
      </c>
      <c r="BH461" s="142">
        <f t="shared" si="67"/>
        <v>0</v>
      </c>
      <c r="BI461" s="142">
        <f t="shared" si="68"/>
        <v>0</v>
      </c>
      <c r="BJ461" s="13" t="s">
        <v>89</v>
      </c>
      <c r="BK461" s="166">
        <f t="shared" si="69"/>
        <v>0</v>
      </c>
      <c r="BL461" s="13" t="s">
        <v>411</v>
      </c>
      <c r="BM461" s="141" t="s">
        <v>2831</v>
      </c>
    </row>
    <row r="462" spans="2:65" s="1" customFormat="1" ht="14.5" customHeight="1">
      <c r="B462" s="129"/>
      <c r="C462" s="130">
        <v>311</v>
      </c>
      <c r="D462" s="130" t="s">
        <v>153</v>
      </c>
      <c r="E462" s="131" t="s">
        <v>2832</v>
      </c>
      <c r="F462" s="132" t="s">
        <v>2833</v>
      </c>
      <c r="G462" s="133" t="s">
        <v>169</v>
      </c>
      <c r="H462" s="134">
        <v>33</v>
      </c>
      <c r="I462" s="135"/>
      <c r="J462" s="135">
        <f t="shared" si="84"/>
        <v>0</v>
      </c>
      <c r="K462" s="136"/>
      <c r="L462" s="25"/>
      <c r="M462" s="137"/>
      <c r="N462" s="138"/>
      <c r="O462" s="139"/>
      <c r="P462" s="139"/>
      <c r="Q462" s="139"/>
      <c r="R462" s="139"/>
      <c r="S462" s="139"/>
      <c r="T462" s="140"/>
      <c r="W462" s="11"/>
      <c r="AR462" s="141" t="s">
        <v>411</v>
      </c>
      <c r="AT462" s="141" t="s">
        <v>153</v>
      </c>
      <c r="AU462" s="141" t="s">
        <v>89</v>
      </c>
      <c r="AY462" s="13" t="s">
        <v>151</v>
      </c>
      <c r="BE462" s="142">
        <f t="shared" si="64"/>
        <v>0</v>
      </c>
      <c r="BF462" s="142">
        <f t="shared" si="65"/>
        <v>0</v>
      </c>
      <c r="BG462" s="142">
        <f t="shared" si="66"/>
        <v>0</v>
      </c>
      <c r="BH462" s="142">
        <f t="shared" si="67"/>
        <v>0</v>
      </c>
      <c r="BI462" s="142">
        <f t="shared" si="68"/>
        <v>0</v>
      </c>
      <c r="BJ462" s="13" t="s">
        <v>89</v>
      </c>
      <c r="BK462" s="166">
        <f t="shared" si="69"/>
        <v>0</v>
      </c>
      <c r="BL462" s="13" t="s">
        <v>411</v>
      </c>
      <c r="BM462" s="141" t="s">
        <v>2834</v>
      </c>
    </row>
    <row r="463" spans="2:65" s="1" customFormat="1" ht="24.25" customHeight="1">
      <c r="B463" s="129"/>
      <c r="C463" s="143">
        <v>312</v>
      </c>
      <c r="D463" s="143" t="s">
        <v>220</v>
      </c>
      <c r="E463" s="144" t="s">
        <v>2835</v>
      </c>
      <c r="F463" s="145" t="s">
        <v>2836</v>
      </c>
      <c r="G463" s="146" t="s">
        <v>169</v>
      </c>
      <c r="H463" s="147">
        <v>33</v>
      </c>
      <c r="I463" s="148"/>
      <c r="J463" s="148">
        <f t="shared" si="84"/>
        <v>0</v>
      </c>
      <c r="K463" s="149"/>
      <c r="L463" s="150"/>
      <c r="M463" s="151"/>
      <c r="N463" s="152"/>
      <c r="O463" s="139"/>
      <c r="P463" s="139"/>
      <c r="Q463" s="139"/>
      <c r="R463" s="139"/>
      <c r="S463" s="139"/>
      <c r="T463" s="140"/>
      <c r="W463" s="11"/>
      <c r="AR463" s="141" t="s">
        <v>2712</v>
      </c>
      <c r="AT463" s="141" t="s">
        <v>220</v>
      </c>
      <c r="AU463" s="141" t="s">
        <v>89</v>
      </c>
      <c r="AY463" s="13" t="s">
        <v>151</v>
      </c>
      <c r="BE463" s="142">
        <f t="shared" si="64"/>
        <v>0</v>
      </c>
      <c r="BF463" s="142">
        <f t="shared" si="65"/>
        <v>0</v>
      </c>
      <c r="BG463" s="142">
        <f t="shared" si="66"/>
        <v>0</v>
      </c>
      <c r="BH463" s="142">
        <f t="shared" si="67"/>
        <v>0</v>
      </c>
      <c r="BI463" s="142">
        <f t="shared" si="68"/>
        <v>0</v>
      </c>
      <c r="BJ463" s="13" t="s">
        <v>89</v>
      </c>
      <c r="BK463" s="166">
        <f t="shared" si="69"/>
        <v>0</v>
      </c>
      <c r="BL463" s="13" t="s">
        <v>411</v>
      </c>
      <c r="BM463" s="141" t="s">
        <v>2837</v>
      </c>
    </row>
    <row r="464" spans="2:65" s="1" customFormat="1" ht="14.5" customHeight="1">
      <c r="B464" s="129"/>
      <c r="C464" s="130">
        <v>313</v>
      </c>
      <c r="D464" s="130" t="s">
        <v>153</v>
      </c>
      <c r="E464" s="131" t="s">
        <v>2838</v>
      </c>
      <c r="F464" s="132" t="s">
        <v>2839</v>
      </c>
      <c r="G464" s="133" t="s">
        <v>169</v>
      </c>
      <c r="H464" s="134">
        <v>8</v>
      </c>
      <c r="I464" s="135"/>
      <c r="J464" s="135">
        <f t="shared" si="84"/>
        <v>0</v>
      </c>
      <c r="K464" s="136"/>
      <c r="L464" s="25"/>
      <c r="M464" s="137"/>
      <c r="N464" s="138"/>
      <c r="O464" s="139"/>
      <c r="P464" s="139"/>
      <c r="Q464" s="139"/>
      <c r="R464" s="139"/>
      <c r="S464" s="139"/>
      <c r="T464" s="140"/>
      <c r="W464" s="11"/>
      <c r="AR464" s="141" t="s">
        <v>411</v>
      </c>
      <c r="AT464" s="141" t="s">
        <v>153</v>
      </c>
      <c r="AU464" s="141" t="s">
        <v>89</v>
      </c>
      <c r="AY464" s="13" t="s">
        <v>151</v>
      </c>
      <c r="BE464" s="142">
        <f t="shared" si="64"/>
        <v>0</v>
      </c>
      <c r="BF464" s="142">
        <f t="shared" si="65"/>
        <v>0</v>
      </c>
      <c r="BG464" s="142">
        <f t="shared" si="66"/>
        <v>0</v>
      </c>
      <c r="BH464" s="142">
        <f t="shared" si="67"/>
        <v>0</v>
      </c>
      <c r="BI464" s="142">
        <f t="shared" si="68"/>
        <v>0</v>
      </c>
      <c r="BJ464" s="13" t="s">
        <v>89</v>
      </c>
      <c r="BK464" s="166">
        <f t="shared" si="69"/>
        <v>0</v>
      </c>
      <c r="BL464" s="13" t="s">
        <v>411</v>
      </c>
      <c r="BM464" s="141" t="s">
        <v>2840</v>
      </c>
    </row>
    <row r="465" spans="2:65" s="1" customFormat="1" ht="24.25" customHeight="1">
      <c r="B465" s="129"/>
      <c r="C465" s="143">
        <v>314</v>
      </c>
      <c r="D465" s="143" t="s">
        <v>220</v>
      </c>
      <c r="E465" s="144" t="s">
        <v>2841</v>
      </c>
      <c r="F465" s="145" t="s">
        <v>2842</v>
      </c>
      <c r="G465" s="146" t="s">
        <v>169</v>
      </c>
      <c r="H465" s="147">
        <v>8</v>
      </c>
      <c r="I465" s="148"/>
      <c r="J465" s="148">
        <f t="shared" si="84"/>
        <v>0</v>
      </c>
      <c r="K465" s="149"/>
      <c r="L465" s="150"/>
      <c r="M465" s="151"/>
      <c r="N465" s="152"/>
      <c r="O465" s="139"/>
      <c r="P465" s="139"/>
      <c r="Q465" s="139"/>
      <c r="R465" s="139"/>
      <c r="S465" s="139"/>
      <c r="T465" s="140"/>
      <c r="W465" s="11"/>
      <c r="AR465" s="141" t="s">
        <v>2712</v>
      </c>
      <c r="AT465" s="141" t="s">
        <v>220</v>
      </c>
      <c r="AU465" s="141" t="s">
        <v>89</v>
      </c>
      <c r="AY465" s="13" t="s">
        <v>151</v>
      </c>
      <c r="BE465" s="142">
        <f t="shared" si="64"/>
        <v>0</v>
      </c>
      <c r="BF465" s="142">
        <f t="shared" si="65"/>
        <v>0</v>
      </c>
      <c r="BG465" s="142">
        <f t="shared" si="66"/>
        <v>0</v>
      </c>
      <c r="BH465" s="142">
        <f t="shared" si="67"/>
        <v>0</v>
      </c>
      <c r="BI465" s="142">
        <f t="shared" si="68"/>
        <v>0</v>
      </c>
      <c r="BJ465" s="13" t="s">
        <v>89</v>
      </c>
      <c r="BK465" s="166">
        <f t="shared" si="69"/>
        <v>0</v>
      </c>
      <c r="BL465" s="13" t="s">
        <v>411</v>
      </c>
      <c r="BM465" s="141" t="s">
        <v>2843</v>
      </c>
    </row>
    <row r="466" spans="2:65" s="1" customFormat="1" ht="14.5" customHeight="1">
      <c r="B466" s="129"/>
      <c r="C466" s="130">
        <v>315</v>
      </c>
      <c r="D466" s="130" t="s">
        <v>153</v>
      </c>
      <c r="E466" s="131" t="s">
        <v>2844</v>
      </c>
      <c r="F466" s="132" t="s">
        <v>2845</v>
      </c>
      <c r="G466" s="133" t="s">
        <v>169</v>
      </c>
      <c r="H466" s="134">
        <v>8</v>
      </c>
      <c r="I466" s="135"/>
      <c r="J466" s="135">
        <f t="shared" si="84"/>
        <v>0</v>
      </c>
      <c r="K466" s="136"/>
      <c r="L466" s="25"/>
      <c r="M466" s="137"/>
      <c r="N466" s="138"/>
      <c r="O466" s="139"/>
      <c r="P466" s="139"/>
      <c r="Q466" s="139"/>
      <c r="R466" s="139"/>
      <c r="S466" s="139"/>
      <c r="T466" s="140"/>
      <c r="W466" s="11"/>
      <c r="AR466" s="141" t="s">
        <v>411</v>
      </c>
      <c r="AT466" s="141" t="s">
        <v>153</v>
      </c>
      <c r="AU466" s="141" t="s">
        <v>89</v>
      </c>
      <c r="AY466" s="13" t="s">
        <v>151</v>
      </c>
      <c r="BE466" s="142">
        <f t="shared" si="64"/>
        <v>0</v>
      </c>
      <c r="BF466" s="142">
        <f t="shared" si="65"/>
        <v>0</v>
      </c>
      <c r="BG466" s="142">
        <f t="shared" si="66"/>
        <v>0</v>
      </c>
      <c r="BH466" s="142">
        <f t="shared" si="67"/>
        <v>0</v>
      </c>
      <c r="BI466" s="142">
        <f t="shared" si="68"/>
        <v>0</v>
      </c>
      <c r="BJ466" s="13" t="s">
        <v>89</v>
      </c>
      <c r="BK466" s="166">
        <f t="shared" si="69"/>
        <v>0</v>
      </c>
      <c r="BL466" s="13" t="s">
        <v>411</v>
      </c>
      <c r="BM466" s="141" t="s">
        <v>2846</v>
      </c>
    </row>
    <row r="467" spans="2:65" s="1" customFormat="1" ht="24.25" customHeight="1">
      <c r="B467" s="129"/>
      <c r="C467" s="143">
        <v>316</v>
      </c>
      <c r="D467" s="143" t="s">
        <v>220</v>
      </c>
      <c r="E467" s="144" t="s">
        <v>2847</v>
      </c>
      <c r="F467" s="145" t="s">
        <v>2848</v>
      </c>
      <c r="G467" s="146" t="s">
        <v>169</v>
      </c>
      <c r="H467" s="147">
        <v>8</v>
      </c>
      <c r="I467" s="148"/>
      <c r="J467" s="148">
        <f t="shared" si="84"/>
        <v>0</v>
      </c>
      <c r="K467" s="149"/>
      <c r="L467" s="150"/>
      <c r="M467" s="151"/>
      <c r="N467" s="152"/>
      <c r="O467" s="139"/>
      <c r="P467" s="139"/>
      <c r="Q467" s="139"/>
      <c r="R467" s="139"/>
      <c r="S467" s="139"/>
      <c r="T467" s="140"/>
      <c r="W467" s="11"/>
      <c r="AR467" s="141" t="s">
        <v>2712</v>
      </c>
      <c r="AT467" s="141" t="s">
        <v>220</v>
      </c>
      <c r="AU467" s="141" t="s">
        <v>89</v>
      </c>
      <c r="AY467" s="13" t="s">
        <v>151</v>
      </c>
      <c r="BE467" s="142">
        <f t="shared" si="64"/>
        <v>0</v>
      </c>
      <c r="BF467" s="142">
        <f t="shared" si="65"/>
        <v>0</v>
      </c>
      <c r="BG467" s="142">
        <f t="shared" si="66"/>
        <v>0</v>
      </c>
      <c r="BH467" s="142">
        <f t="shared" si="67"/>
        <v>0</v>
      </c>
      <c r="BI467" s="142">
        <f t="shared" si="68"/>
        <v>0</v>
      </c>
      <c r="BJ467" s="13" t="s">
        <v>89</v>
      </c>
      <c r="BK467" s="166">
        <f t="shared" si="69"/>
        <v>0</v>
      </c>
      <c r="BL467" s="13" t="s">
        <v>411</v>
      </c>
      <c r="BM467" s="141" t="s">
        <v>2849</v>
      </c>
    </row>
    <row r="468" spans="2:65" s="1" customFormat="1" ht="14.5" customHeight="1">
      <c r="B468" s="129"/>
      <c r="C468" s="130">
        <v>317</v>
      </c>
      <c r="D468" s="130" t="s">
        <v>153</v>
      </c>
      <c r="E468" s="131" t="s">
        <v>2850</v>
      </c>
      <c r="F468" s="132" t="s">
        <v>2851</v>
      </c>
      <c r="G468" s="133" t="s">
        <v>169</v>
      </c>
      <c r="H468" s="134">
        <v>16</v>
      </c>
      <c r="I468" s="135"/>
      <c r="J468" s="135">
        <f t="shared" si="84"/>
        <v>0</v>
      </c>
      <c r="K468" s="136"/>
      <c r="L468" s="25"/>
      <c r="M468" s="137"/>
      <c r="N468" s="138"/>
      <c r="O468" s="139"/>
      <c r="P468" s="139"/>
      <c r="Q468" s="139"/>
      <c r="R468" s="139"/>
      <c r="S468" s="139"/>
      <c r="T468" s="140"/>
      <c r="W468" s="11"/>
      <c r="AR468" s="141" t="s">
        <v>411</v>
      </c>
      <c r="AT468" s="141" t="s">
        <v>153</v>
      </c>
      <c r="AU468" s="141" t="s">
        <v>89</v>
      </c>
      <c r="AY468" s="13" t="s">
        <v>151</v>
      </c>
      <c r="BE468" s="142">
        <f t="shared" si="64"/>
        <v>0</v>
      </c>
      <c r="BF468" s="142">
        <f t="shared" si="65"/>
        <v>0</v>
      </c>
      <c r="BG468" s="142">
        <f t="shared" si="66"/>
        <v>0</v>
      </c>
      <c r="BH468" s="142">
        <f t="shared" si="67"/>
        <v>0</v>
      </c>
      <c r="BI468" s="142">
        <f t="shared" si="68"/>
        <v>0</v>
      </c>
      <c r="BJ468" s="13" t="s">
        <v>89</v>
      </c>
      <c r="BK468" s="166">
        <f t="shared" si="69"/>
        <v>0</v>
      </c>
      <c r="BL468" s="13" t="s">
        <v>411</v>
      </c>
      <c r="BM468" s="141" t="s">
        <v>2852</v>
      </c>
    </row>
    <row r="469" spans="2:65" s="1" customFormat="1" ht="24.25" customHeight="1">
      <c r="B469" s="129"/>
      <c r="C469" s="143">
        <v>318</v>
      </c>
      <c r="D469" s="143" t="s">
        <v>220</v>
      </c>
      <c r="E469" s="144" t="s">
        <v>2853</v>
      </c>
      <c r="F469" s="145" t="s">
        <v>2854</v>
      </c>
      <c r="G469" s="146" t="s">
        <v>169</v>
      </c>
      <c r="H469" s="147">
        <v>16</v>
      </c>
      <c r="I469" s="148"/>
      <c r="J469" s="148">
        <f t="shared" si="84"/>
        <v>0</v>
      </c>
      <c r="K469" s="149"/>
      <c r="L469" s="150"/>
      <c r="M469" s="151"/>
      <c r="N469" s="152"/>
      <c r="O469" s="139"/>
      <c r="P469" s="139"/>
      <c r="Q469" s="139"/>
      <c r="R469" s="139"/>
      <c r="S469" s="139"/>
      <c r="T469" s="140"/>
      <c r="W469" s="11"/>
      <c r="AR469" s="141" t="s">
        <v>2712</v>
      </c>
      <c r="AT469" s="141" t="s">
        <v>220</v>
      </c>
      <c r="AU469" s="141" t="s">
        <v>89</v>
      </c>
      <c r="AY469" s="13" t="s">
        <v>151</v>
      </c>
      <c r="BE469" s="142">
        <f t="shared" si="64"/>
        <v>0</v>
      </c>
      <c r="BF469" s="142">
        <f t="shared" si="65"/>
        <v>0</v>
      </c>
      <c r="BG469" s="142">
        <f t="shared" si="66"/>
        <v>0</v>
      </c>
      <c r="BH469" s="142">
        <f t="shared" si="67"/>
        <v>0</v>
      </c>
      <c r="BI469" s="142">
        <f t="shared" si="68"/>
        <v>0</v>
      </c>
      <c r="BJ469" s="13" t="s">
        <v>89</v>
      </c>
      <c r="BK469" s="166">
        <f t="shared" si="69"/>
        <v>0</v>
      </c>
      <c r="BL469" s="13" t="s">
        <v>411</v>
      </c>
      <c r="BM469" s="141" t="s">
        <v>2855</v>
      </c>
    </row>
    <row r="470" spans="2:65" s="1" customFormat="1" ht="14.5" customHeight="1">
      <c r="B470" s="129"/>
      <c r="C470" s="130">
        <v>319</v>
      </c>
      <c r="D470" s="130" t="s">
        <v>153</v>
      </c>
      <c r="E470" s="131" t="s">
        <v>2856</v>
      </c>
      <c r="F470" s="132" t="s">
        <v>2857</v>
      </c>
      <c r="G470" s="133" t="s">
        <v>169</v>
      </c>
      <c r="H470" s="134">
        <v>8</v>
      </c>
      <c r="I470" s="135"/>
      <c r="J470" s="135">
        <f t="shared" si="84"/>
        <v>0</v>
      </c>
      <c r="K470" s="136"/>
      <c r="L470" s="25"/>
      <c r="M470" s="137"/>
      <c r="N470" s="138"/>
      <c r="O470" s="139"/>
      <c r="P470" s="139"/>
      <c r="Q470" s="139"/>
      <c r="R470" s="139"/>
      <c r="S470" s="139"/>
      <c r="T470" s="140"/>
      <c r="W470" s="11"/>
      <c r="AR470" s="141" t="s">
        <v>411</v>
      </c>
      <c r="AT470" s="141" t="s">
        <v>153</v>
      </c>
      <c r="AU470" s="141" t="s">
        <v>89</v>
      </c>
      <c r="AY470" s="13" t="s">
        <v>151</v>
      </c>
      <c r="BE470" s="142">
        <f t="shared" si="64"/>
        <v>0</v>
      </c>
      <c r="BF470" s="142">
        <f t="shared" si="65"/>
        <v>0</v>
      </c>
      <c r="BG470" s="142">
        <f t="shared" si="66"/>
        <v>0</v>
      </c>
      <c r="BH470" s="142">
        <f t="shared" si="67"/>
        <v>0</v>
      </c>
      <c r="BI470" s="142">
        <f t="shared" si="68"/>
        <v>0</v>
      </c>
      <c r="BJ470" s="13" t="s">
        <v>89</v>
      </c>
      <c r="BK470" s="166">
        <f t="shared" si="69"/>
        <v>0</v>
      </c>
      <c r="BL470" s="13" t="s">
        <v>411</v>
      </c>
      <c r="BM470" s="141" t="s">
        <v>2858</v>
      </c>
    </row>
    <row r="471" spans="2:65" s="1" customFormat="1" ht="14.5" customHeight="1">
      <c r="B471" s="129"/>
      <c r="C471" s="143">
        <v>320</v>
      </c>
      <c r="D471" s="143" t="s">
        <v>220</v>
      </c>
      <c r="E471" s="144" t="s">
        <v>2859</v>
      </c>
      <c r="F471" s="145" t="s">
        <v>2860</v>
      </c>
      <c r="G471" s="146" t="s">
        <v>169</v>
      </c>
      <c r="H471" s="147">
        <v>8</v>
      </c>
      <c r="I471" s="148"/>
      <c r="J471" s="148">
        <f t="shared" si="84"/>
        <v>0</v>
      </c>
      <c r="K471" s="149"/>
      <c r="L471" s="150"/>
      <c r="M471" s="151"/>
      <c r="N471" s="152"/>
      <c r="O471" s="139"/>
      <c r="P471" s="139"/>
      <c r="Q471" s="139"/>
      <c r="R471" s="139"/>
      <c r="S471" s="139"/>
      <c r="T471" s="140"/>
      <c r="W471" s="11"/>
      <c r="AR471" s="141" t="s">
        <v>2712</v>
      </c>
      <c r="AT471" s="141" t="s">
        <v>220</v>
      </c>
      <c r="AU471" s="141" t="s">
        <v>89</v>
      </c>
      <c r="AY471" s="13" t="s">
        <v>151</v>
      </c>
      <c r="BE471" s="142">
        <f t="shared" si="64"/>
        <v>0</v>
      </c>
      <c r="BF471" s="142">
        <f t="shared" si="65"/>
        <v>0</v>
      </c>
      <c r="BG471" s="142">
        <f t="shared" si="66"/>
        <v>0</v>
      </c>
      <c r="BH471" s="142">
        <f t="shared" si="67"/>
        <v>0</v>
      </c>
      <c r="BI471" s="142">
        <f t="shared" si="68"/>
        <v>0</v>
      </c>
      <c r="BJ471" s="13" t="s">
        <v>89</v>
      </c>
      <c r="BK471" s="166">
        <f t="shared" si="69"/>
        <v>0</v>
      </c>
      <c r="BL471" s="13" t="s">
        <v>411</v>
      </c>
      <c r="BM471" s="141" t="s">
        <v>2861</v>
      </c>
    </row>
    <row r="472" spans="2:65" s="1" customFormat="1" ht="14.5" customHeight="1">
      <c r="B472" s="129"/>
      <c r="C472" s="130">
        <v>321</v>
      </c>
      <c r="D472" s="130" t="s">
        <v>153</v>
      </c>
      <c r="E472" s="131" t="s">
        <v>2862</v>
      </c>
      <c r="F472" s="132" t="s">
        <v>2863</v>
      </c>
      <c r="G472" s="133" t="s">
        <v>169</v>
      </c>
      <c r="H472" s="134">
        <v>8</v>
      </c>
      <c r="I472" s="135"/>
      <c r="J472" s="135">
        <f t="shared" si="84"/>
        <v>0</v>
      </c>
      <c r="K472" s="136"/>
      <c r="L472" s="25"/>
      <c r="M472" s="137"/>
      <c r="N472" s="138"/>
      <c r="O472" s="139"/>
      <c r="P472" s="139"/>
      <c r="Q472" s="139"/>
      <c r="R472" s="139"/>
      <c r="S472" s="139"/>
      <c r="T472" s="140"/>
      <c r="W472" s="11"/>
      <c r="AR472" s="141" t="s">
        <v>411</v>
      </c>
      <c r="AT472" s="141" t="s">
        <v>153</v>
      </c>
      <c r="AU472" s="141" t="s">
        <v>89</v>
      </c>
      <c r="AY472" s="13" t="s">
        <v>151</v>
      </c>
      <c r="BE472" s="142">
        <f t="shared" si="64"/>
        <v>0</v>
      </c>
      <c r="BF472" s="142">
        <f t="shared" si="65"/>
        <v>0</v>
      </c>
      <c r="BG472" s="142">
        <f t="shared" si="66"/>
        <v>0</v>
      </c>
      <c r="BH472" s="142">
        <f t="shared" si="67"/>
        <v>0</v>
      </c>
      <c r="BI472" s="142">
        <f t="shared" si="68"/>
        <v>0</v>
      </c>
      <c r="BJ472" s="13" t="s">
        <v>89</v>
      </c>
      <c r="BK472" s="166">
        <f t="shared" si="69"/>
        <v>0</v>
      </c>
      <c r="BL472" s="13" t="s">
        <v>411</v>
      </c>
      <c r="BM472" s="141" t="s">
        <v>2864</v>
      </c>
    </row>
    <row r="473" spans="2:65" s="1" customFormat="1" ht="24.25" customHeight="1">
      <c r="B473" s="129"/>
      <c r="C473" s="143">
        <v>322</v>
      </c>
      <c r="D473" s="143" t="s">
        <v>220</v>
      </c>
      <c r="E473" s="144" t="s">
        <v>2865</v>
      </c>
      <c r="F473" s="145" t="s">
        <v>2866</v>
      </c>
      <c r="G473" s="146" t="s">
        <v>169</v>
      </c>
      <c r="H473" s="147">
        <v>8</v>
      </c>
      <c r="I473" s="148"/>
      <c r="J473" s="148">
        <f t="shared" si="84"/>
        <v>0</v>
      </c>
      <c r="K473" s="149"/>
      <c r="L473" s="150"/>
      <c r="M473" s="151"/>
      <c r="N473" s="152"/>
      <c r="O473" s="139"/>
      <c r="P473" s="139"/>
      <c r="Q473" s="139"/>
      <c r="R473" s="139"/>
      <c r="S473" s="139"/>
      <c r="T473" s="140"/>
      <c r="W473" s="11"/>
      <c r="AR473" s="141" t="s">
        <v>2712</v>
      </c>
      <c r="AT473" s="141" t="s">
        <v>220</v>
      </c>
      <c r="AU473" s="141" t="s">
        <v>89</v>
      </c>
      <c r="AY473" s="13" t="s">
        <v>151</v>
      </c>
      <c r="BE473" s="142">
        <f t="shared" ref="BE473:BE515" si="85">IF(N473="základná",J473,0)</f>
        <v>0</v>
      </c>
      <c r="BF473" s="142">
        <f t="shared" ref="BF473:BF515" si="86">IF(N473="znížená",J473,0)</f>
        <v>0</v>
      </c>
      <c r="BG473" s="142">
        <f t="shared" ref="BG473:BG515" si="87">IF(N473="zákl. prenesená",J473,0)</f>
        <v>0</v>
      </c>
      <c r="BH473" s="142">
        <f t="shared" ref="BH473:BH515" si="88">IF(N473="zníž. prenesená",J473,0)</f>
        <v>0</v>
      </c>
      <c r="BI473" s="142">
        <f t="shared" ref="BI473:BI515" si="89">IF(N473="nulová",J473,0)</f>
        <v>0</v>
      </c>
      <c r="BJ473" s="13" t="s">
        <v>89</v>
      </c>
      <c r="BK473" s="166">
        <f t="shared" ref="BK473:BK515" si="90">ROUND(I473*H473,2)</f>
        <v>0</v>
      </c>
      <c r="BL473" s="13" t="s">
        <v>411</v>
      </c>
      <c r="BM473" s="141" t="s">
        <v>2867</v>
      </c>
    </row>
    <row r="474" spans="2:65" s="1" customFormat="1" ht="14.5" customHeight="1">
      <c r="B474" s="129"/>
      <c r="C474" s="130">
        <v>323</v>
      </c>
      <c r="D474" s="130" t="s">
        <v>153</v>
      </c>
      <c r="E474" s="131" t="s">
        <v>2868</v>
      </c>
      <c r="F474" s="132" t="s">
        <v>2869</v>
      </c>
      <c r="G474" s="133" t="s">
        <v>169</v>
      </c>
      <c r="H474" s="134">
        <v>8</v>
      </c>
      <c r="I474" s="135"/>
      <c r="J474" s="135">
        <f t="shared" si="84"/>
        <v>0</v>
      </c>
      <c r="K474" s="136"/>
      <c r="L474" s="25"/>
      <c r="M474" s="137"/>
      <c r="N474" s="138"/>
      <c r="O474" s="139"/>
      <c r="P474" s="139"/>
      <c r="Q474" s="139"/>
      <c r="R474" s="139"/>
      <c r="S474" s="139"/>
      <c r="T474" s="140"/>
      <c r="W474" s="11"/>
      <c r="AR474" s="141" t="s">
        <v>411</v>
      </c>
      <c r="AT474" s="141" t="s">
        <v>153</v>
      </c>
      <c r="AU474" s="141" t="s">
        <v>89</v>
      </c>
      <c r="AY474" s="13" t="s">
        <v>151</v>
      </c>
      <c r="BE474" s="142">
        <f t="shared" si="85"/>
        <v>0</v>
      </c>
      <c r="BF474" s="142">
        <f t="shared" si="86"/>
        <v>0</v>
      </c>
      <c r="BG474" s="142">
        <f t="shared" si="87"/>
        <v>0</v>
      </c>
      <c r="BH474" s="142">
        <f t="shared" si="88"/>
        <v>0</v>
      </c>
      <c r="BI474" s="142">
        <f t="shared" si="89"/>
        <v>0</v>
      </c>
      <c r="BJ474" s="13" t="s">
        <v>89</v>
      </c>
      <c r="BK474" s="166">
        <f t="shared" si="90"/>
        <v>0</v>
      </c>
      <c r="BL474" s="13" t="s">
        <v>411</v>
      </c>
      <c r="BM474" s="141" t="s">
        <v>2870</v>
      </c>
    </row>
    <row r="475" spans="2:65" s="1" customFormat="1" ht="24.25" customHeight="1">
      <c r="B475" s="129"/>
      <c r="C475" s="143">
        <v>324</v>
      </c>
      <c r="D475" s="143" t="s">
        <v>220</v>
      </c>
      <c r="E475" s="144" t="s">
        <v>2872</v>
      </c>
      <c r="F475" s="145" t="s">
        <v>2873</v>
      </c>
      <c r="G475" s="146" t="s">
        <v>169</v>
      </c>
      <c r="H475" s="147">
        <v>8</v>
      </c>
      <c r="I475" s="148"/>
      <c r="J475" s="148">
        <f t="shared" si="84"/>
        <v>0</v>
      </c>
      <c r="K475" s="149"/>
      <c r="L475" s="150"/>
      <c r="M475" s="151"/>
      <c r="N475" s="152"/>
      <c r="O475" s="139"/>
      <c r="P475" s="139"/>
      <c r="Q475" s="139"/>
      <c r="R475" s="139"/>
      <c r="S475" s="139"/>
      <c r="T475" s="140"/>
      <c r="W475" s="11"/>
      <c r="AR475" s="141" t="s">
        <v>2712</v>
      </c>
      <c r="AT475" s="141" t="s">
        <v>220</v>
      </c>
      <c r="AU475" s="141" t="s">
        <v>89</v>
      </c>
      <c r="AY475" s="13" t="s">
        <v>151</v>
      </c>
      <c r="BE475" s="142">
        <f t="shared" si="85"/>
        <v>0</v>
      </c>
      <c r="BF475" s="142">
        <f t="shared" si="86"/>
        <v>0</v>
      </c>
      <c r="BG475" s="142">
        <f t="shared" si="87"/>
        <v>0</v>
      </c>
      <c r="BH475" s="142">
        <f t="shared" si="88"/>
        <v>0</v>
      </c>
      <c r="BI475" s="142">
        <f t="shared" si="89"/>
        <v>0</v>
      </c>
      <c r="BJ475" s="13" t="s">
        <v>89</v>
      </c>
      <c r="BK475" s="166">
        <f t="shared" si="90"/>
        <v>0</v>
      </c>
      <c r="BL475" s="13" t="s">
        <v>411</v>
      </c>
      <c r="BM475" s="141" t="s">
        <v>2874</v>
      </c>
    </row>
    <row r="476" spans="2:65" s="1" customFormat="1" ht="26">
      <c r="B476" s="129"/>
      <c r="C476" s="130">
        <v>325</v>
      </c>
      <c r="D476" s="130" t="s">
        <v>153</v>
      </c>
      <c r="E476" s="131" t="s">
        <v>2868</v>
      </c>
      <c r="F476" s="132" t="s">
        <v>3514</v>
      </c>
      <c r="G476" s="133" t="s">
        <v>3513</v>
      </c>
      <c r="H476" s="134">
        <v>1</v>
      </c>
      <c r="I476" s="135"/>
      <c r="J476" s="135">
        <f t="shared" ref="J476:J477" si="91">ROUND(I476*H476,2)</f>
        <v>0</v>
      </c>
      <c r="K476" s="136"/>
      <c r="L476" s="25"/>
      <c r="M476" s="137"/>
      <c r="N476" s="138"/>
      <c r="O476" s="139"/>
      <c r="P476" s="139"/>
      <c r="Q476" s="139"/>
      <c r="R476" s="139"/>
      <c r="S476" s="139"/>
      <c r="T476" s="140"/>
      <c r="W476" s="11"/>
      <c r="AR476" s="141" t="s">
        <v>411</v>
      </c>
      <c r="AT476" s="141" t="s">
        <v>153</v>
      </c>
      <c r="AU476" s="141" t="s">
        <v>89</v>
      </c>
      <c r="AY476" s="13" t="s">
        <v>151</v>
      </c>
      <c r="BE476" s="142">
        <f t="shared" ref="BE476:BE477" si="92">IF(N476="základná",J476,0)</f>
        <v>0</v>
      </c>
      <c r="BF476" s="142">
        <f t="shared" ref="BF476:BF477" si="93">IF(N476="znížená",J476,0)</f>
        <v>0</v>
      </c>
      <c r="BG476" s="142">
        <f t="shared" ref="BG476:BG477" si="94">IF(N476="zákl. prenesená",J476,0)</f>
        <v>0</v>
      </c>
      <c r="BH476" s="142">
        <f t="shared" ref="BH476:BH477" si="95">IF(N476="zníž. prenesená",J476,0)</f>
        <v>0</v>
      </c>
      <c r="BI476" s="142">
        <f t="shared" ref="BI476:BI477" si="96">IF(N476="nulová",J476,0)</f>
        <v>0</v>
      </c>
      <c r="BJ476" s="13" t="s">
        <v>89</v>
      </c>
      <c r="BK476" s="166">
        <f t="shared" ref="BK476:BK477" si="97">ROUND(I476*H476,2)</f>
        <v>0</v>
      </c>
      <c r="BL476" s="13" t="s">
        <v>411</v>
      </c>
      <c r="BM476" s="141" t="s">
        <v>2870</v>
      </c>
    </row>
    <row r="477" spans="2:65" s="1" customFormat="1" ht="24.25" customHeight="1">
      <c r="B477" s="129"/>
      <c r="C477" s="143" t="s">
        <v>2871</v>
      </c>
      <c r="D477" s="143" t="s">
        <v>220</v>
      </c>
      <c r="E477" s="144" t="s">
        <v>2872</v>
      </c>
      <c r="F477" s="145" t="s">
        <v>3512</v>
      </c>
      <c r="G477" s="146" t="s">
        <v>3513</v>
      </c>
      <c r="H477" s="147">
        <v>1</v>
      </c>
      <c r="I477" s="148"/>
      <c r="J477" s="148">
        <f t="shared" si="91"/>
        <v>0</v>
      </c>
      <c r="K477" s="149"/>
      <c r="L477" s="150"/>
      <c r="M477" s="151"/>
      <c r="N477" s="152"/>
      <c r="O477" s="139"/>
      <c r="P477" s="139"/>
      <c r="Q477" s="139"/>
      <c r="R477" s="139"/>
      <c r="S477" s="139"/>
      <c r="T477" s="140"/>
      <c r="W477" s="11"/>
      <c r="AR477" s="141" t="s">
        <v>2712</v>
      </c>
      <c r="AT477" s="141" t="s">
        <v>220</v>
      </c>
      <c r="AU477" s="141" t="s">
        <v>89</v>
      </c>
      <c r="AY477" s="13" t="s">
        <v>151</v>
      </c>
      <c r="BE477" s="142">
        <f t="shared" si="92"/>
        <v>0</v>
      </c>
      <c r="BF477" s="142">
        <f t="shared" si="93"/>
        <v>0</v>
      </c>
      <c r="BG477" s="142">
        <f t="shared" si="94"/>
        <v>0</v>
      </c>
      <c r="BH477" s="142">
        <f t="shared" si="95"/>
        <v>0</v>
      </c>
      <c r="BI477" s="142">
        <f t="shared" si="96"/>
        <v>0</v>
      </c>
      <c r="BJ477" s="13" t="s">
        <v>89</v>
      </c>
      <c r="BK477" s="166">
        <f t="shared" si="97"/>
        <v>0</v>
      </c>
      <c r="BL477" s="13" t="s">
        <v>411</v>
      </c>
      <c r="BM477" s="141" t="s">
        <v>2874</v>
      </c>
    </row>
    <row r="478" spans="2:65" s="1" customFormat="1" ht="24.25" customHeight="1">
      <c r="B478" s="129"/>
      <c r="C478" s="130" t="s">
        <v>2875</v>
      </c>
      <c r="D478" s="130" t="s">
        <v>153</v>
      </c>
      <c r="E478" s="131" t="s">
        <v>2876</v>
      </c>
      <c r="F478" s="132" t="s">
        <v>2877</v>
      </c>
      <c r="G478" s="133" t="s">
        <v>165</v>
      </c>
      <c r="H478" s="134">
        <v>1.28</v>
      </c>
      <c r="I478" s="135"/>
      <c r="J478" s="135">
        <f t="shared" si="84"/>
        <v>0</v>
      </c>
      <c r="K478" s="136"/>
      <c r="L478" s="25"/>
      <c r="M478" s="137"/>
      <c r="N478" s="138"/>
      <c r="O478" s="139"/>
      <c r="P478" s="139"/>
      <c r="Q478" s="139"/>
      <c r="R478" s="139"/>
      <c r="S478" s="139"/>
      <c r="T478" s="140"/>
      <c r="W478" s="11"/>
      <c r="AR478" s="141" t="s">
        <v>411</v>
      </c>
      <c r="AT478" s="141" t="s">
        <v>153</v>
      </c>
      <c r="AU478" s="141" t="s">
        <v>89</v>
      </c>
      <c r="AY478" s="13" t="s">
        <v>151</v>
      </c>
      <c r="BE478" s="142">
        <f t="shared" si="85"/>
        <v>0</v>
      </c>
      <c r="BF478" s="142">
        <f t="shared" si="86"/>
        <v>0</v>
      </c>
      <c r="BG478" s="142">
        <f t="shared" si="87"/>
        <v>0</v>
      </c>
      <c r="BH478" s="142">
        <f t="shared" si="88"/>
        <v>0</v>
      </c>
      <c r="BI478" s="142">
        <f t="shared" si="89"/>
        <v>0</v>
      </c>
      <c r="BJ478" s="13" t="s">
        <v>89</v>
      </c>
      <c r="BK478" s="166">
        <f t="shared" si="90"/>
        <v>0</v>
      </c>
      <c r="BL478" s="13" t="s">
        <v>411</v>
      </c>
      <c r="BM478" s="141" t="s">
        <v>2878</v>
      </c>
    </row>
    <row r="479" spans="2:65" s="1" customFormat="1" ht="24.25" customHeight="1">
      <c r="B479" s="129"/>
      <c r="C479" s="143" t="s">
        <v>2879</v>
      </c>
      <c r="D479" s="143" t="s">
        <v>220</v>
      </c>
      <c r="E479" s="144" t="s">
        <v>2880</v>
      </c>
      <c r="F479" s="145" t="s">
        <v>2881</v>
      </c>
      <c r="G479" s="146" t="s">
        <v>165</v>
      </c>
      <c r="H479" s="147">
        <v>1.28</v>
      </c>
      <c r="I479" s="148"/>
      <c r="J479" s="148">
        <f t="shared" si="84"/>
        <v>0</v>
      </c>
      <c r="K479" s="149"/>
      <c r="L479" s="150"/>
      <c r="M479" s="151"/>
      <c r="N479" s="152"/>
      <c r="O479" s="139"/>
      <c r="P479" s="139"/>
      <c r="Q479" s="139"/>
      <c r="R479" s="139"/>
      <c r="S479" s="139"/>
      <c r="T479" s="140"/>
      <c r="W479" s="11"/>
      <c r="AR479" s="141" t="s">
        <v>2712</v>
      </c>
      <c r="AT479" s="141" t="s">
        <v>220</v>
      </c>
      <c r="AU479" s="141" t="s">
        <v>89</v>
      </c>
      <c r="AY479" s="13" t="s">
        <v>151</v>
      </c>
      <c r="BE479" s="142">
        <f t="shared" si="85"/>
        <v>0</v>
      </c>
      <c r="BF479" s="142">
        <f t="shared" si="86"/>
        <v>0</v>
      </c>
      <c r="BG479" s="142">
        <f t="shared" si="87"/>
        <v>0</v>
      </c>
      <c r="BH479" s="142">
        <f t="shared" si="88"/>
        <v>0</v>
      </c>
      <c r="BI479" s="142">
        <f t="shared" si="89"/>
        <v>0</v>
      </c>
      <c r="BJ479" s="13" t="s">
        <v>89</v>
      </c>
      <c r="BK479" s="166">
        <f t="shared" si="90"/>
        <v>0</v>
      </c>
      <c r="BL479" s="13" t="s">
        <v>411</v>
      </c>
      <c r="BM479" s="141" t="s">
        <v>2882</v>
      </c>
    </row>
    <row r="480" spans="2:65" s="1" customFormat="1" ht="14.5" customHeight="1">
      <c r="B480" s="129"/>
      <c r="C480" s="130" t="s">
        <v>2883</v>
      </c>
      <c r="D480" s="130" t="s">
        <v>153</v>
      </c>
      <c r="E480" s="131" t="s">
        <v>2884</v>
      </c>
      <c r="F480" s="132" t="s">
        <v>2885</v>
      </c>
      <c r="G480" s="133" t="s">
        <v>165</v>
      </c>
      <c r="H480" s="134">
        <v>151.28</v>
      </c>
      <c r="I480" s="135"/>
      <c r="J480" s="135">
        <f t="shared" si="84"/>
        <v>0</v>
      </c>
      <c r="K480" s="136"/>
      <c r="L480" s="25"/>
      <c r="M480" s="137"/>
      <c r="N480" s="138"/>
      <c r="O480" s="139"/>
      <c r="P480" s="139"/>
      <c r="Q480" s="139"/>
      <c r="R480" s="139"/>
      <c r="S480" s="139"/>
      <c r="T480" s="140"/>
      <c r="W480" s="11"/>
      <c r="AR480" s="141" t="s">
        <v>411</v>
      </c>
      <c r="AT480" s="141" t="s">
        <v>153</v>
      </c>
      <c r="AU480" s="141" t="s">
        <v>89</v>
      </c>
      <c r="AY480" s="13" t="s">
        <v>151</v>
      </c>
      <c r="BE480" s="142">
        <f t="shared" si="85"/>
        <v>0</v>
      </c>
      <c r="BF480" s="142">
        <f t="shared" si="86"/>
        <v>0</v>
      </c>
      <c r="BG480" s="142">
        <f t="shared" si="87"/>
        <v>0</v>
      </c>
      <c r="BH480" s="142">
        <f t="shared" si="88"/>
        <v>0</v>
      </c>
      <c r="BI480" s="142">
        <f t="shared" si="89"/>
        <v>0</v>
      </c>
      <c r="BJ480" s="13" t="s">
        <v>89</v>
      </c>
      <c r="BK480" s="166">
        <f t="shared" si="90"/>
        <v>0</v>
      </c>
      <c r="BL480" s="13" t="s">
        <v>411</v>
      </c>
      <c r="BM480" s="141" t="s">
        <v>2886</v>
      </c>
    </row>
    <row r="481" spans="2:65" s="1" customFormat="1" ht="24.25" customHeight="1">
      <c r="B481" s="129"/>
      <c r="C481" s="130" t="s">
        <v>2887</v>
      </c>
      <c r="D481" s="130" t="s">
        <v>153</v>
      </c>
      <c r="E481" s="131" t="s">
        <v>2888</v>
      </c>
      <c r="F481" s="132" t="s">
        <v>2889</v>
      </c>
      <c r="G481" s="133" t="s">
        <v>160</v>
      </c>
      <c r="H481" s="134">
        <v>532</v>
      </c>
      <c r="I481" s="135"/>
      <c r="J481" s="135">
        <f t="shared" si="84"/>
        <v>0</v>
      </c>
      <c r="K481" s="136"/>
      <c r="L481" s="25"/>
      <c r="M481" s="137"/>
      <c r="N481" s="138"/>
      <c r="O481" s="139"/>
      <c r="P481" s="139"/>
      <c r="Q481" s="139"/>
      <c r="R481" s="139"/>
      <c r="S481" s="139"/>
      <c r="T481" s="140"/>
      <c r="W481" s="11"/>
      <c r="AR481" s="141" t="s">
        <v>411</v>
      </c>
      <c r="AT481" s="141" t="s">
        <v>153</v>
      </c>
      <c r="AU481" s="141" t="s">
        <v>89</v>
      </c>
      <c r="AY481" s="13" t="s">
        <v>151</v>
      </c>
      <c r="BE481" s="142">
        <f t="shared" si="85"/>
        <v>0</v>
      </c>
      <c r="BF481" s="142">
        <f t="shared" si="86"/>
        <v>0</v>
      </c>
      <c r="BG481" s="142">
        <f t="shared" si="87"/>
        <v>0</v>
      </c>
      <c r="BH481" s="142">
        <f t="shared" si="88"/>
        <v>0</v>
      </c>
      <c r="BI481" s="142">
        <f t="shared" si="89"/>
        <v>0</v>
      </c>
      <c r="BJ481" s="13" t="s">
        <v>89</v>
      </c>
      <c r="BK481" s="166">
        <f t="shared" si="90"/>
        <v>0</v>
      </c>
      <c r="BL481" s="13" t="s">
        <v>411</v>
      </c>
      <c r="BM481" s="141" t="s">
        <v>2890</v>
      </c>
    </row>
    <row r="482" spans="2:65" s="1" customFormat="1" ht="24.25" customHeight="1">
      <c r="B482" s="129"/>
      <c r="C482" s="130" t="s">
        <v>2891</v>
      </c>
      <c r="D482" s="130" t="s">
        <v>153</v>
      </c>
      <c r="E482" s="131" t="s">
        <v>2892</v>
      </c>
      <c r="F482" s="132" t="s">
        <v>2893</v>
      </c>
      <c r="G482" s="133" t="s">
        <v>160</v>
      </c>
      <c r="H482" s="134">
        <v>16</v>
      </c>
      <c r="I482" s="135"/>
      <c r="J482" s="135">
        <f t="shared" si="84"/>
        <v>0</v>
      </c>
      <c r="K482" s="136"/>
      <c r="L482" s="25"/>
      <c r="M482" s="137"/>
      <c r="N482" s="138"/>
      <c r="O482" s="139"/>
      <c r="P482" s="139"/>
      <c r="Q482" s="139"/>
      <c r="R482" s="139"/>
      <c r="S482" s="139"/>
      <c r="T482" s="140"/>
      <c r="W482" s="11"/>
      <c r="AR482" s="141" t="s">
        <v>411</v>
      </c>
      <c r="AT482" s="141" t="s">
        <v>153</v>
      </c>
      <c r="AU482" s="141" t="s">
        <v>89</v>
      </c>
      <c r="AY482" s="13" t="s">
        <v>151</v>
      </c>
      <c r="BE482" s="142">
        <f t="shared" si="85"/>
        <v>0</v>
      </c>
      <c r="BF482" s="142">
        <f t="shared" si="86"/>
        <v>0</v>
      </c>
      <c r="BG482" s="142">
        <f t="shared" si="87"/>
        <v>0</v>
      </c>
      <c r="BH482" s="142">
        <f t="shared" si="88"/>
        <v>0</v>
      </c>
      <c r="BI482" s="142">
        <f t="shared" si="89"/>
        <v>0</v>
      </c>
      <c r="BJ482" s="13" t="s">
        <v>89</v>
      </c>
      <c r="BK482" s="166">
        <f t="shared" si="90"/>
        <v>0</v>
      </c>
      <c r="BL482" s="13" t="s">
        <v>411</v>
      </c>
      <c r="BM482" s="141" t="s">
        <v>2894</v>
      </c>
    </row>
    <row r="483" spans="2:65" s="1" customFormat="1" ht="24.25" customHeight="1">
      <c r="B483" s="129"/>
      <c r="C483" s="130" t="s">
        <v>2895</v>
      </c>
      <c r="D483" s="130" t="s">
        <v>153</v>
      </c>
      <c r="E483" s="131" t="s">
        <v>2896</v>
      </c>
      <c r="F483" s="132" t="s">
        <v>2897</v>
      </c>
      <c r="G483" s="133" t="s">
        <v>165</v>
      </c>
      <c r="H483" s="134">
        <v>5.12</v>
      </c>
      <c r="I483" s="135"/>
      <c r="J483" s="135">
        <f t="shared" si="84"/>
        <v>0</v>
      </c>
      <c r="K483" s="136"/>
      <c r="L483" s="25"/>
      <c r="M483" s="137"/>
      <c r="N483" s="138"/>
      <c r="O483" s="139"/>
      <c r="P483" s="139"/>
      <c r="Q483" s="139"/>
      <c r="R483" s="139"/>
      <c r="S483" s="139"/>
      <c r="T483" s="140"/>
      <c r="W483" s="11"/>
      <c r="AR483" s="141" t="s">
        <v>411</v>
      </c>
      <c r="AT483" s="141" t="s">
        <v>153</v>
      </c>
      <c r="AU483" s="141" t="s">
        <v>89</v>
      </c>
      <c r="AY483" s="13" t="s">
        <v>151</v>
      </c>
      <c r="BE483" s="142">
        <f t="shared" si="85"/>
        <v>0</v>
      </c>
      <c r="BF483" s="142">
        <f t="shared" si="86"/>
        <v>0</v>
      </c>
      <c r="BG483" s="142">
        <f t="shared" si="87"/>
        <v>0</v>
      </c>
      <c r="BH483" s="142">
        <f t="shared" si="88"/>
        <v>0</v>
      </c>
      <c r="BI483" s="142">
        <f t="shared" si="89"/>
        <v>0</v>
      </c>
      <c r="BJ483" s="13" t="s">
        <v>89</v>
      </c>
      <c r="BK483" s="166">
        <f t="shared" si="90"/>
        <v>0</v>
      </c>
      <c r="BL483" s="13" t="s">
        <v>411</v>
      </c>
      <c r="BM483" s="141" t="s">
        <v>2898</v>
      </c>
    </row>
    <row r="484" spans="2:65" s="1" customFormat="1" ht="24.25" customHeight="1">
      <c r="B484" s="129"/>
      <c r="C484" s="130" t="s">
        <v>2899</v>
      </c>
      <c r="D484" s="130" t="s">
        <v>153</v>
      </c>
      <c r="E484" s="131" t="s">
        <v>2900</v>
      </c>
      <c r="F484" s="132" t="s">
        <v>2901</v>
      </c>
      <c r="G484" s="133" t="s">
        <v>165</v>
      </c>
      <c r="H484" s="134">
        <v>1.28</v>
      </c>
      <c r="I484" s="135"/>
      <c r="J484" s="135">
        <f t="shared" si="84"/>
        <v>0</v>
      </c>
      <c r="K484" s="136"/>
      <c r="L484" s="25"/>
      <c r="M484" s="137"/>
      <c r="N484" s="138"/>
      <c r="O484" s="139"/>
      <c r="P484" s="139"/>
      <c r="Q484" s="139"/>
      <c r="R484" s="139"/>
      <c r="S484" s="139"/>
      <c r="T484" s="140"/>
      <c r="W484" s="11"/>
      <c r="AR484" s="141" t="s">
        <v>411</v>
      </c>
      <c r="AT484" s="141" t="s">
        <v>153</v>
      </c>
      <c r="AU484" s="141" t="s">
        <v>89</v>
      </c>
      <c r="AY484" s="13" t="s">
        <v>151</v>
      </c>
      <c r="BE484" s="142">
        <f t="shared" si="85"/>
        <v>0</v>
      </c>
      <c r="BF484" s="142">
        <f t="shared" si="86"/>
        <v>0</v>
      </c>
      <c r="BG484" s="142">
        <f t="shared" si="87"/>
        <v>0</v>
      </c>
      <c r="BH484" s="142">
        <f t="shared" si="88"/>
        <v>0</v>
      </c>
      <c r="BI484" s="142">
        <f t="shared" si="89"/>
        <v>0</v>
      </c>
      <c r="BJ484" s="13" t="s">
        <v>89</v>
      </c>
      <c r="BK484" s="166">
        <f t="shared" si="90"/>
        <v>0</v>
      </c>
      <c r="BL484" s="13" t="s">
        <v>411</v>
      </c>
      <c r="BM484" s="141" t="s">
        <v>2902</v>
      </c>
    </row>
    <row r="485" spans="2:65" s="1" customFormat="1" ht="14.5" customHeight="1">
      <c r="B485" s="129"/>
      <c r="C485" s="130" t="s">
        <v>2903</v>
      </c>
      <c r="D485" s="130" t="s">
        <v>153</v>
      </c>
      <c r="E485" s="131" t="s">
        <v>2904</v>
      </c>
      <c r="F485" s="132" t="s">
        <v>2905</v>
      </c>
      <c r="G485" s="133" t="s">
        <v>160</v>
      </c>
      <c r="H485" s="134">
        <v>280</v>
      </c>
      <c r="I485" s="135"/>
      <c r="J485" s="135">
        <f t="shared" si="84"/>
        <v>0</v>
      </c>
      <c r="K485" s="136"/>
      <c r="L485" s="25"/>
      <c r="M485" s="137"/>
      <c r="N485" s="138"/>
      <c r="O485" s="139"/>
      <c r="P485" s="139"/>
      <c r="Q485" s="139"/>
      <c r="R485" s="139"/>
      <c r="S485" s="139"/>
      <c r="T485" s="140"/>
      <c r="W485" s="11"/>
      <c r="AR485" s="141" t="s">
        <v>411</v>
      </c>
      <c r="AT485" s="141" t="s">
        <v>153</v>
      </c>
      <c r="AU485" s="141" t="s">
        <v>89</v>
      </c>
      <c r="AY485" s="13" t="s">
        <v>151</v>
      </c>
      <c r="BE485" s="142">
        <f t="shared" si="85"/>
        <v>0</v>
      </c>
      <c r="BF485" s="142">
        <f t="shared" si="86"/>
        <v>0</v>
      </c>
      <c r="BG485" s="142">
        <f t="shared" si="87"/>
        <v>0</v>
      </c>
      <c r="BH485" s="142">
        <f t="shared" si="88"/>
        <v>0</v>
      </c>
      <c r="BI485" s="142">
        <f t="shared" si="89"/>
        <v>0</v>
      </c>
      <c r="BJ485" s="13" t="s">
        <v>89</v>
      </c>
      <c r="BK485" s="166">
        <f t="shared" si="90"/>
        <v>0</v>
      </c>
      <c r="BL485" s="13" t="s">
        <v>411</v>
      </c>
      <c r="BM485" s="141" t="s">
        <v>2906</v>
      </c>
    </row>
    <row r="486" spans="2:65" s="1" customFormat="1" ht="24.25" customHeight="1">
      <c r="B486" s="129"/>
      <c r="C486" s="143" t="s">
        <v>2907</v>
      </c>
      <c r="D486" s="143" t="s">
        <v>220</v>
      </c>
      <c r="E486" s="144" t="s">
        <v>2908</v>
      </c>
      <c r="F486" s="145" t="s">
        <v>2909</v>
      </c>
      <c r="G486" s="146" t="s">
        <v>160</v>
      </c>
      <c r="H486" s="147">
        <v>4976</v>
      </c>
      <c r="I486" s="148"/>
      <c r="J486" s="148">
        <f t="shared" si="84"/>
        <v>0</v>
      </c>
      <c r="K486" s="149"/>
      <c r="L486" s="150"/>
      <c r="M486" s="151"/>
      <c r="N486" s="152"/>
      <c r="O486" s="139"/>
      <c r="P486" s="139"/>
      <c r="Q486" s="139"/>
      <c r="R486" s="139"/>
      <c r="S486" s="139"/>
      <c r="T486" s="140"/>
      <c r="W486" s="11"/>
      <c r="AR486" s="141" t="s">
        <v>2712</v>
      </c>
      <c r="AT486" s="141" t="s">
        <v>220</v>
      </c>
      <c r="AU486" s="141" t="s">
        <v>89</v>
      </c>
      <c r="AY486" s="13" t="s">
        <v>151</v>
      </c>
      <c r="BE486" s="142">
        <f t="shared" si="85"/>
        <v>0</v>
      </c>
      <c r="BF486" s="142">
        <f t="shared" si="86"/>
        <v>0</v>
      </c>
      <c r="BG486" s="142">
        <f t="shared" si="87"/>
        <v>0</v>
      </c>
      <c r="BH486" s="142">
        <f t="shared" si="88"/>
        <v>0</v>
      </c>
      <c r="BI486" s="142">
        <f t="shared" si="89"/>
        <v>0</v>
      </c>
      <c r="BJ486" s="13" t="s">
        <v>89</v>
      </c>
      <c r="BK486" s="166">
        <f t="shared" si="90"/>
        <v>0</v>
      </c>
      <c r="BL486" s="13" t="s">
        <v>411</v>
      </c>
      <c r="BM486" s="141" t="s">
        <v>2910</v>
      </c>
    </row>
    <row r="487" spans="2:65" s="1" customFormat="1" ht="38" customHeight="1">
      <c r="B487" s="129"/>
      <c r="C487" s="143" t="s">
        <v>2911</v>
      </c>
      <c r="D487" s="143" t="s">
        <v>220</v>
      </c>
      <c r="E487" s="144" t="s">
        <v>2912</v>
      </c>
      <c r="F487" s="145" t="s">
        <v>2913</v>
      </c>
      <c r="G487" s="146" t="s">
        <v>160</v>
      </c>
      <c r="H487" s="147">
        <v>352</v>
      </c>
      <c r="I487" s="148"/>
      <c r="J487" s="148">
        <f t="shared" si="84"/>
        <v>0</v>
      </c>
      <c r="K487" s="149"/>
      <c r="L487" s="150"/>
      <c r="M487" s="151"/>
      <c r="N487" s="152"/>
      <c r="O487" s="139"/>
      <c r="P487" s="139"/>
      <c r="Q487" s="139"/>
      <c r="R487" s="139"/>
      <c r="S487" s="139"/>
      <c r="T487" s="140"/>
      <c r="W487" s="11"/>
      <c r="AR487" s="141" t="s">
        <v>2712</v>
      </c>
      <c r="AT487" s="141" t="s">
        <v>220</v>
      </c>
      <c r="AU487" s="141" t="s">
        <v>89</v>
      </c>
      <c r="AY487" s="13" t="s">
        <v>151</v>
      </c>
      <c r="BE487" s="142">
        <f t="shared" si="85"/>
        <v>0</v>
      </c>
      <c r="BF487" s="142">
        <f t="shared" si="86"/>
        <v>0</v>
      </c>
      <c r="BG487" s="142">
        <f t="shared" si="87"/>
        <v>0</v>
      </c>
      <c r="BH487" s="142">
        <f t="shared" si="88"/>
        <v>0</v>
      </c>
      <c r="BI487" s="142">
        <f t="shared" si="89"/>
        <v>0</v>
      </c>
      <c r="BJ487" s="13" t="s">
        <v>89</v>
      </c>
      <c r="BK487" s="166">
        <f t="shared" si="90"/>
        <v>0</v>
      </c>
      <c r="BL487" s="13" t="s">
        <v>411</v>
      </c>
      <c r="BM487" s="141" t="s">
        <v>2914</v>
      </c>
    </row>
    <row r="488" spans="2:65" s="1" customFormat="1" ht="14.5" customHeight="1">
      <c r="B488" s="129"/>
      <c r="C488" s="130" t="s">
        <v>2915</v>
      </c>
      <c r="D488" s="130" t="s">
        <v>153</v>
      </c>
      <c r="E488" s="131" t="s">
        <v>2916</v>
      </c>
      <c r="F488" s="132" t="s">
        <v>2917</v>
      </c>
      <c r="G488" s="133" t="s">
        <v>160</v>
      </c>
      <c r="H488" s="134">
        <v>90</v>
      </c>
      <c r="I488" s="135"/>
      <c r="J488" s="135">
        <f t="shared" si="84"/>
        <v>0</v>
      </c>
      <c r="K488" s="136"/>
      <c r="L488" s="25"/>
      <c r="M488" s="137"/>
      <c r="N488" s="138"/>
      <c r="O488" s="139"/>
      <c r="P488" s="139"/>
      <c r="Q488" s="139"/>
      <c r="R488" s="139"/>
      <c r="S488" s="139"/>
      <c r="T488" s="140"/>
      <c r="W488" s="11"/>
      <c r="AR488" s="141" t="s">
        <v>411</v>
      </c>
      <c r="AT488" s="141" t="s">
        <v>153</v>
      </c>
      <c r="AU488" s="141" t="s">
        <v>89</v>
      </c>
      <c r="AY488" s="13" t="s">
        <v>151</v>
      </c>
      <c r="BE488" s="142">
        <f t="shared" si="85"/>
        <v>0</v>
      </c>
      <c r="BF488" s="142">
        <f t="shared" si="86"/>
        <v>0</v>
      </c>
      <c r="BG488" s="142">
        <f t="shared" si="87"/>
        <v>0</v>
      </c>
      <c r="BH488" s="142">
        <f t="shared" si="88"/>
        <v>0</v>
      </c>
      <c r="BI488" s="142">
        <f t="shared" si="89"/>
        <v>0</v>
      </c>
      <c r="BJ488" s="13" t="s">
        <v>89</v>
      </c>
      <c r="BK488" s="166">
        <f t="shared" si="90"/>
        <v>0</v>
      </c>
      <c r="BL488" s="13" t="s">
        <v>411</v>
      </c>
      <c r="BM488" s="141" t="s">
        <v>2918</v>
      </c>
    </row>
    <row r="489" spans="2:65" s="1" customFormat="1" ht="24.25" customHeight="1">
      <c r="B489" s="129"/>
      <c r="C489" s="143" t="s">
        <v>2919</v>
      </c>
      <c r="D489" s="143" t="s">
        <v>220</v>
      </c>
      <c r="E489" s="144" t="s">
        <v>2920</v>
      </c>
      <c r="F489" s="145" t="s">
        <v>2921</v>
      </c>
      <c r="G489" s="146" t="s">
        <v>160</v>
      </c>
      <c r="H489" s="147">
        <v>1348</v>
      </c>
      <c r="I489" s="148"/>
      <c r="J489" s="148">
        <f t="shared" si="84"/>
        <v>0</v>
      </c>
      <c r="K489" s="149"/>
      <c r="L489" s="150"/>
      <c r="M489" s="151"/>
      <c r="N489" s="152"/>
      <c r="O489" s="139"/>
      <c r="P489" s="139"/>
      <c r="Q489" s="139"/>
      <c r="R489" s="139"/>
      <c r="S489" s="139"/>
      <c r="T489" s="140"/>
      <c r="W489" s="11"/>
      <c r="AR489" s="141" t="s">
        <v>2712</v>
      </c>
      <c r="AT489" s="141" t="s">
        <v>220</v>
      </c>
      <c r="AU489" s="141" t="s">
        <v>89</v>
      </c>
      <c r="AY489" s="13" t="s">
        <v>151</v>
      </c>
      <c r="BE489" s="142">
        <f t="shared" si="85"/>
        <v>0</v>
      </c>
      <c r="BF489" s="142">
        <f t="shared" si="86"/>
        <v>0</v>
      </c>
      <c r="BG489" s="142">
        <f t="shared" si="87"/>
        <v>0</v>
      </c>
      <c r="BH489" s="142">
        <f t="shared" si="88"/>
        <v>0</v>
      </c>
      <c r="BI489" s="142">
        <f t="shared" si="89"/>
        <v>0</v>
      </c>
      <c r="BJ489" s="13" t="s">
        <v>89</v>
      </c>
      <c r="BK489" s="166">
        <f t="shared" si="90"/>
        <v>0</v>
      </c>
      <c r="BL489" s="13" t="s">
        <v>411</v>
      </c>
      <c r="BM489" s="141" t="s">
        <v>2922</v>
      </c>
    </row>
    <row r="490" spans="2:65" s="1" customFormat="1" ht="14.5" customHeight="1">
      <c r="B490" s="129"/>
      <c r="C490" s="130">
        <v>339</v>
      </c>
      <c r="D490" s="130" t="s">
        <v>153</v>
      </c>
      <c r="E490" s="131" t="s">
        <v>2916</v>
      </c>
      <c r="F490" s="132" t="s">
        <v>3473</v>
      </c>
      <c r="G490" s="133" t="s">
        <v>160</v>
      </c>
      <c r="H490" s="134">
        <f>60*4</f>
        <v>240</v>
      </c>
      <c r="I490" s="135"/>
      <c r="J490" s="135">
        <f t="shared" ref="J490:J491" si="98">ROUND(I490*H490,2)</f>
        <v>0</v>
      </c>
      <c r="K490" s="136"/>
      <c r="L490" s="25"/>
      <c r="M490" s="137"/>
      <c r="N490" s="138"/>
      <c r="O490" s="139"/>
      <c r="P490" s="139"/>
      <c r="Q490" s="139"/>
      <c r="R490" s="139"/>
      <c r="S490" s="139"/>
      <c r="T490" s="140"/>
      <c r="W490" s="11"/>
      <c r="AR490" s="141" t="s">
        <v>411</v>
      </c>
      <c r="AT490" s="141" t="s">
        <v>153</v>
      </c>
      <c r="AU490" s="141" t="s">
        <v>89</v>
      </c>
      <c r="AY490" s="13" t="s">
        <v>151</v>
      </c>
      <c r="BE490" s="142">
        <f t="shared" ref="BE490:BE491" si="99">IF(N490="základná",J490,0)</f>
        <v>0</v>
      </c>
      <c r="BF490" s="142">
        <f t="shared" ref="BF490:BF491" si="100">IF(N490="znížená",J490,0)</f>
        <v>0</v>
      </c>
      <c r="BG490" s="142">
        <f t="shared" ref="BG490:BG491" si="101">IF(N490="zákl. prenesená",J490,0)</f>
        <v>0</v>
      </c>
      <c r="BH490" s="142">
        <f t="shared" ref="BH490:BH491" si="102">IF(N490="zníž. prenesená",J490,0)</f>
        <v>0</v>
      </c>
      <c r="BI490" s="142">
        <f t="shared" ref="BI490:BI491" si="103">IF(N490="nulová",J490,0)</f>
        <v>0</v>
      </c>
      <c r="BJ490" s="13" t="s">
        <v>89</v>
      </c>
      <c r="BK490" s="166">
        <f t="shared" ref="BK490:BK491" si="104">ROUND(I490*H490,2)</f>
        <v>0</v>
      </c>
      <c r="BL490" s="13" t="s">
        <v>411</v>
      </c>
      <c r="BM490" s="141" t="s">
        <v>2918</v>
      </c>
    </row>
    <row r="491" spans="2:65" s="1" customFormat="1" ht="24.25" customHeight="1">
      <c r="B491" s="129"/>
      <c r="C491" s="143">
        <v>340</v>
      </c>
      <c r="D491" s="143" t="s">
        <v>220</v>
      </c>
      <c r="E491" s="144" t="s">
        <v>2920</v>
      </c>
      <c r="F491" s="145" t="s">
        <v>3474</v>
      </c>
      <c r="G491" s="146" t="s">
        <v>160</v>
      </c>
      <c r="H491" s="147">
        <f>H490</f>
        <v>240</v>
      </c>
      <c r="I491" s="148"/>
      <c r="J491" s="148">
        <f t="shared" si="98"/>
        <v>0</v>
      </c>
      <c r="K491" s="149"/>
      <c r="L491" s="150"/>
      <c r="M491" s="151"/>
      <c r="N491" s="152"/>
      <c r="O491" s="139"/>
      <c r="P491" s="139"/>
      <c r="Q491" s="139"/>
      <c r="R491" s="139"/>
      <c r="S491" s="139"/>
      <c r="T491" s="140"/>
      <c r="W491" s="11"/>
      <c r="AR491" s="141" t="s">
        <v>2712</v>
      </c>
      <c r="AT491" s="141" t="s">
        <v>220</v>
      </c>
      <c r="AU491" s="141" t="s">
        <v>89</v>
      </c>
      <c r="AY491" s="13" t="s">
        <v>151</v>
      </c>
      <c r="BE491" s="142">
        <f t="shared" si="99"/>
        <v>0</v>
      </c>
      <c r="BF491" s="142">
        <f t="shared" si="100"/>
        <v>0</v>
      </c>
      <c r="BG491" s="142">
        <f t="shared" si="101"/>
        <v>0</v>
      </c>
      <c r="BH491" s="142">
        <f t="shared" si="102"/>
        <v>0</v>
      </c>
      <c r="BI491" s="142">
        <f t="shared" si="103"/>
        <v>0</v>
      </c>
      <c r="BJ491" s="13" t="s">
        <v>89</v>
      </c>
      <c r="BK491" s="166">
        <f t="shared" si="104"/>
        <v>0</v>
      </c>
      <c r="BL491" s="13" t="s">
        <v>411</v>
      </c>
      <c r="BM491" s="141" t="s">
        <v>2922</v>
      </c>
    </row>
    <row r="492" spans="2:65" s="1" customFormat="1" ht="14.5" customHeight="1">
      <c r="B492" s="129"/>
      <c r="C492" s="130">
        <v>341</v>
      </c>
      <c r="D492" s="130" t="s">
        <v>153</v>
      </c>
      <c r="E492" s="131" t="s">
        <v>2923</v>
      </c>
      <c r="F492" s="132" t="s">
        <v>2924</v>
      </c>
      <c r="G492" s="133" t="s">
        <v>160</v>
      </c>
      <c r="H492" s="134">
        <v>118</v>
      </c>
      <c r="I492" s="135"/>
      <c r="J492" s="135">
        <f t="shared" si="84"/>
        <v>0</v>
      </c>
      <c r="K492" s="136"/>
      <c r="L492" s="25"/>
      <c r="M492" s="137"/>
      <c r="N492" s="138"/>
      <c r="O492" s="139"/>
      <c r="P492" s="139"/>
      <c r="Q492" s="139"/>
      <c r="R492" s="139"/>
      <c r="S492" s="139"/>
      <c r="T492" s="140"/>
      <c r="W492" s="11"/>
      <c r="AR492" s="141" t="s">
        <v>411</v>
      </c>
      <c r="AT492" s="141" t="s">
        <v>153</v>
      </c>
      <c r="AU492" s="141" t="s">
        <v>89</v>
      </c>
      <c r="AY492" s="13" t="s">
        <v>151</v>
      </c>
      <c r="BE492" s="142">
        <f t="shared" si="85"/>
        <v>0</v>
      </c>
      <c r="BF492" s="142">
        <f t="shared" si="86"/>
        <v>0</v>
      </c>
      <c r="BG492" s="142">
        <f t="shared" si="87"/>
        <v>0</v>
      </c>
      <c r="BH492" s="142">
        <f t="shared" si="88"/>
        <v>0</v>
      </c>
      <c r="BI492" s="142">
        <f t="shared" si="89"/>
        <v>0</v>
      </c>
      <c r="BJ492" s="13" t="s">
        <v>89</v>
      </c>
      <c r="BK492" s="166">
        <f t="shared" si="90"/>
        <v>0</v>
      </c>
      <c r="BL492" s="13" t="s">
        <v>411</v>
      </c>
      <c r="BM492" s="141" t="s">
        <v>2925</v>
      </c>
    </row>
    <row r="493" spans="2:65" s="1" customFormat="1" ht="38" customHeight="1">
      <c r="B493" s="129"/>
      <c r="C493" s="143">
        <v>342</v>
      </c>
      <c r="D493" s="143" t="s">
        <v>220</v>
      </c>
      <c r="E493" s="144" t="s">
        <v>2926</v>
      </c>
      <c r="F493" s="145" t="s">
        <v>2927</v>
      </c>
      <c r="G493" s="146" t="s">
        <v>160</v>
      </c>
      <c r="H493" s="147">
        <v>118</v>
      </c>
      <c r="I493" s="148"/>
      <c r="J493" s="148">
        <f t="shared" si="84"/>
        <v>0</v>
      </c>
      <c r="K493" s="149"/>
      <c r="L493" s="150"/>
      <c r="M493" s="151"/>
      <c r="N493" s="152"/>
      <c r="O493" s="139"/>
      <c r="P493" s="139"/>
      <c r="Q493" s="139"/>
      <c r="R493" s="139"/>
      <c r="S493" s="139"/>
      <c r="T493" s="140"/>
      <c r="W493" s="11"/>
      <c r="AR493" s="141" t="s">
        <v>2712</v>
      </c>
      <c r="AT493" s="141" t="s">
        <v>220</v>
      </c>
      <c r="AU493" s="141" t="s">
        <v>89</v>
      </c>
      <c r="AY493" s="13" t="s">
        <v>151</v>
      </c>
      <c r="BE493" s="142">
        <f t="shared" si="85"/>
        <v>0</v>
      </c>
      <c r="BF493" s="142">
        <f t="shared" si="86"/>
        <v>0</v>
      </c>
      <c r="BG493" s="142">
        <f t="shared" si="87"/>
        <v>0</v>
      </c>
      <c r="BH493" s="142">
        <f t="shared" si="88"/>
        <v>0</v>
      </c>
      <c r="BI493" s="142">
        <f t="shared" si="89"/>
        <v>0</v>
      </c>
      <c r="BJ493" s="13" t="s">
        <v>89</v>
      </c>
      <c r="BK493" s="166">
        <f t="shared" si="90"/>
        <v>0</v>
      </c>
      <c r="BL493" s="13" t="s">
        <v>411</v>
      </c>
      <c r="BM493" s="141" t="s">
        <v>2928</v>
      </c>
    </row>
    <row r="494" spans="2:65" s="1" customFormat="1" ht="24.25" customHeight="1">
      <c r="B494" s="129"/>
      <c r="C494" s="130">
        <v>343</v>
      </c>
      <c r="D494" s="130" t="s">
        <v>153</v>
      </c>
      <c r="E494" s="131" t="s">
        <v>2929</v>
      </c>
      <c r="F494" s="132" t="s">
        <v>2930</v>
      </c>
      <c r="G494" s="133" t="s">
        <v>160</v>
      </c>
      <c r="H494" s="134">
        <v>44</v>
      </c>
      <c r="I494" s="135"/>
      <c r="J494" s="135">
        <f t="shared" si="84"/>
        <v>0</v>
      </c>
      <c r="K494" s="136"/>
      <c r="L494" s="25"/>
      <c r="M494" s="137"/>
      <c r="N494" s="138"/>
      <c r="O494" s="139"/>
      <c r="P494" s="139"/>
      <c r="Q494" s="139"/>
      <c r="R494" s="139"/>
      <c r="S494" s="139"/>
      <c r="T494" s="140"/>
      <c r="W494" s="11"/>
      <c r="AR494" s="141" t="s">
        <v>411</v>
      </c>
      <c r="AT494" s="141" t="s">
        <v>153</v>
      </c>
      <c r="AU494" s="141" t="s">
        <v>89</v>
      </c>
      <c r="AY494" s="13" t="s">
        <v>151</v>
      </c>
      <c r="BE494" s="142">
        <f t="shared" si="85"/>
        <v>0</v>
      </c>
      <c r="BF494" s="142">
        <f t="shared" si="86"/>
        <v>0</v>
      </c>
      <c r="BG494" s="142">
        <f t="shared" si="87"/>
        <v>0</v>
      </c>
      <c r="BH494" s="142">
        <f t="shared" si="88"/>
        <v>0</v>
      </c>
      <c r="BI494" s="142">
        <f t="shared" si="89"/>
        <v>0</v>
      </c>
      <c r="BJ494" s="13" t="s">
        <v>89</v>
      </c>
      <c r="BK494" s="166">
        <f t="shared" si="90"/>
        <v>0</v>
      </c>
      <c r="BL494" s="13" t="s">
        <v>411</v>
      </c>
      <c r="BM494" s="141" t="s">
        <v>2931</v>
      </c>
    </row>
    <row r="495" spans="2:65" s="1" customFormat="1" ht="38" customHeight="1">
      <c r="B495" s="129"/>
      <c r="C495" s="143">
        <v>344</v>
      </c>
      <c r="D495" s="143" t="s">
        <v>220</v>
      </c>
      <c r="E495" s="144" t="s">
        <v>2932</v>
      </c>
      <c r="F495" s="145" t="s">
        <v>2933</v>
      </c>
      <c r="G495" s="146" t="s">
        <v>160</v>
      </c>
      <c r="H495" s="147">
        <v>44</v>
      </c>
      <c r="I495" s="148"/>
      <c r="J495" s="148">
        <f t="shared" si="84"/>
        <v>0</v>
      </c>
      <c r="K495" s="149"/>
      <c r="L495" s="150"/>
      <c r="M495" s="151"/>
      <c r="N495" s="152"/>
      <c r="O495" s="139"/>
      <c r="P495" s="139"/>
      <c r="Q495" s="139"/>
      <c r="R495" s="139"/>
      <c r="S495" s="139"/>
      <c r="T495" s="140"/>
      <c r="W495" s="11"/>
      <c r="AR495" s="141" t="s">
        <v>2712</v>
      </c>
      <c r="AT495" s="141" t="s">
        <v>220</v>
      </c>
      <c r="AU495" s="141" t="s">
        <v>89</v>
      </c>
      <c r="AY495" s="13" t="s">
        <v>151</v>
      </c>
      <c r="BE495" s="142">
        <f t="shared" si="85"/>
        <v>0</v>
      </c>
      <c r="BF495" s="142">
        <f t="shared" si="86"/>
        <v>0</v>
      </c>
      <c r="BG495" s="142">
        <f t="shared" si="87"/>
        <v>0</v>
      </c>
      <c r="BH495" s="142">
        <f t="shared" si="88"/>
        <v>0</v>
      </c>
      <c r="BI495" s="142">
        <f t="shared" si="89"/>
        <v>0</v>
      </c>
      <c r="BJ495" s="13" t="s">
        <v>89</v>
      </c>
      <c r="BK495" s="166">
        <f t="shared" si="90"/>
        <v>0</v>
      </c>
      <c r="BL495" s="13" t="s">
        <v>411</v>
      </c>
      <c r="BM495" s="141" t="s">
        <v>2934</v>
      </c>
    </row>
    <row r="496" spans="2:65" s="1" customFormat="1" ht="24.25" customHeight="1">
      <c r="B496" s="129"/>
      <c r="C496" s="130">
        <v>345</v>
      </c>
      <c r="D496" s="130" t="s">
        <v>153</v>
      </c>
      <c r="E496" s="131" t="s">
        <v>2929</v>
      </c>
      <c r="F496" s="132" t="s">
        <v>3472</v>
      </c>
      <c r="G496" s="133" t="s">
        <v>160</v>
      </c>
      <c r="H496" s="134">
        <v>25</v>
      </c>
      <c r="I496" s="135"/>
      <c r="J496" s="135">
        <f t="shared" ref="J496:J497" si="105">ROUND(I496*H496,2)</f>
        <v>0</v>
      </c>
      <c r="K496" s="136"/>
      <c r="L496" s="25"/>
      <c r="M496" s="137"/>
      <c r="N496" s="138"/>
      <c r="O496" s="139"/>
      <c r="P496" s="139"/>
      <c r="Q496" s="139"/>
      <c r="R496" s="139"/>
      <c r="S496" s="139"/>
      <c r="T496" s="140"/>
      <c r="W496" s="11"/>
      <c r="AR496" s="141" t="s">
        <v>411</v>
      </c>
      <c r="AT496" s="141" t="s">
        <v>153</v>
      </c>
      <c r="AU496" s="141" t="s">
        <v>89</v>
      </c>
      <c r="AY496" s="13" t="s">
        <v>151</v>
      </c>
      <c r="BE496" s="142">
        <f t="shared" ref="BE496:BE497" si="106">IF(N496="základná",J496,0)</f>
        <v>0</v>
      </c>
      <c r="BF496" s="142">
        <f t="shared" ref="BF496:BF497" si="107">IF(N496="znížená",J496,0)</f>
        <v>0</v>
      </c>
      <c r="BG496" s="142">
        <f t="shared" ref="BG496:BG497" si="108">IF(N496="zákl. prenesená",J496,0)</f>
        <v>0</v>
      </c>
      <c r="BH496" s="142">
        <f t="shared" ref="BH496:BH497" si="109">IF(N496="zníž. prenesená",J496,0)</f>
        <v>0</v>
      </c>
      <c r="BI496" s="142">
        <f t="shared" ref="BI496:BI497" si="110">IF(N496="nulová",J496,0)</f>
        <v>0</v>
      </c>
      <c r="BJ496" s="13" t="s">
        <v>89</v>
      </c>
      <c r="BK496" s="166">
        <f t="shared" ref="BK496:BK497" si="111">ROUND(I496*H496,2)</f>
        <v>0</v>
      </c>
      <c r="BL496" s="13" t="s">
        <v>411</v>
      </c>
      <c r="BM496" s="141" t="s">
        <v>2931</v>
      </c>
    </row>
    <row r="497" spans="2:65" s="1" customFormat="1" ht="38" customHeight="1">
      <c r="B497" s="129"/>
      <c r="C497" s="143">
        <v>346</v>
      </c>
      <c r="D497" s="143" t="s">
        <v>220</v>
      </c>
      <c r="E497" s="144" t="s">
        <v>2932</v>
      </c>
      <c r="F497" s="145" t="s">
        <v>3471</v>
      </c>
      <c r="G497" s="146" t="s">
        <v>160</v>
      </c>
      <c r="H497" s="147">
        <v>25</v>
      </c>
      <c r="I497" s="148"/>
      <c r="J497" s="148">
        <f t="shared" si="105"/>
        <v>0</v>
      </c>
      <c r="K497" s="149"/>
      <c r="L497" s="150"/>
      <c r="M497" s="151"/>
      <c r="N497" s="152"/>
      <c r="O497" s="139"/>
      <c r="P497" s="139"/>
      <c r="Q497" s="139"/>
      <c r="R497" s="139"/>
      <c r="S497" s="139"/>
      <c r="T497" s="140"/>
      <c r="W497" s="11"/>
      <c r="AR497" s="141" t="s">
        <v>2712</v>
      </c>
      <c r="AT497" s="141" t="s">
        <v>220</v>
      </c>
      <c r="AU497" s="141" t="s">
        <v>89</v>
      </c>
      <c r="AY497" s="13" t="s">
        <v>151</v>
      </c>
      <c r="BE497" s="142">
        <f t="shared" si="106"/>
        <v>0</v>
      </c>
      <c r="BF497" s="142">
        <f t="shared" si="107"/>
        <v>0</v>
      </c>
      <c r="BG497" s="142">
        <f t="shared" si="108"/>
        <v>0</v>
      </c>
      <c r="BH497" s="142">
        <f t="shared" si="109"/>
        <v>0</v>
      </c>
      <c r="BI497" s="142">
        <f t="shared" si="110"/>
        <v>0</v>
      </c>
      <c r="BJ497" s="13" t="s">
        <v>89</v>
      </c>
      <c r="BK497" s="166">
        <f t="shared" si="111"/>
        <v>0</v>
      </c>
      <c r="BL497" s="13" t="s">
        <v>411</v>
      </c>
      <c r="BM497" s="141" t="s">
        <v>2934</v>
      </c>
    </row>
    <row r="498" spans="2:65" s="1" customFormat="1" ht="24.25" customHeight="1">
      <c r="B498" s="129"/>
      <c r="C498" s="130">
        <v>347</v>
      </c>
      <c r="D498" s="130" t="s">
        <v>153</v>
      </c>
      <c r="E498" s="131" t="s">
        <v>2935</v>
      </c>
      <c r="F498" s="132" t="s">
        <v>3475</v>
      </c>
      <c r="G498" s="133" t="s">
        <v>160</v>
      </c>
      <c r="H498" s="134">
        <v>65</v>
      </c>
      <c r="I498" s="135"/>
      <c r="J498" s="135">
        <f t="shared" ref="J498:J499" si="112">ROUND(I498*H498,2)</f>
        <v>0</v>
      </c>
      <c r="K498" s="136"/>
      <c r="L498" s="25"/>
      <c r="M498" s="137"/>
      <c r="N498" s="138"/>
      <c r="O498" s="139"/>
      <c r="P498" s="139"/>
      <c r="Q498" s="139"/>
      <c r="R498" s="139"/>
      <c r="S498" s="139"/>
      <c r="T498" s="140"/>
      <c r="W498" s="11"/>
      <c r="AR498" s="141" t="s">
        <v>411</v>
      </c>
      <c r="AT498" s="141" t="s">
        <v>153</v>
      </c>
      <c r="AU498" s="141" t="s">
        <v>89</v>
      </c>
      <c r="AY498" s="13" t="s">
        <v>151</v>
      </c>
      <c r="BE498" s="142">
        <f t="shared" ref="BE498:BE499" si="113">IF(N498="základná",J498,0)</f>
        <v>0</v>
      </c>
      <c r="BF498" s="142">
        <f t="shared" ref="BF498:BF499" si="114">IF(N498="znížená",J498,0)</f>
        <v>0</v>
      </c>
      <c r="BG498" s="142">
        <f t="shared" ref="BG498:BG499" si="115">IF(N498="zákl. prenesená",J498,0)</f>
        <v>0</v>
      </c>
      <c r="BH498" s="142">
        <f t="shared" ref="BH498:BH499" si="116">IF(N498="zníž. prenesená",J498,0)</f>
        <v>0</v>
      </c>
      <c r="BI498" s="142">
        <f t="shared" ref="BI498:BI499" si="117">IF(N498="nulová",J498,0)</f>
        <v>0</v>
      </c>
      <c r="BJ498" s="13" t="s">
        <v>89</v>
      </c>
      <c r="BK498" s="166">
        <f t="shared" ref="BK498:BK499" si="118">ROUND(I498*H498,2)</f>
        <v>0</v>
      </c>
      <c r="BL498" s="13" t="s">
        <v>411</v>
      </c>
      <c r="BM498" s="141" t="s">
        <v>2936</v>
      </c>
    </row>
    <row r="499" spans="2:65" s="1" customFormat="1" ht="38" customHeight="1">
      <c r="B499" s="129"/>
      <c r="C499" s="143">
        <v>348</v>
      </c>
      <c r="D499" s="143" t="s">
        <v>220</v>
      </c>
      <c r="E499" s="144" t="s">
        <v>2937</v>
      </c>
      <c r="F499" s="145" t="s">
        <v>3476</v>
      </c>
      <c r="G499" s="146" t="s">
        <v>160</v>
      </c>
      <c r="H499" s="147">
        <v>65</v>
      </c>
      <c r="I499" s="148"/>
      <c r="J499" s="148">
        <f t="shared" si="112"/>
        <v>0</v>
      </c>
      <c r="K499" s="149"/>
      <c r="L499" s="150"/>
      <c r="M499" s="151"/>
      <c r="N499" s="152"/>
      <c r="O499" s="139"/>
      <c r="P499" s="139"/>
      <c r="Q499" s="139"/>
      <c r="R499" s="139"/>
      <c r="S499" s="139"/>
      <c r="T499" s="140"/>
      <c r="W499" s="11"/>
      <c r="AR499" s="141" t="s">
        <v>2712</v>
      </c>
      <c r="AT499" s="141" t="s">
        <v>220</v>
      </c>
      <c r="AU499" s="141" t="s">
        <v>89</v>
      </c>
      <c r="AY499" s="13" t="s">
        <v>151</v>
      </c>
      <c r="BE499" s="142">
        <f t="shared" si="113"/>
        <v>0</v>
      </c>
      <c r="BF499" s="142">
        <f t="shared" si="114"/>
        <v>0</v>
      </c>
      <c r="BG499" s="142">
        <f t="shared" si="115"/>
        <v>0</v>
      </c>
      <c r="BH499" s="142">
        <f t="shared" si="116"/>
        <v>0</v>
      </c>
      <c r="BI499" s="142">
        <f t="shared" si="117"/>
        <v>0</v>
      </c>
      <c r="BJ499" s="13" t="s">
        <v>89</v>
      </c>
      <c r="BK499" s="166">
        <f t="shared" si="118"/>
        <v>0</v>
      </c>
      <c r="BL499" s="13" t="s">
        <v>411</v>
      </c>
      <c r="BM499" s="141" t="s">
        <v>2938</v>
      </c>
    </row>
    <row r="500" spans="2:65" s="1" customFormat="1" ht="24.25" customHeight="1">
      <c r="B500" s="129"/>
      <c r="C500" s="130">
        <v>349</v>
      </c>
      <c r="D500" s="130" t="s">
        <v>153</v>
      </c>
      <c r="E500" s="131" t="s">
        <v>2939</v>
      </c>
      <c r="F500" s="132" t="s">
        <v>2940</v>
      </c>
      <c r="G500" s="133" t="s">
        <v>160</v>
      </c>
      <c r="H500" s="134">
        <f>45+35</f>
        <v>80</v>
      </c>
      <c r="I500" s="135"/>
      <c r="J500" s="135">
        <f t="shared" si="84"/>
        <v>0</v>
      </c>
      <c r="K500" s="136"/>
      <c r="L500" s="25"/>
      <c r="M500" s="137"/>
      <c r="N500" s="138"/>
      <c r="O500" s="139"/>
      <c r="P500" s="139"/>
      <c r="Q500" s="139"/>
      <c r="R500" s="139"/>
      <c r="S500" s="139"/>
      <c r="T500" s="140"/>
      <c r="W500" s="11"/>
      <c r="AR500" s="141" t="s">
        <v>411</v>
      </c>
      <c r="AT500" s="141" t="s">
        <v>153</v>
      </c>
      <c r="AU500" s="141" t="s">
        <v>89</v>
      </c>
      <c r="AY500" s="13" t="s">
        <v>151</v>
      </c>
      <c r="BE500" s="142">
        <f t="shared" si="85"/>
        <v>0</v>
      </c>
      <c r="BF500" s="142">
        <f t="shared" si="86"/>
        <v>0</v>
      </c>
      <c r="BG500" s="142">
        <f t="shared" si="87"/>
        <v>0</v>
      </c>
      <c r="BH500" s="142">
        <f t="shared" si="88"/>
        <v>0</v>
      </c>
      <c r="BI500" s="142">
        <f t="shared" si="89"/>
        <v>0</v>
      </c>
      <c r="BJ500" s="13" t="s">
        <v>89</v>
      </c>
      <c r="BK500" s="166">
        <f t="shared" si="90"/>
        <v>0</v>
      </c>
      <c r="BL500" s="13" t="s">
        <v>411</v>
      </c>
      <c r="BM500" s="141" t="s">
        <v>2941</v>
      </c>
    </row>
    <row r="501" spans="2:65" s="1" customFormat="1" ht="38" customHeight="1">
      <c r="B501" s="129"/>
      <c r="C501" s="143">
        <v>350</v>
      </c>
      <c r="D501" s="143" t="s">
        <v>220</v>
      </c>
      <c r="E501" s="144" t="s">
        <v>2942</v>
      </c>
      <c r="F501" s="145" t="s">
        <v>2943</v>
      </c>
      <c r="G501" s="146" t="s">
        <v>160</v>
      </c>
      <c r="H501" s="147">
        <f>H500</f>
        <v>80</v>
      </c>
      <c r="I501" s="148"/>
      <c r="J501" s="148">
        <f t="shared" si="84"/>
        <v>0</v>
      </c>
      <c r="K501" s="149"/>
      <c r="L501" s="150"/>
      <c r="M501" s="151"/>
      <c r="N501" s="152"/>
      <c r="O501" s="139"/>
      <c r="P501" s="139"/>
      <c r="Q501" s="139"/>
      <c r="R501" s="139"/>
      <c r="S501" s="139"/>
      <c r="T501" s="140"/>
      <c r="W501" s="11"/>
      <c r="AR501" s="141" t="s">
        <v>2712</v>
      </c>
      <c r="AT501" s="141" t="s">
        <v>220</v>
      </c>
      <c r="AU501" s="141" t="s">
        <v>89</v>
      </c>
      <c r="AY501" s="13" t="s">
        <v>151</v>
      </c>
      <c r="BE501" s="142">
        <f t="shared" si="85"/>
        <v>0</v>
      </c>
      <c r="BF501" s="142">
        <f t="shared" si="86"/>
        <v>0</v>
      </c>
      <c r="BG501" s="142">
        <f t="shared" si="87"/>
        <v>0</v>
      </c>
      <c r="BH501" s="142">
        <f t="shared" si="88"/>
        <v>0</v>
      </c>
      <c r="BI501" s="142">
        <f t="shared" si="89"/>
        <v>0</v>
      </c>
      <c r="BJ501" s="13" t="s">
        <v>89</v>
      </c>
      <c r="BK501" s="166">
        <f t="shared" si="90"/>
        <v>0</v>
      </c>
      <c r="BL501" s="13" t="s">
        <v>411</v>
      </c>
      <c r="BM501" s="141" t="s">
        <v>2944</v>
      </c>
    </row>
    <row r="502" spans="2:65" s="1" customFormat="1" ht="24.25" customHeight="1">
      <c r="B502" s="129"/>
      <c r="C502" s="130">
        <v>351</v>
      </c>
      <c r="D502" s="130" t="s">
        <v>153</v>
      </c>
      <c r="E502" s="131" t="s">
        <v>2939</v>
      </c>
      <c r="F502" s="132" t="s">
        <v>3469</v>
      </c>
      <c r="G502" s="133" t="s">
        <v>160</v>
      </c>
      <c r="H502" s="134">
        <v>5</v>
      </c>
      <c r="I502" s="135"/>
      <c r="J502" s="135">
        <f t="shared" ref="J502:J503" si="119">ROUND(I502*H502,2)</f>
        <v>0</v>
      </c>
      <c r="K502" s="136"/>
      <c r="L502" s="25"/>
      <c r="M502" s="137"/>
      <c r="N502" s="138"/>
      <c r="O502" s="139"/>
      <c r="P502" s="139"/>
      <c r="Q502" s="139"/>
      <c r="R502" s="139"/>
      <c r="S502" s="139"/>
      <c r="T502" s="140"/>
      <c r="W502" s="11"/>
      <c r="AR502" s="141" t="s">
        <v>411</v>
      </c>
      <c r="AT502" s="141" t="s">
        <v>153</v>
      </c>
      <c r="AU502" s="141" t="s">
        <v>89</v>
      </c>
      <c r="AY502" s="13" t="s">
        <v>151</v>
      </c>
      <c r="BE502" s="142">
        <f t="shared" ref="BE502:BE503" si="120">IF(N502="základná",J502,0)</f>
        <v>0</v>
      </c>
      <c r="BF502" s="142">
        <f t="shared" ref="BF502:BF503" si="121">IF(N502="znížená",J502,0)</f>
        <v>0</v>
      </c>
      <c r="BG502" s="142">
        <f t="shared" ref="BG502:BG503" si="122">IF(N502="zákl. prenesená",J502,0)</f>
        <v>0</v>
      </c>
      <c r="BH502" s="142">
        <f t="shared" ref="BH502:BH503" si="123">IF(N502="zníž. prenesená",J502,0)</f>
        <v>0</v>
      </c>
      <c r="BI502" s="142">
        <f t="shared" ref="BI502:BI503" si="124">IF(N502="nulová",J502,0)</f>
        <v>0</v>
      </c>
      <c r="BJ502" s="13" t="s">
        <v>89</v>
      </c>
      <c r="BK502" s="166">
        <f t="shared" ref="BK502:BK503" si="125">ROUND(I502*H502,2)</f>
        <v>0</v>
      </c>
      <c r="BL502" s="13" t="s">
        <v>411</v>
      </c>
      <c r="BM502" s="141" t="s">
        <v>2941</v>
      </c>
    </row>
    <row r="503" spans="2:65" s="1" customFormat="1" ht="38" customHeight="1">
      <c r="B503" s="129"/>
      <c r="C503" s="143">
        <v>352</v>
      </c>
      <c r="D503" s="143" t="s">
        <v>220</v>
      </c>
      <c r="E503" s="144" t="s">
        <v>2942</v>
      </c>
      <c r="F503" s="145" t="s">
        <v>3470</v>
      </c>
      <c r="G503" s="146" t="s">
        <v>160</v>
      </c>
      <c r="H503" s="147">
        <v>5</v>
      </c>
      <c r="I503" s="148"/>
      <c r="J503" s="148">
        <f t="shared" si="119"/>
        <v>0</v>
      </c>
      <c r="K503" s="149"/>
      <c r="L503" s="150"/>
      <c r="M503" s="151"/>
      <c r="N503" s="152"/>
      <c r="O503" s="139"/>
      <c r="P503" s="139"/>
      <c r="Q503" s="139"/>
      <c r="R503" s="139"/>
      <c r="S503" s="139"/>
      <c r="T503" s="140"/>
      <c r="W503" s="11"/>
      <c r="AR503" s="141" t="s">
        <v>2712</v>
      </c>
      <c r="AT503" s="141" t="s">
        <v>220</v>
      </c>
      <c r="AU503" s="141" t="s">
        <v>89</v>
      </c>
      <c r="AY503" s="13" t="s">
        <v>151</v>
      </c>
      <c r="BE503" s="142">
        <f t="shared" si="120"/>
        <v>0</v>
      </c>
      <c r="BF503" s="142">
        <f t="shared" si="121"/>
        <v>0</v>
      </c>
      <c r="BG503" s="142">
        <f t="shared" si="122"/>
        <v>0</v>
      </c>
      <c r="BH503" s="142">
        <f t="shared" si="123"/>
        <v>0</v>
      </c>
      <c r="BI503" s="142">
        <f t="shared" si="124"/>
        <v>0</v>
      </c>
      <c r="BJ503" s="13" t="s">
        <v>89</v>
      </c>
      <c r="BK503" s="166">
        <f t="shared" si="125"/>
        <v>0</v>
      </c>
      <c r="BL503" s="13" t="s">
        <v>411</v>
      </c>
      <c r="BM503" s="141" t="s">
        <v>2944</v>
      </c>
    </row>
    <row r="504" spans="2:65" s="1" customFormat="1" ht="24.25" customHeight="1">
      <c r="B504" s="129"/>
      <c r="C504" s="130">
        <v>353</v>
      </c>
      <c r="D504" s="130" t="s">
        <v>153</v>
      </c>
      <c r="E504" s="131" t="s">
        <v>2945</v>
      </c>
      <c r="F504" s="132" t="s">
        <v>2946</v>
      </c>
      <c r="G504" s="133" t="s">
        <v>160</v>
      </c>
      <c r="H504" s="134">
        <v>235</v>
      </c>
      <c r="I504" s="135"/>
      <c r="J504" s="135">
        <f t="shared" si="84"/>
        <v>0</v>
      </c>
      <c r="K504" s="136"/>
      <c r="L504" s="25"/>
      <c r="M504" s="137"/>
      <c r="N504" s="138"/>
      <c r="O504" s="139"/>
      <c r="P504" s="139"/>
      <c r="Q504" s="139"/>
      <c r="R504" s="139"/>
      <c r="S504" s="139"/>
      <c r="T504" s="140"/>
      <c r="W504" s="11"/>
      <c r="AR504" s="141" t="s">
        <v>411</v>
      </c>
      <c r="AT504" s="141" t="s">
        <v>153</v>
      </c>
      <c r="AU504" s="141" t="s">
        <v>89</v>
      </c>
      <c r="AY504" s="13" t="s">
        <v>151</v>
      </c>
      <c r="BE504" s="142">
        <f t="shared" si="85"/>
        <v>0</v>
      </c>
      <c r="BF504" s="142">
        <f t="shared" si="86"/>
        <v>0</v>
      </c>
      <c r="BG504" s="142">
        <f t="shared" si="87"/>
        <v>0</v>
      </c>
      <c r="BH504" s="142">
        <f t="shared" si="88"/>
        <v>0</v>
      </c>
      <c r="BI504" s="142">
        <f t="shared" si="89"/>
        <v>0</v>
      </c>
      <c r="BJ504" s="13" t="s">
        <v>89</v>
      </c>
      <c r="BK504" s="166">
        <f t="shared" si="90"/>
        <v>0</v>
      </c>
      <c r="BL504" s="13" t="s">
        <v>411</v>
      </c>
      <c r="BM504" s="141" t="s">
        <v>2947</v>
      </c>
    </row>
    <row r="505" spans="2:65" s="1" customFormat="1" ht="24.25" customHeight="1">
      <c r="B505" s="129"/>
      <c r="C505" s="143">
        <v>354</v>
      </c>
      <c r="D505" s="143" t="s">
        <v>220</v>
      </c>
      <c r="E505" s="144" t="s">
        <v>2948</v>
      </c>
      <c r="F505" s="145" t="s">
        <v>2949</v>
      </c>
      <c r="G505" s="146" t="s">
        <v>160</v>
      </c>
      <c r="H505" s="147">
        <v>235</v>
      </c>
      <c r="I505" s="148"/>
      <c r="J505" s="148">
        <f t="shared" si="84"/>
        <v>0</v>
      </c>
      <c r="K505" s="149"/>
      <c r="L505" s="150"/>
      <c r="M505" s="151"/>
      <c r="N505" s="152"/>
      <c r="O505" s="139"/>
      <c r="P505" s="139"/>
      <c r="Q505" s="139"/>
      <c r="R505" s="139"/>
      <c r="S505" s="139"/>
      <c r="T505" s="140"/>
      <c r="W505" s="11"/>
      <c r="AR505" s="141" t="s">
        <v>2712</v>
      </c>
      <c r="AT505" s="141" t="s">
        <v>220</v>
      </c>
      <c r="AU505" s="141" t="s">
        <v>89</v>
      </c>
      <c r="AY505" s="13" t="s">
        <v>151</v>
      </c>
      <c r="BE505" s="142">
        <f t="shared" si="85"/>
        <v>0</v>
      </c>
      <c r="BF505" s="142">
        <f t="shared" si="86"/>
        <v>0</v>
      </c>
      <c r="BG505" s="142">
        <f t="shared" si="87"/>
        <v>0</v>
      </c>
      <c r="BH505" s="142">
        <f t="shared" si="88"/>
        <v>0</v>
      </c>
      <c r="BI505" s="142">
        <f t="shared" si="89"/>
        <v>0</v>
      </c>
      <c r="BJ505" s="13" t="s">
        <v>89</v>
      </c>
      <c r="BK505" s="166">
        <f t="shared" si="90"/>
        <v>0</v>
      </c>
      <c r="BL505" s="13" t="s">
        <v>411</v>
      </c>
      <c r="BM505" s="141" t="s">
        <v>2950</v>
      </c>
    </row>
    <row r="506" spans="2:65" s="1" customFormat="1" ht="24.25" customHeight="1">
      <c r="B506" s="129"/>
      <c r="C506" s="130">
        <v>355</v>
      </c>
      <c r="D506" s="130" t="s">
        <v>153</v>
      </c>
      <c r="E506" s="131" t="s">
        <v>2951</v>
      </c>
      <c r="F506" s="132" t="s">
        <v>2952</v>
      </c>
      <c r="G506" s="133" t="s">
        <v>160</v>
      </c>
      <c r="H506" s="134">
        <v>140</v>
      </c>
      <c r="I506" s="135"/>
      <c r="J506" s="135">
        <f t="shared" si="84"/>
        <v>0</v>
      </c>
      <c r="K506" s="136"/>
      <c r="L506" s="25"/>
      <c r="M506" s="137"/>
      <c r="N506" s="138"/>
      <c r="O506" s="139"/>
      <c r="P506" s="139"/>
      <c r="Q506" s="139"/>
      <c r="R506" s="139"/>
      <c r="S506" s="139"/>
      <c r="T506" s="140"/>
      <c r="W506" s="11"/>
      <c r="AR506" s="141" t="s">
        <v>411</v>
      </c>
      <c r="AT506" s="141" t="s">
        <v>153</v>
      </c>
      <c r="AU506" s="141" t="s">
        <v>89</v>
      </c>
      <c r="AY506" s="13" t="s">
        <v>151</v>
      </c>
      <c r="BE506" s="142">
        <f t="shared" si="85"/>
        <v>0</v>
      </c>
      <c r="BF506" s="142">
        <f t="shared" si="86"/>
        <v>0</v>
      </c>
      <c r="BG506" s="142">
        <f t="shared" si="87"/>
        <v>0</v>
      </c>
      <c r="BH506" s="142">
        <f t="shared" si="88"/>
        <v>0</v>
      </c>
      <c r="BI506" s="142">
        <f t="shared" si="89"/>
        <v>0</v>
      </c>
      <c r="BJ506" s="13" t="s">
        <v>89</v>
      </c>
      <c r="BK506" s="166">
        <f t="shared" si="90"/>
        <v>0</v>
      </c>
      <c r="BL506" s="13" t="s">
        <v>411</v>
      </c>
      <c r="BM506" s="141" t="s">
        <v>2953</v>
      </c>
    </row>
    <row r="507" spans="2:65" s="1" customFormat="1" ht="24.25" customHeight="1">
      <c r="B507" s="129"/>
      <c r="C507" s="143">
        <v>356</v>
      </c>
      <c r="D507" s="143" t="s">
        <v>220</v>
      </c>
      <c r="E507" s="144" t="s">
        <v>2954</v>
      </c>
      <c r="F507" s="145" t="s">
        <v>2955</v>
      </c>
      <c r="G507" s="146" t="s">
        <v>160</v>
      </c>
      <c r="H507" s="147">
        <v>140</v>
      </c>
      <c r="I507" s="148"/>
      <c r="J507" s="148">
        <f t="shared" si="84"/>
        <v>0</v>
      </c>
      <c r="K507" s="149"/>
      <c r="L507" s="150"/>
      <c r="M507" s="151"/>
      <c r="N507" s="152"/>
      <c r="O507" s="139"/>
      <c r="P507" s="139"/>
      <c r="Q507" s="139"/>
      <c r="R507" s="139"/>
      <c r="S507" s="139"/>
      <c r="T507" s="140"/>
      <c r="W507" s="11"/>
      <c r="AR507" s="141" t="s">
        <v>2712</v>
      </c>
      <c r="AT507" s="141" t="s">
        <v>220</v>
      </c>
      <c r="AU507" s="141" t="s">
        <v>89</v>
      </c>
      <c r="AY507" s="13" t="s">
        <v>151</v>
      </c>
      <c r="BE507" s="142">
        <f t="shared" si="85"/>
        <v>0</v>
      </c>
      <c r="BF507" s="142">
        <f t="shared" si="86"/>
        <v>0</v>
      </c>
      <c r="BG507" s="142">
        <f t="shared" si="87"/>
        <v>0</v>
      </c>
      <c r="BH507" s="142">
        <f t="shared" si="88"/>
        <v>0</v>
      </c>
      <c r="BI507" s="142">
        <f t="shared" si="89"/>
        <v>0</v>
      </c>
      <c r="BJ507" s="13" t="s">
        <v>89</v>
      </c>
      <c r="BK507" s="166">
        <f t="shared" si="90"/>
        <v>0</v>
      </c>
      <c r="BL507" s="13" t="s">
        <v>411</v>
      </c>
      <c r="BM507" s="141" t="s">
        <v>2956</v>
      </c>
    </row>
    <row r="508" spans="2:65" s="1" customFormat="1" ht="24.25" customHeight="1">
      <c r="B508" s="129"/>
      <c r="C508" s="130">
        <v>357</v>
      </c>
      <c r="D508" s="130" t="s">
        <v>153</v>
      </c>
      <c r="E508" s="131" t="s">
        <v>2957</v>
      </c>
      <c r="F508" s="132" t="s">
        <v>2958</v>
      </c>
      <c r="G508" s="133" t="s">
        <v>160</v>
      </c>
      <c r="H508" s="134">
        <v>25</v>
      </c>
      <c r="I508" s="135"/>
      <c r="J508" s="135">
        <f t="shared" si="84"/>
        <v>0</v>
      </c>
      <c r="K508" s="136"/>
      <c r="L508" s="25"/>
      <c r="M508" s="137"/>
      <c r="N508" s="138"/>
      <c r="O508" s="139"/>
      <c r="P508" s="139"/>
      <c r="Q508" s="139"/>
      <c r="R508" s="139"/>
      <c r="S508" s="139"/>
      <c r="T508" s="140"/>
      <c r="W508" s="11"/>
      <c r="AR508" s="141" t="s">
        <v>411</v>
      </c>
      <c r="AT508" s="141" t="s">
        <v>153</v>
      </c>
      <c r="AU508" s="141" t="s">
        <v>89</v>
      </c>
      <c r="AY508" s="13" t="s">
        <v>151</v>
      </c>
      <c r="BE508" s="142">
        <f t="shared" si="85"/>
        <v>0</v>
      </c>
      <c r="BF508" s="142">
        <f t="shared" si="86"/>
        <v>0</v>
      </c>
      <c r="BG508" s="142">
        <f t="shared" si="87"/>
        <v>0</v>
      </c>
      <c r="BH508" s="142">
        <f t="shared" si="88"/>
        <v>0</v>
      </c>
      <c r="BI508" s="142">
        <f t="shared" si="89"/>
        <v>0</v>
      </c>
      <c r="BJ508" s="13" t="s">
        <v>89</v>
      </c>
      <c r="BK508" s="166">
        <f t="shared" si="90"/>
        <v>0</v>
      </c>
      <c r="BL508" s="13" t="s">
        <v>411</v>
      </c>
      <c r="BM508" s="141" t="s">
        <v>2959</v>
      </c>
    </row>
    <row r="509" spans="2:65" s="1" customFormat="1" ht="24.25" customHeight="1">
      <c r="B509" s="129"/>
      <c r="C509" s="143">
        <v>358</v>
      </c>
      <c r="D509" s="143" t="s">
        <v>220</v>
      </c>
      <c r="E509" s="144" t="s">
        <v>2960</v>
      </c>
      <c r="F509" s="145" t="s">
        <v>2961</v>
      </c>
      <c r="G509" s="146" t="s">
        <v>160</v>
      </c>
      <c r="H509" s="147">
        <v>25</v>
      </c>
      <c r="I509" s="148"/>
      <c r="J509" s="148">
        <f t="shared" si="84"/>
        <v>0</v>
      </c>
      <c r="K509" s="149"/>
      <c r="L509" s="150"/>
      <c r="M509" s="151"/>
      <c r="N509" s="152"/>
      <c r="O509" s="139"/>
      <c r="P509" s="139"/>
      <c r="Q509" s="139"/>
      <c r="R509" s="139"/>
      <c r="S509" s="139"/>
      <c r="T509" s="140"/>
      <c r="W509" s="11"/>
      <c r="AR509" s="141" t="s">
        <v>2712</v>
      </c>
      <c r="AT509" s="141" t="s">
        <v>220</v>
      </c>
      <c r="AU509" s="141" t="s">
        <v>89</v>
      </c>
      <c r="AY509" s="13" t="s">
        <v>151</v>
      </c>
      <c r="BE509" s="142">
        <f t="shared" si="85"/>
        <v>0</v>
      </c>
      <c r="BF509" s="142">
        <f t="shared" si="86"/>
        <v>0</v>
      </c>
      <c r="BG509" s="142">
        <f t="shared" si="87"/>
        <v>0</v>
      </c>
      <c r="BH509" s="142">
        <f t="shared" si="88"/>
        <v>0</v>
      </c>
      <c r="BI509" s="142">
        <f t="shared" si="89"/>
        <v>0</v>
      </c>
      <c r="BJ509" s="13" t="s">
        <v>89</v>
      </c>
      <c r="BK509" s="166">
        <f t="shared" si="90"/>
        <v>0</v>
      </c>
      <c r="BL509" s="13" t="s">
        <v>411</v>
      </c>
      <c r="BM509" s="141" t="s">
        <v>2962</v>
      </c>
    </row>
    <row r="510" spans="2:65" s="1" customFormat="1" ht="38" customHeight="1">
      <c r="B510" s="129"/>
      <c r="C510" s="130">
        <v>359</v>
      </c>
      <c r="D510" s="130" t="s">
        <v>153</v>
      </c>
      <c r="E510" s="131" t="s">
        <v>2963</v>
      </c>
      <c r="F510" s="132" t="s">
        <v>2964</v>
      </c>
      <c r="G510" s="133" t="s">
        <v>169</v>
      </c>
      <c r="H510" s="134">
        <v>10</v>
      </c>
      <c r="I510" s="135"/>
      <c r="J510" s="135">
        <f t="shared" si="84"/>
        <v>0</v>
      </c>
      <c r="K510" s="136"/>
      <c r="L510" s="25"/>
      <c r="M510" s="137"/>
      <c r="N510" s="138"/>
      <c r="O510" s="139"/>
      <c r="P510" s="139"/>
      <c r="Q510" s="139"/>
      <c r="R510" s="139"/>
      <c r="S510" s="139"/>
      <c r="T510" s="140"/>
      <c r="W510" s="11"/>
      <c r="AR510" s="141" t="s">
        <v>411</v>
      </c>
      <c r="AT510" s="141" t="s">
        <v>153</v>
      </c>
      <c r="AU510" s="141" t="s">
        <v>89</v>
      </c>
      <c r="AY510" s="13" t="s">
        <v>151</v>
      </c>
      <c r="BE510" s="142">
        <f t="shared" si="85"/>
        <v>0</v>
      </c>
      <c r="BF510" s="142">
        <f t="shared" si="86"/>
        <v>0</v>
      </c>
      <c r="BG510" s="142">
        <f t="shared" si="87"/>
        <v>0</v>
      </c>
      <c r="BH510" s="142">
        <f t="shared" si="88"/>
        <v>0</v>
      </c>
      <c r="BI510" s="142">
        <f t="shared" si="89"/>
        <v>0</v>
      </c>
      <c r="BJ510" s="13" t="s">
        <v>89</v>
      </c>
      <c r="BK510" s="166">
        <f t="shared" si="90"/>
        <v>0</v>
      </c>
      <c r="BL510" s="13" t="s">
        <v>411</v>
      </c>
      <c r="BM510" s="141" t="s">
        <v>2965</v>
      </c>
    </row>
    <row r="511" spans="2:65" s="1" customFormat="1" ht="38" customHeight="1">
      <c r="B511" s="129"/>
      <c r="C511" s="130">
        <v>360</v>
      </c>
      <c r="D511" s="130" t="s">
        <v>153</v>
      </c>
      <c r="E511" s="131" t="s">
        <v>2966</v>
      </c>
      <c r="F511" s="132" t="s">
        <v>2967</v>
      </c>
      <c r="G511" s="133" t="s">
        <v>169</v>
      </c>
      <c r="H511" s="134">
        <v>11</v>
      </c>
      <c r="I511" s="135"/>
      <c r="J511" s="135">
        <f t="shared" ref="J511:J515" si="126">ROUND(I511*H511,2)</f>
        <v>0</v>
      </c>
      <c r="K511" s="136"/>
      <c r="L511" s="25"/>
      <c r="M511" s="137"/>
      <c r="N511" s="138"/>
      <c r="O511" s="139"/>
      <c r="P511" s="139"/>
      <c r="Q511" s="139"/>
      <c r="R511" s="139"/>
      <c r="S511" s="139"/>
      <c r="T511" s="140"/>
      <c r="W511" s="11"/>
      <c r="AR511" s="141" t="s">
        <v>411</v>
      </c>
      <c r="AT511" s="141" t="s">
        <v>153</v>
      </c>
      <c r="AU511" s="141" t="s">
        <v>89</v>
      </c>
      <c r="AY511" s="13" t="s">
        <v>151</v>
      </c>
      <c r="BE511" s="142">
        <f t="shared" si="85"/>
        <v>0</v>
      </c>
      <c r="BF511" s="142">
        <f t="shared" si="86"/>
        <v>0</v>
      </c>
      <c r="BG511" s="142">
        <f t="shared" si="87"/>
        <v>0</v>
      </c>
      <c r="BH511" s="142">
        <f t="shared" si="88"/>
        <v>0</v>
      </c>
      <c r="BI511" s="142">
        <f t="shared" si="89"/>
        <v>0</v>
      </c>
      <c r="BJ511" s="13" t="s">
        <v>89</v>
      </c>
      <c r="BK511" s="166">
        <f t="shared" si="90"/>
        <v>0</v>
      </c>
      <c r="BL511" s="13" t="s">
        <v>411</v>
      </c>
      <c r="BM511" s="141" t="s">
        <v>2968</v>
      </c>
    </row>
    <row r="512" spans="2:65" s="1" customFormat="1" ht="14.5" customHeight="1">
      <c r="B512" s="129"/>
      <c r="C512" s="130">
        <v>361</v>
      </c>
      <c r="D512" s="130" t="s">
        <v>153</v>
      </c>
      <c r="E512" s="131" t="s">
        <v>2969</v>
      </c>
      <c r="F512" s="132" t="s">
        <v>2069</v>
      </c>
      <c r="G512" s="133" t="s">
        <v>545</v>
      </c>
      <c r="H512" s="134">
        <v>68.5</v>
      </c>
      <c r="I512" s="135"/>
      <c r="J512" s="135">
        <f t="shared" si="126"/>
        <v>0</v>
      </c>
      <c r="K512" s="136"/>
      <c r="L512" s="25"/>
      <c r="M512" s="137"/>
      <c r="N512" s="138"/>
      <c r="O512" s="139"/>
      <c r="P512" s="139"/>
      <c r="Q512" s="139"/>
      <c r="R512" s="139"/>
      <c r="S512" s="139"/>
      <c r="T512" s="140"/>
      <c r="W512" s="11"/>
      <c r="AR512" s="141" t="s">
        <v>411</v>
      </c>
      <c r="AT512" s="141" t="s">
        <v>153</v>
      </c>
      <c r="AU512" s="141" t="s">
        <v>89</v>
      </c>
      <c r="AY512" s="13" t="s">
        <v>151</v>
      </c>
      <c r="BE512" s="142">
        <f t="shared" si="85"/>
        <v>0</v>
      </c>
      <c r="BF512" s="142">
        <f t="shared" si="86"/>
        <v>0</v>
      </c>
      <c r="BG512" s="142">
        <f t="shared" si="87"/>
        <v>0</v>
      </c>
      <c r="BH512" s="142">
        <f t="shared" si="88"/>
        <v>0</v>
      </c>
      <c r="BI512" s="142">
        <f t="shared" si="89"/>
        <v>0</v>
      </c>
      <c r="BJ512" s="13" t="s">
        <v>89</v>
      </c>
      <c r="BK512" s="166">
        <f t="shared" si="90"/>
        <v>0</v>
      </c>
      <c r="BL512" s="13" t="s">
        <v>411</v>
      </c>
      <c r="BM512" s="141" t="s">
        <v>2970</v>
      </c>
    </row>
    <row r="513" spans="2:65" s="1" customFormat="1" ht="14.5" customHeight="1">
      <c r="B513" s="129"/>
      <c r="C513" s="130">
        <v>362</v>
      </c>
      <c r="D513" s="130" t="s">
        <v>153</v>
      </c>
      <c r="E513" s="131" t="s">
        <v>2971</v>
      </c>
      <c r="F513" s="132" t="s">
        <v>2972</v>
      </c>
      <c r="G513" s="133" t="s">
        <v>2973</v>
      </c>
      <c r="H513" s="134">
        <v>80</v>
      </c>
      <c r="I513" s="135"/>
      <c r="J513" s="135">
        <f t="shared" si="126"/>
        <v>0</v>
      </c>
      <c r="K513" s="136"/>
      <c r="L513" s="25"/>
      <c r="M513" s="137"/>
      <c r="N513" s="138"/>
      <c r="O513" s="139"/>
      <c r="P513" s="139"/>
      <c r="Q513" s="139"/>
      <c r="R513" s="139"/>
      <c r="S513" s="139"/>
      <c r="T513" s="140"/>
      <c r="W513" s="11"/>
      <c r="AR513" s="141" t="s">
        <v>411</v>
      </c>
      <c r="AT513" s="141" t="s">
        <v>153</v>
      </c>
      <c r="AU513" s="141" t="s">
        <v>89</v>
      </c>
      <c r="AY513" s="13" t="s">
        <v>151</v>
      </c>
      <c r="BE513" s="142">
        <f t="shared" si="85"/>
        <v>0</v>
      </c>
      <c r="BF513" s="142">
        <f t="shared" si="86"/>
        <v>0</v>
      </c>
      <c r="BG513" s="142">
        <f t="shared" si="87"/>
        <v>0</v>
      </c>
      <c r="BH513" s="142">
        <f t="shared" si="88"/>
        <v>0</v>
      </c>
      <c r="BI513" s="142">
        <f t="shared" si="89"/>
        <v>0</v>
      </c>
      <c r="BJ513" s="13" t="s">
        <v>89</v>
      </c>
      <c r="BK513" s="166">
        <f t="shared" si="90"/>
        <v>0</v>
      </c>
      <c r="BL513" s="13" t="s">
        <v>411</v>
      </c>
      <c r="BM513" s="141" t="s">
        <v>2974</v>
      </c>
    </row>
    <row r="514" spans="2:65" s="1" customFormat="1" ht="14.5" customHeight="1">
      <c r="B514" s="129"/>
      <c r="C514" s="130">
        <v>363</v>
      </c>
      <c r="D514" s="130" t="s">
        <v>153</v>
      </c>
      <c r="E514" s="131" t="s">
        <v>2975</v>
      </c>
      <c r="F514" s="132" t="s">
        <v>2976</v>
      </c>
      <c r="G514" s="133" t="s">
        <v>545</v>
      </c>
      <c r="H514" s="134">
        <v>625.35</v>
      </c>
      <c r="I514" s="135"/>
      <c r="J514" s="135">
        <f t="shared" si="126"/>
        <v>0</v>
      </c>
      <c r="K514" s="136"/>
      <c r="L514" s="25"/>
      <c r="M514" s="137"/>
      <c r="N514" s="138"/>
      <c r="O514" s="139"/>
      <c r="P514" s="139"/>
      <c r="Q514" s="139"/>
      <c r="R514" s="139"/>
      <c r="S514" s="139"/>
      <c r="T514" s="140"/>
      <c r="W514" s="11"/>
      <c r="AR514" s="141" t="s">
        <v>411</v>
      </c>
      <c r="AT514" s="141" t="s">
        <v>153</v>
      </c>
      <c r="AU514" s="141" t="s">
        <v>89</v>
      </c>
      <c r="AY514" s="13" t="s">
        <v>151</v>
      </c>
      <c r="BE514" s="142">
        <f t="shared" si="85"/>
        <v>0</v>
      </c>
      <c r="BF514" s="142">
        <f t="shared" si="86"/>
        <v>0</v>
      </c>
      <c r="BG514" s="142">
        <f t="shared" si="87"/>
        <v>0</v>
      </c>
      <c r="BH514" s="142">
        <f t="shared" si="88"/>
        <v>0</v>
      </c>
      <c r="BI514" s="142">
        <f t="shared" si="89"/>
        <v>0</v>
      </c>
      <c r="BJ514" s="13" t="s">
        <v>89</v>
      </c>
      <c r="BK514" s="166">
        <f t="shared" si="90"/>
        <v>0</v>
      </c>
      <c r="BL514" s="13" t="s">
        <v>411</v>
      </c>
      <c r="BM514" s="141" t="s">
        <v>2977</v>
      </c>
    </row>
    <row r="515" spans="2:65" s="1" customFormat="1" ht="14.5" customHeight="1">
      <c r="B515" s="129"/>
      <c r="C515" s="130">
        <v>364</v>
      </c>
      <c r="D515" s="130" t="s">
        <v>153</v>
      </c>
      <c r="E515" s="131" t="s">
        <v>2978</v>
      </c>
      <c r="F515" s="132" t="s">
        <v>2979</v>
      </c>
      <c r="G515" s="133" t="s">
        <v>545</v>
      </c>
      <c r="H515" s="134">
        <v>625.35</v>
      </c>
      <c r="I515" s="135"/>
      <c r="J515" s="135">
        <f t="shared" si="126"/>
        <v>0</v>
      </c>
      <c r="K515" s="136"/>
      <c r="L515" s="25"/>
      <c r="M515" s="137"/>
      <c r="N515" s="138"/>
      <c r="O515" s="139"/>
      <c r="P515" s="139"/>
      <c r="Q515" s="139"/>
      <c r="R515" s="139"/>
      <c r="S515" s="139"/>
      <c r="T515" s="140"/>
      <c r="W515" s="11"/>
      <c r="AR515" s="141" t="s">
        <v>411</v>
      </c>
      <c r="AT515" s="141" t="s">
        <v>153</v>
      </c>
      <c r="AU515" s="141" t="s">
        <v>89</v>
      </c>
      <c r="AY515" s="13" t="s">
        <v>151</v>
      </c>
      <c r="BE515" s="142">
        <f t="shared" si="85"/>
        <v>0</v>
      </c>
      <c r="BF515" s="142">
        <f t="shared" si="86"/>
        <v>0</v>
      </c>
      <c r="BG515" s="142">
        <f t="shared" si="87"/>
        <v>0</v>
      </c>
      <c r="BH515" s="142">
        <f t="shared" si="88"/>
        <v>0</v>
      </c>
      <c r="BI515" s="142">
        <f t="shared" si="89"/>
        <v>0</v>
      </c>
      <c r="BJ515" s="13" t="s">
        <v>89</v>
      </c>
      <c r="BK515" s="166">
        <f t="shared" si="90"/>
        <v>0</v>
      </c>
      <c r="BL515" s="13" t="s">
        <v>411</v>
      </c>
      <c r="BM515" s="141" t="s">
        <v>2980</v>
      </c>
    </row>
    <row r="516" spans="2:65" s="11" customFormat="1" ht="23" customHeight="1">
      <c r="B516" s="118"/>
      <c r="D516" s="119" t="s">
        <v>76</v>
      </c>
      <c r="E516" s="127" t="s">
        <v>1501</v>
      </c>
      <c r="F516" s="127" t="s">
        <v>2981</v>
      </c>
      <c r="J516" s="128">
        <f>BK516</f>
        <v>0</v>
      </c>
      <c r="L516" s="118"/>
      <c r="M516" s="122"/>
      <c r="P516" s="123"/>
      <c r="R516" s="123"/>
      <c r="T516" s="124"/>
      <c r="AR516" s="119" t="s">
        <v>93</v>
      </c>
      <c r="AT516" s="125" t="s">
        <v>76</v>
      </c>
      <c r="AU516" s="125" t="s">
        <v>84</v>
      </c>
      <c r="AY516" s="119" t="s">
        <v>151</v>
      </c>
      <c r="BK516" s="168">
        <f>SUM(BK517:BK521)</f>
        <v>0</v>
      </c>
    </row>
    <row r="517" spans="2:65" s="1" customFormat="1" ht="14.5" customHeight="1">
      <c r="B517" s="129"/>
      <c r="C517" s="130">
        <v>365</v>
      </c>
      <c r="D517" s="130" t="s">
        <v>153</v>
      </c>
      <c r="E517" s="131" t="s">
        <v>2982</v>
      </c>
      <c r="F517" s="132" t="s">
        <v>2983</v>
      </c>
      <c r="G517" s="133" t="s">
        <v>169</v>
      </c>
      <c r="H517" s="134">
        <v>1</v>
      </c>
      <c r="I517" s="135"/>
      <c r="J517" s="135">
        <f>ROUND(I517*H517,2)</f>
        <v>0</v>
      </c>
      <c r="K517" s="136"/>
      <c r="L517" s="25"/>
      <c r="M517" s="137"/>
      <c r="N517" s="138"/>
      <c r="O517" s="139"/>
      <c r="P517" s="139"/>
      <c r="Q517" s="139"/>
      <c r="R517" s="139"/>
      <c r="S517" s="139"/>
      <c r="T517" s="140"/>
      <c r="W517" s="11"/>
      <c r="AR517" s="141" t="s">
        <v>411</v>
      </c>
      <c r="AT517" s="141" t="s">
        <v>153</v>
      </c>
      <c r="AU517" s="141" t="s">
        <v>89</v>
      </c>
      <c r="AY517" s="13" t="s">
        <v>151</v>
      </c>
      <c r="BE517" s="142">
        <f>IF(N517="základná",J517,0)</f>
        <v>0</v>
      </c>
      <c r="BF517" s="142">
        <f>IF(N517="znížená",J517,0)</f>
        <v>0</v>
      </c>
      <c r="BG517" s="142">
        <f>IF(N517="zákl. prenesená",J517,0)</f>
        <v>0</v>
      </c>
      <c r="BH517" s="142">
        <f>IF(N517="zníž. prenesená",J517,0)</f>
        <v>0</v>
      </c>
      <c r="BI517" s="142">
        <f>IF(N517="nulová",J517,0)</f>
        <v>0</v>
      </c>
      <c r="BJ517" s="13" t="s">
        <v>89</v>
      </c>
      <c r="BK517" s="167">
        <f>ROUND(I517*H517,2)</f>
        <v>0</v>
      </c>
      <c r="BL517" s="13" t="s">
        <v>411</v>
      </c>
      <c r="BM517" s="141" t="s">
        <v>2984</v>
      </c>
    </row>
    <row r="518" spans="2:65" s="1" customFormat="1" ht="14.5" customHeight="1">
      <c r="B518" s="129"/>
      <c r="C518" s="130">
        <v>366</v>
      </c>
      <c r="D518" s="130" t="s">
        <v>153</v>
      </c>
      <c r="E518" s="131"/>
      <c r="F518" s="132" t="s">
        <v>3095</v>
      </c>
      <c r="G518" s="133" t="s">
        <v>169</v>
      </c>
      <c r="H518" s="134">
        <v>1</v>
      </c>
      <c r="I518" s="135"/>
      <c r="J518" s="135">
        <f t="shared" ref="J518:J521" si="127">ROUND(I518*H518,2)</f>
        <v>0</v>
      </c>
      <c r="K518" s="136"/>
      <c r="L518" s="25"/>
      <c r="M518" s="137"/>
      <c r="N518" s="138"/>
      <c r="O518" s="139"/>
      <c r="P518" s="139"/>
      <c r="Q518" s="139"/>
      <c r="R518" s="139"/>
      <c r="S518" s="139"/>
      <c r="T518" s="140"/>
      <c r="AR518" s="141" t="s">
        <v>411</v>
      </c>
      <c r="AT518" s="141" t="s">
        <v>153</v>
      </c>
      <c r="AU518" s="141" t="s">
        <v>89</v>
      </c>
      <c r="AY518" s="13" t="s">
        <v>151</v>
      </c>
      <c r="BE518" s="142">
        <f t="shared" ref="BE518:BE521" si="128">IF(N518="základná",J518,0)</f>
        <v>0</v>
      </c>
      <c r="BF518" s="142">
        <f t="shared" ref="BF518:BF521" si="129">IF(N518="znížená",J518,0)</f>
        <v>0</v>
      </c>
      <c r="BG518" s="142">
        <f t="shared" ref="BG518:BG521" si="130">IF(N518="zákl. prenesená",J518,0)</f>
        <v>0</v>
      </c>
      <c r="BH518" s="142">
        <f t="shared" ref="BH518:BH521" si="131">IF(N518="zníž. prenesená",J518,0)</f>
        <v>0</v>
      </c>
      <c r="BI518" s="142">
        <f t="shared" ref="BI518:BI521" si="132">IF(N518="nulová",J518,0)</f>
        <v>0</v>
      </c>
      <c r="BJ518" s="13" t="s">
        <v>89</v>
      </c>
      <c r="BK518" s="167">
        <f t="shared" ref="BK518:BK521" si="133">ROUND(I518*H518,2)</f>
        <v>0</v>
      </c>
      <c r="BL518" s="13" t="s">
        <v>411</v>
      </c>
      <c r="BM518" s="141" t="s">
        <v>3447</v>
      </c>
    </row>
    <row r="519" spans="2:65" s="1" customFormat="1" ht="14.5" customHeight="1">
      <c r="B519" s="129"/>
      <c r="C519" s="130">
        <v>367</v>
      </c>
      <c r="D519" s="130" t="s">
        <v>153</v>
      </c>
      <c r="E519" s="131"/>
      <c r="F519" s="132" t="s">
        <v>3098</v>
      </c>
      <c r="G519" s="133" t="s">
        <v>169</v>
      </c>
      <c r="H519" s="134">
        <v>8</v>
      </c>
      <c r="I519" s="135"/>
      <c r="J519" s="135">
        <f t="shared" si="127"/>
        <v>0</v>
      </c>
      <c r="K519" s="136"/>
      <c r="L519" s="25"/>
      <c r="M519" s="137"/>
      <c r="N519" s="138"/>
      <c r="O519" s="139"/>
      <c r="P519" s="139"/>
      <c r="Q519" s="139"/>
      <c r="R519" s="139"/>
      <c r="S519" s="139"/>
      <c r="T519" s="140"/>
      <c r="AR519" s="141" t="s">
        <v>411</v>
      </c>
      <c r="AT519" s="141" t="s">
        <v>153</v>
      </c>
      <c r="AU519" s="141" t="s">
        <v>89</v>
      </c>
      <c r="AY519" s="13" t="s">
        <v>151</v>
      </c>
      <c r="BE519" s="142">
        <f t="shared" si="128"/>
        <v>0</v>
      </c>
      <c r="BF519" s="142">
        <f t="shared" si="129"/>
        <v>0</v>
      </c>
      <c r="BG519" s="142">
        <f t="shared" si="130"/>
        <v>0</v>
      </c>
      <c r="BH519" s="142">
        <f t="shared" si="131"/>
        <v>0</v>
      </c>
      <c r="BI519" s="142">
        <f t="shared" si="132"/>
        <v>0</v>
      </c>
      <c r="BJ519" s="13" t="s">
        <v>89</v>
      </c>
      <c r="BK519" s="167">
        <f t="shared" si="133"/>
        <v>0</v>
      </c>
      <c r="BL519" s="13" t="s">
        <v>411</v>
      </c>
      <c r="BM519" s="141" t="s">
        <v>3448</v>
      </c>
    </row>
    <row r="520" spans="2:65" s="1" customFormat="1" ht="14.5" customHeight="1">
      <c r="B520" s="129"/>
      <c r="C520" s="130">
        <v>368</v>
      </c>
      <c r="D520" s="130" t="s">
        <v>153</v>
      </c>
      <c r="E520" s="131"/>
      <c r="F520" s="132" t="s">
        <v>2069</v>
      </c>
      <c r="G520" s="133" t="s">
        <v>545</v>
      </c>
      <c r="H520" s="134">
        <f>30.5*10</f>
        <v>305</v>
      </c>
      <c r="I520" s="135"/>
      <c r="J520" s="135">
        <f t="shared" si="127"/>
        <v>0</v>
      </c>
      <c r="K520" s="136"/>
      <c r="L520" s="25"/>
      <c r="M520" s="137"/>
      <c r="N520" s="138"/>
      <c r="O520" s="139"/>
      <c r="P520" s="139"/>
      <c r="Q520" s="139"/>
      <c r="R520" s="139"/>
      <c r="S520" s="139"/>
      <c r="T520" s="140"/>
      <c r="AR520" s="141" t="s">
        <v>411</v>
      </c>
      <c r="AT520" s="141" t="s">
        <v>153</v>
      </c>
      <c r="AU520" s="141" t="s">
        <v>89</v>
      </c>
      <c r="AY520" s="13" t="s">
        <v>151</v>
      </c>
      <c r="BE520" s="142">
        <f t="shared" si="128"/>
        <v>0</v>
      </c>
      <c r="BF520" s="142">
        <f t="shared" si="129"/>
        <v>0</v>
      </c>
      <c r="BG520" s="142">
        <f t="shared" si="130"/>
        <v>0</v>
      </c>
      <c r="BH520" s="142">
        <f t="shared" si="131"/>
        <v>0</v>
      </c>
      <c r="BI520" s="142">
        <f t="shared" si="132"/>
        <v>0</v>
      </c>
      <c r="BJ520" s="13" t="s">
        <v>89</v>
      </c>
      <c r="BK520" s="167">
        <f t="shared" si="133"/>
        <v>0</v>
      </c>
      <c r="BL520" s="13" t="s">
        <v>411</v>
      </c>
      <c r="BM520" s="141" t="s">
        <v>3449</v>
      </c>
    </row>
    <row r="521" spans="2:65" s="1" customFormat="1" ht="14.5" customHeight="1">
      <c r="B521" s="129"/>
      <c r="C521" s="130">
        <v>369</v>
      </c>
      <c r="D521" s="130" t="s">
        <v>153</v>
      </c>
      <c r="E521" s="131"/>
      <c r="F521" s="132" t="s">
        <v>2979</v>
      </c>
      <c r="G521" s="133" t="s">
        <v>545</v>
      </c>
      <c r="H521" s="134">
        <f>30.5*10</f>
        <v>305</v>
      </c>
      <c r="I521" s="135"/>
      <c r="J521" s="135">
        <f t="shared" si="127"/>
        <v>0</v>
      </c>
      <c r="K521" s="136"/>
      <c r="L521" s="25"/>
      <c r="M521" s="153"/>
      <c r="N521" s="154"/>
      <c r="O521" s="155"/>
      <c r="P521" s="155"/>
      <c r="Q521" s="155"/>
      <c r="R521" s="155"/>
      <c r="S521" s="155"/>
      <c r="T521" s="156"/>
      <c r="AR521" s="141" t="s">
        <v>411</v>
      </c>
      <c r="AT521" s="141" t="s">
        <v>153</v>
      </c>
      <c r="AU521" s="141" t="s">
        <v>89</v>
      </c>
      <c r="AY521" s="13" t="s">
        <v>151</v>
      </c>
      <c r="BE521" s="142">
        <f t="shared" si="128"/>
        <v>0</v>
      </c>
      <c r="BF521" s="142">
        <f t="shared" si="129"/>
        <v>0</v>
      </c>
      <c r="BG521" s="142">
        <f t="shared" si="130"/>
        <v>0</v>
      </c>
      <c r="BH521" s="142">
        <f t="shared" si="131"/>
        <v>0</v>
      </c>
      <c r="BI521" s="142">
        <f t="shared" si="132"/>
        <v>0</v>
      </c>
      <c r="BJ521" s="13" t="s">
        <v>89</v>
      </c>
      <c r="BK521" s="167">
        <f t="shared" si="133"/>
        <v>0</v>
      </c>
      <c r="BL521" s="13" t="s">
        <v>411</v>
      </c>
      <c r="BM521" s="141" t="s">
        <v>3450</v>
      </c>
    </row>
    <row r="522" spans="2:65" s="11" customFormat="1" ht="23" customHeight="1">
      <c r="B522" s="118"/>
      <c r="D522" s="119" t="s">
        <v>76</v>
      </c>
      <c r="E522" s="127" t="s">
        <v>1560</v>
      </c>
      <c r="F522" s="127" t="s">
        <v>1561</v>
      </c>
      <c r="J522" s="128">
        <f>SUM(J523:J525)</f>
        <v>0</v>
      </c>
      <c r="L522" s="118"/>
      <c r="M522" s="122"/>
      <c r="P522" s="123"/>
      <c r="R522" s="123"/>
      <c r="T522" s="124"/>
      <c r="W522" s="1"/>
      <c r="AR522" s="119" t="s">
        <v>102</v>
      </c>
      <c r="AT522" s="125" t="s">
        <v>76</v>
      </c>
      <c r="AU522" s="125" t="s">
        <v>84</v>
      </c>
      <c r="AY522" s="119" t="s">
        <v>151</v>
      </c>
      <c r="BK522" s="168">
        <f>SUM(BK523:BK525)</f>
        <v>0</v>
      </c>
    </row>
    <row r="523" spans="2:65" s="1" customFormat="1" ht="24.25" customHeight="1">
      <c r="B523" s="129"/>
      <c r="C523" s="130">
        <v>370</v>
      </c>
      <c r="D523" s="130" t="s">
        <v>153</v>
      </c>
      <c r="E523" s="131" t="s">
        <v>3509</v>
      </c>
      <c r="F523" s="132" t="s">
        <v>3510</v>
      </c>
      <c r="G523" s="133" t="s">
        <v>470</v>
      </c>
      <c r="H523" s="134">
        <v>1</v>
      </c>
      <c r="I523" s="135"/>
      <c r="J523" s="135">
        <f>ROUND(I523*H523,2)</f>
        <v>0</v>
      </c>
      <c r="K523" s="136"/>
      <c r="L523" s="25"/>
      <c r="M523" s="137"/>
      <c r="N523" s="138"/>
      <c r="O523" s="139"/>
      <c r="P523" s="139"/>
      <c r="Q523" s="139"/>
      <c r="R523" s="139"/>
      <c r="S523" s="139"/>
      <c r="T523" s="140"/>
      <c r="AR523" s="141" t="s">
        <v>471</v>
      </c>
      <c r="AT523" s="141" t="s">
        <v>153</v>
      </c>
      <c r="AU523" s="141" t="s">
        <v>89</v>
      </c>
      <c r="AY523" s="13" t="s">
        <v>151</v>
      </c>
      <c r="BE523" s="142">
        <f>IF(N523="základná",J523,0)</f>
        <v>0</v>
      </c>
      <c r="BF523" s="142">
        <f>IF(N523="znížená",J523,0)</f>
        <v>0</v>
      </c>
      <c r="BG523" s="142">
        <f>IF(N523="zákl. prenesená",J523,0)</f>
        <v>0</v>
      </c>
      <c r="BH523" s="142">
        <f>IF(N523="zníž. prenesená",J523,0)</f>
        <v>0</v>
      </c>
      <c r="BI523" s="142">
        <f>IF(N523="nulová",J523,0)</f>
        <v>0</v>
      </c>
      <c r="BJ523" s="13" t="s">
        <v>89</v>
      </c>
      <c r="BK523" s="167">
        <f>ROUND(I523*H523,2)</f>
        <v>0</v>
      </c>
      <c r="BL523" s="13" t="s">
        <v>471</v>
      </c>
      <c r="BM523" s="141" t="s">
        <v>3511</v>
      </c>
    </row>
    <row r="524" spans="2:65" s="1" customFormat="1" ht="38" customHeight="1">
      <c r="B524" s="129"/>
      <c r="C524" s="130">
        <v>371</v>
      </c>
      <c r="D524" s="130" t="s">
        <v>153</v>
      </c>
      <c r="E524" s="131" t="s">
        <v>1563</v>
      </c>
      <c r="F524" s="132" t="s">
        <v>1564</v>
      </c>
      <c r="G524" s="133" t="s">
        <v>169</v>
      </c>
      <c r="H524" s="134">
        <v>1</v>
      </c>
      <c r="I524" s="135"/>
      <c r="J524" s="135">
        <f>ROUND(I524*H524,2)</f>
        <v>0</v>
      </c>
      <c r="K524" s="136"/>
      <c r="L524" s="25"/>
      <c r="M524" s="137"/>
      <c r="N524" s="138"/>
      <c r="O524" s="139"/>
      <c r="P524" s="139"/>
      <c r="Q524" s="139"/>
      <c r="R524" s="139"/>
      <c r="S524" s="139"/>
      <c r="T524" s="140"/>
      <c r="W524" s="11"/>
      <c r="AR524" s="141" t="s">
        <v>471</v>
      </c>
      <c r="AT524" s="141" t="s">
        <v>153</v>
      </c>
      <c r="AU524" s="141" t="s">
        <v>89</v>
      </c>
      <c r="AY524" s="13" t="s">
        <v>151</v>
      </c>
      <c r="BE524" s="142">
        <f>IF(N524="základná",J524,0)</f>
        <v>0</v>
      </c>
      <c r="BF524" s="142">
        <f>IF(N524="znížená",J524,0)</f>
        <v>0</v>
      </c>
      <c r="BG524" s="142">
        <f>IF(N524="zákl. prenesená",J524,0)</f>
        <v>0</v>
      </c>
      <c r="BH524" s="142">
        <f>IF(N524="zníž. prenesená",J524,0)</f>
        <v>0</v>
      </c>
      <c r="BI524" s="142">
        <f>IF(N524="nulová",J524,0)</f>
        <v>0</v>
      </c>
      <c r="BJ524" s="13" t="s">
        <v>89</v>
      </c>
      <c r="BK524" s="167">
        <f>ROUND(I524*H524,2)</f>
        <v>0</v>
      </c>
      <c r="BL524" s="13" t="s">
        <v>471</v>
      </c>
      <c r="BM524" s="141" t="s">
        <v>2985</v>
      </c>
    </row>
    <row r="525" spans="2:65" s="1" customFormat="1" ht="38" customHeight="1">
      <c r="B525" s="129"/>
      <c r="C525" s="130">
        <v>372</v>
      </c>
      <c r="D525" s="130" t="s">
        <v>153</v>
      </c>
      <c r="E525" s="131" t="s">
        <v>1563</v>
      </c>
      <c r="F525" s="132" t="s">
        <v>3508</v>
      </c>
      <c r="G525" s="133" t="s">
        <v>169</v>
      </c>
      <c r="H525" s="134">
        <v>1</v>
      </c>
      <c r="I525" s="135"/>
      <c r="J525" s="135">
        <f>ROUND(I525*H525,2)</f>
        <v>0</v>
      </c>
      <c r="K525" s="136"/>
      <c r="L525" s="25"/>
      <c r="M525" s="137"/>
      <c r="N525" s="138"/>
      <c r="O525" s="139"/>
      <c r="P525" s="139"/>
      <c r="Q525" s="139"/>
      <c r="R525" s="139"/>
      <c r="S525" s="139"/>
      <c r="T525" s="140"/>
      <c r="W525" s="11"/>
      <c r="AR525" s="141" t="s">
        <v>471</v>
      </c>
      <c r="AT525" s="141" t="s">
        <v>153</v>
      </c>
      <c r="AU525" s="141" t="s">
        <v>89</v>
      </c>
      <c r="AY525" s="13" t="s">
        <v>151</v>
      </c>
      <c r="BE525" s="142">
        <f>IF(N525="základná",J525,0)</f>
        <v>0</v>
      </c>
      <c r="BF525" s="142">
        <f>IF(N525="znížená",J525,0)</f>
        <v>0</v>
      </c>
      <c r="BG525" s="142">
        <f>IF(N525="zákl. prenesená",J525,0)</f>
        <v>0</v>
      </c>
      <c r="BH525" s="142">
        <f>IF(N525="zníž. prenesená",J525,0)</f>
        <v>0</v>
      </c>
      <c r="BI525" s="142">
        <f>IF(N525="nulová",J525,0)</f>
        <v>0</v>
      </c>
      <c r="BJ525" s="13" t="s">
        <v>89</v>
      </c>
      <c r="BK525" s="167">
        <f>ROUND(I525*H525,2)</f>
        <v>0</v>
      </c>
      <c r="BL525" s="13" t="s">
        <v>471</v>
      </c>
      <c r="BM525" s="141" t="s">
        <v>2985</v>
      </c>
    </row>
    <row r="526" spans="2:65" s="11" customFormat="1" ht="26" customHeight="1">
      <c r="B526" s="118"/>
      <c r="D526" s="119" t="s">
        <v>76</v>
      </c>
      <c r="E526" s="120" t="s">
        <v>1515</v>
      </c>
      <c r="F526" s="120" t="s">
        <v>1516</v>
      </c>
      <c r="J526" s="121">
        <f>BK526</f>
        <v>0</v>
      </c>
      <c r="L526" s="118"/>
      <c r="M526" s="122"/>
      <c r="P526" s="123"/>
      <c r="R526" s="123"/>
      <c r="T526" s="124"/>
      <c r="AR526" s="119" t="s">
        <v>96</v>
      </c>
      <c r="AT526" s="125" t="s">
        <v>76</v>
      </c>
      <c r="AU526" s="125" t="s">
        <v>77</v>
      </c>
      <c r="AY526" s="119" t="s">
        <v>151</v>
      </c>
      <c r="BK526" s="171">
        <f>SUM(BK527:BK528)</f>
        <v>0</v>
      </c>
    </row>
    <row r="527" spans="2:65" s="1" customFormat="1" ht="24.25" customHeight="1">
      <c r="B527" s="129"/>
      <c r="C527" s="130">
        <v>373</v>
      </c>
      <c r="D527" s="130" t="s">
        <v>153</v>
      </c>
      <c r="E527" s="131" t="s">
        <v>1518</v>
      </c>
      <c r="F527" s="132" t="s">
        <v>2986</v>
      </c>
      <c r="G527" s="133" t="s">
        <v>1520</v>
      </c>
      <c r="H527" s="134">
        <v>316</v>
      </c>
      <c r="I527" s="135"/>
      <c r="J527" s="135">
        <f>ROUND(I527*H527,2)</f>
        <v>0</v>
      </c>
      <c r="K527" s="136"/>
      <c r="L527" s="25"/>
      <c r="M527" s="137"/>
      <c r="N527" s="138"/>
      <c r="O527" s="139"/>
      <c r="P527" s="139"/>
      <c r="Q527" s="139"/>
      <c r="R527" s="139"/>
      <c r="S527" s="139"/>
      <c r="T527" s="140"/>
      <c r="W527" s="11"/>
      <c r="AR527" s="141" t="s">
        <v>1558</v>
      </c>
      <c r="AT527" s="141" t="s">
        <v>153</v>
      </c>
      <c r="AU527" s="141" t="s">
        <v>84</v>
      </c>
      <c r="AY527" s="13" t="s">
        <v>151</v>
      </c>
      <c r="BE527" s="142">
        <f>IF(N527="základná",J527,0)</f>
        <v>0</v>
      </c>
      <c r="BF527" s="142">
        <f>IF(N527="znížená",J527,0)</f>
        <v>0</v>
      </c>
      <c r="BG527" s="142">
        <f>IF(N527="zákl. prenesená",J527,0)</f>
        <v>0</v>
      </c>
      <c r="BH527" s="142">
        <f>IF(N527="zníž. prenesená",J527,0)</f>
        <v>0</v>
      </c>
      <c r="BI527" s="142">
        <f>IF(N527="nulová",J527,0)</f>
        <v>0</v>
      </c>
      <c r="BJ527" s="13" t="s">
        <v>89</v>
      </c>
      <c r="BK527" s="172">
        <f>ROUND(I527*H527,2)</f>
        <v>0</v>
      </c>
      <c r="BL527" s="13" t="s">
        <v>1558</v>
      </c>
      <c r="BM527" s="141" t="s">
        <v>2987</v>
      </c>
    </row>
    <row r="528" spans="2:65" s="1" customFormat="1" ht="24.25" customHeight="1">
      <c r="B528" s="129"/>
      <c r="C528" s="130">
        <v>374</v>
      </c>
      <c r="D528" s="130" t="s">
        <v>153</v>
      </c>
      <c r="E528" s="131" t="s">
        <v>1528</v>
      </c>
      <c r="F528" s="132" t="s">
        <v>2988</v>
      </c>
      <c r="G528" s="133" t="s">
        <v>1520</v>
      </c>
      <c r="H528" s="134">
        <v>324</v>
      </c>
      <c r="I528" s="135"/>
      <c r="J528" s="135">
        <f>ROUND(I528*H528,2)</f>
        <v>0</v>
      </c>
      <c r="K528" s="136"/>
      <c r="L528" s="25"/>
      <c r="M528" s="153"/>
      <c r="N528" s="154"/>
      <c r="O528" s="155"/>
      <c r="P528" s="155"/>
      <c r="Q528" s="155"/>
      <c r="R528" s="155"/>
      <c r="S528" s="155"/>
      <c r="T528" s="156"/>
      <c r="W528" s="11"/>
      <c r="AR528" s="141" t="s">
        <v>1558</v>
      </c>
      <c r="AT528" s="141" t="s">
        <v>153</v>
      </c>
      <c r="AU528" s="141" t="s">
        <v>84</v>
      </c>
      <c r="AY528" s="13" t="s">
        <v>151</v>
      </c>
      <c r="BE528" s="142">
        <f>IF(N528="základná",J528,0)</f>
        <v>0</v>
      </c>
      <c r="BF528" s="142">
        <f>IF(N528="znížená",J528,0)</f>
        <v>0</v>
      </c>
      <c r="BG528" s="142">
        <f>IF(N528="zákl. prenesená",J528,0)</f>
        <v>0</v>
      </c>
      <c r="BH528" s="142">
        <f>IF(N528="zníž. prenesená",J528,0)</f>
        <v>0</v>
      </c>
      <c r="BI528" s="142">
        <f>IF(N528="nulová",J528,0)</f>
        <v>0</v>
      </c>
      <c r="BJ528" s="13" t="s">
        <v>89</v>
      </c>
      <c r="BK528" s="172">
        <f>ROUND(I528*H528,2)</f>
        <v>0</v>
      </c>
      <c r="BL528" s="13" t="s">
        <v>1558</v>
      </c>
      <c r="BM528" s="141" t="s">
        <v>2989</v>
      </c>
    </row>
    <row r="529" spans="2:23" s="1" customFormat="1" ht="7" customHeight="1">
      <c r="B529" s="37"/>
      <c r="C529" s="38"/>
      <c r="D529" s="38"/>
      <c r="E529" s="38"/>
      <c r="F529" s="38"/>
      <c r="G529" s="38"/>
      <c r="H529" s="38"/>
      <c r="I529" s="38"/>
      <c r="J529" s="38"/>
      <c r="K529" s="38"/>
      <c r="L529" s="25"/>
      <c r="W529" s="11"/>
    </row>
    <row r="530" spans="2:23">
      <c r="W530" s="11"/>
    </row>
    <row r="531" spans="2:23">
      <c r="W531" s="11"/>
    </row>
    <row r="532" spans="2:23">
      <c r="W532" s="11"/>
    </row>
    <row r="533" spans="2:23">
      <c r="W533" s="11"/>
    </row>
    <row r="534" spans="2:23">
      <c r="W534" s="11"/>
    </row>
    <row r="535" spans="2:23">
      <c r="W535" s="11"/>
    </row>
    <row r="536" spans="2:23">
      <c r="W536" s="11"/>
    </row>
    <row r="537" spans="2:23">
      <c r="W537" s="11"/>
    </row>
    <row r="538" spans="2:23">
      <c r="W538" s="11"/>
    </row>
    <row r="539" spans="2:23">
      <c r="W539" s="11"/>
    </row>
    <row r="540" spans="2:23">
      <c r="W540" s="11"/>
    </row>
    <row r="541" spans="2:23">
      <c r="W541" s="11"/>
    </row>
    <row r="542" spans="2:23">
      <c r="W542" s="11"/>
    </row>
    <row r="543" spans="2:23">
      <c r="W543" s="11"/>
    </row>
    <row r="544" spans="2:23">
      <c r="W544" s="11"/>
    </row>
    <row r="545" spans="23:23">
      <c r="W545" s="11"/>
    </row>
    <row r="546" spans="23:23">
      <c r="W546" s="11"/>
    </row>
    <row r="547" spans="23:23">
      <c r="W547" s="11"/>
    </row>
    <row r="548" spans="23:23">
      <c r="W548" s="11"/>
    </row>
    <row r="549" spans="23:23">
      <c r="W549" s="11"/>
    </row>
    <row r="550" spans="23:23">
      <c r="W550" s="11"/>
    </row>
    <row r="551" spans="23:23">
      <c r="W551" s="11"/>
    </row>
    <row r="552" spans="23:23">
      <c r="W552" s="11"/>
    </row>
    <row r="553" spans="23:23">
      <c r="W553" s="11"/>
    </row>
    <row r="554" spans="23:23">
      <c r="W554" s="11"/>
    </row>
    <row r="555" spans="23:23">
      <c r="W555" s="11"/>
    </row>
    <row r="556" spans="23:23">
      <c r="W556" s="11"/>
    </row>
    <row r="557" spans="23:23">
      <c r="W557" s="11"/>
    </row>
    <row r="558" spans="23:23">
      <c r="W558" s="11"/>
    </row>
    <row r="559" spans="23:23">
      <c r="W559" s="11"/>
    </row>
    <row r="560" spans="23:23">
      <c r="W560" s="11"/>
    </row>
    <row r="561" spans="23:23">
      <c r="W561" s="11"/>
    </row>
    <row r="562" spans="23:23">
      <c r="W562" s="11"/>
    </row>
    <row r="563" spans="23:23">
      <c r="W563" s="11"/>
    </row>
    <row r="564" spans="23:23">
      <c r="W564" s="11"/>
    </row>
    <row r="565" spans="23:23">
      <c r="W565" s="11"/>
    </row>
    <row r="566" spans="23:23">
      <c r="W566" s="11"/>
    </row>
    <row r="567" spans="23:23">
      <c r="W567" s="11"/>
    </row>
    <row r="568" spans="23:23">
      <c r="W568" s="11"/>
    </row>
    <row r="569" spans="23:23">
      <c r="W569" s="11"/>
    </row>
    <row r="570" spans="23:23">
      <c r="W570" s="11"/>
    </row>
    <row r="571" spans="23:23">
      <c r="W571" s="11"/>
    </row>
    <row r="572" spans="23:23">
      <c r="W572" s="11"/>
    </row>
    <row r="573" spans="23:23">
      <c r="W573" s="11"/>
    </row>
    <row r="574" spans="23:23">
      <c r="W574" s="11"/>
    </row>
    <row r="575" spans="23:23">
      <c r="W575" s="11"/>
    </row>
    <row r="576" spans="23:23">
      <c r="W576" s="11"/>
    </row>
    <row r="577" spans="23:23">
      <c r="W577" s="11"/>
    </row>
    <row r="578" spans="23:23">
      <c r="W578" s="11"/>
    </row>
    <row r="579" spans="23:23">
      <c r="W579" s="11"/>
    </row>
    <row r="580" spans="23:23">
      <c r="W580" s="11"/>
    </row>
    <row r="581" spans="23:23">
      <c r="W581" s="11"/>
    </row>
    <row r="582" spans="23:23">
      <c r="W582" s="11"/>
    </row>
    <row r="583" spans="23:23">
      <c r="W583" s="11"/>
    </row>
    <row r="584" spans="23:23">
      <c r="W584" s="11"/>
    </row>
    <row r="585" spans="23:23">
      <c r="W585" s="11"/>
    </row>
    <row r="586" spans="23:23">
      <c r="W586" s="11"/>
    </row>
    <row r="587" spans="23:23">
      <c r="W587" s="11"/>
    </row>
    <row r="588" spans="23:23">
      <c r="W588" s="11"/>
    </row>
    <row r="589" spans="23:23">
      <c r="W589" s="11"/>
    </row>
    <row r="590" spans="23:23">
      <c r="W590" s="11"/>
    </row>
    <row r="591" spans="23:23">
      <c r="W591" s="11"/>
    </row>
    <row r="592" spans="23:23">
      <c r="W592" s="11"/>
    </row>
    <row r="593" spans="23:23">
      <c r="W593" s="11"/>
    </row>
    <row r="594" spans="23:23">
      <c r="W594" s="11"/>
    </row>
    <row r="595" spans="23:23">
      <c r="W595" s="11"/>
    </row>
    <row r="596" spans="23:23">
      <c r="W596" s="11"/>
    </row>
    <row r="597" spans="23:23">
      <c r="W597" s="11"/>
    </row>
    <row r="598" spans="23:23">
      <c r="W598" s="11"/>
    </row>
    <row r="599" spans="23:23">
      <c r="W599" s="11"/>
    </row>
    <row r="600" spans="23:23">
      <c r="W600" s="11"/>
    </row>
    <row r="601" spans="23:23">
      <c r="W601" s="11"/>
    </row>
    <row r="602" spans="23:23">
      <c r="W602" s="11"/>
    </row>
    <row r="603" spans="23:23">
      <c r="W603" s="11"/>
    </row>
    <row r="604" spans="23:23">
      <c r="W604" s="11"/>
    </row>
    <row r="605" spans="23:23">
      <c r="W605" s="11"/>
    </row>
    <row r="606" spans="23:23">
      <c r="W606" s="11"/>
    </row>
    <row r="607" spans="23:23">
      <c r="W607" s="11"/>
    </row>
    <row r="608" spans="23:23">
      <c r="W608" s="11"/>
    </row>
    <row r="609" spans="23:23">
      <c r="W609" s="11"/>
    </row>
    <row r="610" spans="23:23">
      <c r="W610" s="1"/>
    </row>
    <row r="611" spans="23:23">
      <c r="W611" s="1"/>
    </row>
    <row r="612" spans="23:23">
      <c r="W612" s="11"/>
    </row>
    <row r="613" spans="23:23">
      <c r="W613" s="1"/>
    </row>
    <row r="614" spans="23:23">
      <c r="W614" s="1"/>
    </row>
    <row r="615" spans="23:23">
      <c r="W615" s="1"/>
    </row>
  </sheetData>
  <autoFilter ref="C136:K528" xr:uid="{00000000-0009-0000-0000-000004000000}"/>
  <mergeCells count="11">
    <mergeCell ref="L2:V2"/>
    <mergeCell ref="E87:H87"/>
    <mergeCell ref="E89:H89"/>
    <mergeCell ref="E125:H125"/>
    <mergeCell ref="E127:H127"/>
    <mergeCell ref="E129:H129"/>
    <mergeCell ref="E7:H7"/>
    <mergeCell ref="E9:H9"/>
    <mergeCell ref="E11:H11"/>
    <mergeCell ref="E29:H29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2:BM232"/>
  <sheetViews>
    <sheetView showGridLines="0" zoomScale="90" zoomScaleNormal="90" workbookViewId="0">
      <selection activeCell="I129" sqref="I129:I240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2" width="9.25" customWidth="1"/>
    <col min="44" max="65" width="0" hidden="1" customWidth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104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2990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2991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34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1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202" t="str">
        <f>'Rekapitulácia stavby'!E14</f>
        <v>Podľa výberu investora</v>
      </c>
      <c r="F20" s="202"/>
      <c r="G20" s="202"/>
      <c r="H20" s="202"/>
      <c r="I20" s="22" t="s">
        <v>24</v>
      </c>
      <c r="J20" s="20" t="str">
        <f>'Rekapitulácia stavby'!AN14</f>
        <v/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1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ROUND(J126,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ROUND((SUM(BE126:BE231)),  2)</f>
        <v>0</v>
      </c>
      <c r="I35" s="89">
        <v>0.23</v>
      </c>
      <c r="J35" s="79">
        <f>ROUND(((SUM(BE126:BE231))*I35),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ROUND((SUM(BF126:BF231)),  2)</f>
        <v>0</v>
      </c>
      <c r="I36" s="89">
        <v>0.23</v>
      </c>
      <c r="J36" s="79">
        <f>ROUND(((SUM(BF126:BF231))*I36),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ROUND((SUM(BG126:BG231)),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ROUND((SUM(BH126:BH231)),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ROUND((SUM(BI126:BI231)),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2990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5 - Obnoviteľné zdorje energie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 xml:space="preserve"> 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15.25" hidden="1" customHeight="1">
      <c r="B93" s="25"/>
      <c r="C93" s="22" t="s">
        <v>20</v>
      </c>
      <c r="F93" s="20" t="str">
        <f>E17</f>
        <v/>
      </c>
      <c r="I93" s="22" t="s">
        <v>28</v>
      </c>
      <c r="J93" s="23" t="str">
        <f>E23</f>
        <v/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J126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2992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47" s="9" customFormat="1" ht="20" hidden="1" customHeight="1">
      <c r="B100" s="105"/>
      <c r="D100" s="106" t="s">
        <v>2993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47" s="9" customFormat="1" ht="20" hidden="1" customHeight="1">
      <c r="B101" s="105"/>
      <c r="D101" s="106" t="s">
        <v>2994</v>
      </c>
      <c r="E101" s="107"/>
      <c r="F101" s="107"/>
      <c r="G101" s="107"/>
      <c r="H101" s="107"/>
      <c r="I101" s="107"/>
      <c r="J101" s="108">
        <f>J181</f>
        <v>0</v>
      </c>
      <c r="L101" s="105"/>
    </row>
    <row r="102" spans="2:47" s="8" customFormat="1" ht="25" hidden="1" customHeight="1">
      <c r="B102" s="101"/>
      <c r="D102" s="102" t="s">
        <v>2992</v>
      </c>
      <c r="E102" s="103"/>
      <c r="F102" s="103"/>
      <c r="G102" s="103"/>
      <c r="H102" s="103"/>
      <c r="I102" s="103"/>
      <c r="J102" s="104">
        <f>J189</f>
        <v>0</v>
      </c>
      <c r="L102" s="101"/>
    </row>
    <row r="103" spans="2:47" s="9" customFormat="1" ht="20" hidden="1" customHeight="1">
      <c r="B103" s="105"/>
      <c r="D103" s="106" t="s">
        <v>2995</v>
      </c>
      <c r="E103" s="107"/>
      <c r="F103" s="107"/>
      <c r="G103" s="107"/>
      <c r="H103" s="107"/>
      <c r="I103" s="107"/>
      <c r="J103" s="108">
        <f>J190</f>
        <v>0</v>
      </c>
      <c r="L103" s="105"/>
    </row>
    <row r="104" spans="2:47" s="9" customFormat="1" ht="20" hidden="1" customHeight="1">
      <c r="B104" s="105"/>
      <c r="D104" s="106" t="s">
        <v>2994</v>
      </c>
      <c r="E104" s="107"/>
      <c r="F104" s="107"/>
      <c r="G104" s="107"/>
      <c r="H104" s="107"/>
      <c r="I104" s="107"/>
      <c r="J104" s="108">
        <f>J225</f>
        <v>0</v>
      </c>
      <c r="L104" s="105"/>
    </row>
    <row r="105" spans="2:47" s="1" customFormat="1" ht="21.75" hidden="1" customHeight="1">
      <c r="B105" s="25"/>
      <c r="L105" s="25"/>
    </row>
    <row r="106" spans="2:47" s="1" customFormat="1" ht="7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07" spans="2:47" hidden="1"/>
    <row r="108" spans="2:47" hidden="1"/>
    <row r="109" spans="2:47" hidden="1"/>
    <row r="110" spans="2:47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47" s="1" customFormat="1" ht="25" customHeight="1">
      <c r="B111" s="25"/>
      <c r="C111" s="17" t="s">
        <v>137</v>
      </c>
      <c r="L111" s="25"/>
    </row>
    <row r="112" spans="2:47" s="1" customFormat="1" ht="7" customHeight="1">
      <c r="B112" s="25"/>
      <c r="L112" s="25"/>
    </row>
    <row r="113" spans="2:63" s="1" customFormat="1" ht="12" customHeight="1">
      <c r="B113" s="25"/>
      <c r="C113" s="22" t="s">
        <v>13</v>
      </c>
      <c r="L113" s="25"/>
    </row>
    <row r="114" spans="2:63" s="1" customFormat="1" ht="23.25" customHeight="1">
      <c r="B114" s="25"/>
      <c r="E114" s="215" t="str">
        <f>E7</f>
        <v>Zvýšenie energetickej účinnosti budovy kultúrneho domu v Kostolnej pri Dunaji</v>
      </c>
      <c r="F114" s="216"/>
      <c r="G114" s="216"/>
      <c r="H114" s="216"/>
      <c r="L114" s="25"/>
    </row>
    <row r="115" spans="2:63" ht="12" customHeight="1">
      <c r="B115" s="16"/>
      <c r="C115" s="22" t="s">
        <v>112</v>
      </c>
      <c r="L115" s="16"/>
    </row>
    <row r="116" spans="2:63" s="1" customFormat="1" ht="16.5" customHeight="1">
      <c r="B116" s="25"/>
      <c r="E116" s="215" t="s">
        <v>2990</v>
      </c>
      <c r="F116" s="214"/>
      <c r="G116" s="214"/>
      <c r="H116" s="214"/>
      <c r="L116" s="25"/>
    </row>
    <row r="117" spans="2:63" s="1" customFormat="1" ht="12" customHeight="1">
      <c r="B117" s="25"/>
      <c r="C117" s="22" t="s">
        <v>114</v>
      </c>
      <c r="L117" s="25"/>
    </row>
    <row r="118" spans="2:63" s="1" customFormat="1" ht="16.5" customHeight="1">
      <c r="B118" s="25"/>
      <c r="E118" s="176" t="str">
        <f>E11</f>
        <v>5 - Obnoviteľné zdorje energie</v>
      </c>
      <c r="F118" s="214"/>
      <c r="G118" s="214"/>
      <c r="H118" s="214"/>
      <c r="L118" s="25"/>
    </row>
    <row r="119" spans="2:63" s="1" customFormat="1" ht="7" customHeight="1">
      <c r="B119" s="25"/>
      <c r="L119" s="25"/>
    </row>
    <row r="120" spans="2:63" s="1" customFormat="1" ht="12" customHeight="1">
      <c r="B120" s="25"/>
      <c r="C120" s="22" t="s">
        <v>17</v>
      </c>
      <c r="F120" s="20" t="str">
        <f>F14</f>
        <v xml:space="preserve"> </v>
      </c>
      <c r="I120" s="22" t="s">
        <v>19</v>
      </c>
      <c r="J120" s="45">
        <f>IF(J14="","",J14)</f>
        <v>46202</v>
      </c>
      <c r="L120" s="25"/>
    </row>
    <row r="121" spans="2:63" s="1" customFormat="1" ht="7" customHeight="1">
      <c r="B121" s="25"/>
      <c r="L121" s="25"/>
    </row>
    <row r="122" spans="2:63" s="1" customFormat="1" ht="15.25" customHeight="1">
      <c r="B122" s="25"/>
      <c r="C122" s="22" t="s">
        <v>20</v>
      </c>
      <c r="F122" s="20" t="str">
        <f>E17</f>
        <v/>
      </c>
      <c r="I122" s="22" t="s">
        <v>28</v>
      </c>
      <c r="J122" s="23" t="str">
        <f>E23</f>
        <v/>
      </c>
      <c r="L122" s="25"/>
    </row>
    <row r="123" spans="2:63" s="1" customFormat="1" ht="15.25" customHeight="1">
      <c r="B123" s="25"/>
      <c r="C123" s="22" t="s">
        <v>26</v>
      </c>
      <c r="F123" s="20" t="str">
        <f>IF(E20="","",E20)</f>
        <v>Podľa výberu investora</v>
      </c>
      <c r="I123" s="22" t="s">
        <v>33</v>
      </c>
      <c r="J123" s="23" t="str">
        <f>E26</f>
        <v xml:space="preserve"> </v>
      </c>
      <c r="L123" s="25"/>
    </row>
    <row r="124" spans="2:63" s="1" customFormat="1" ht="10.25" customHeight="1">
      <c r="B124" s="25"/>
      <c r="L124" s="25"/>
    </row>
    <row r="125" spans="2:63" s="10" customFormat="1" ht="29.25" customHeight="1">
      <c r="B125" s="109"/>
      <c r="C125" s="110" t="s">
        <v>138</v>
      </c>
      <c r="D125" s="111" t="s">
        <v>62</v>
      </c>
      <c r="E125" s="111" t="s">
        <v>58</v>
      </c>
      <c r="F125" s="111" t="s">
        <v>59</v>
      </c>
      <c r="G125" s="111" t="s">
        <v>139</v>
      </c>
      <c r="H125" s="111" t="s">
        <v>140</v>
      </c>
      <c r="I125" s="111" t="s">
        <v>141</v>
      </c>
      <c r="J125" s="112" t="s">
        <v>118</v>
      </c>
      <c r="K125" s="113" t="s">
        <v>142</v>
      </c>
      <c r="L125" s="109"/>
      <c r="M125" s="52" t="s">
        <v>1</v>
      </c>
      <c r="N125" s="53" t="s">
        <v>41</v>
      </c>
      <c r="O125" s="53" t="s">
        <v>143</v>
      </c>
      <c r="P125" s="53" t="s">
        <v>144</v>
      </c>
      <c r="Q125" s="53" t="s">
        <v>145</v>
      </c>
      <c r="R125" s="53" t="s">
        <v>146</v>
      </c>
      <c r="S125" s="53" t="s">
        <v>147</v>
      </c>
      <c r="T125" s="54" t="s">
        <v>148</v>
      </c>
    </row>
    <row r="126" spans="2:63" s="1" customFormat="1" ht="23" customHeight="1">
      <c r="B126" s="25"/>
      <c r="C126" s="57" t="s">
        <v>119</v>
      </c>
      <c r="J126" s="114">
        <f>BK126</f>
        <v>0</v>
      </c>
      <c r="L126" s="25"/>
      <c r="M126" s="55"/>
      <c r="N126" s="46"/>
      <c r="O126" s="46"/>
      <c r="P126" s="115">
        <f>P127+P189</f>
        <v>6.1120000000000001</v>
      </c>
      <c r="Q126" s="46"/>
      <c r="R126" s="115">
        <f>R127+R189</f>
        <v>0</v>
      </c>
      <c r="S126" s="46"/>
      <c r="T126" s="116">
        <f>T127+T189</f>
        <v>0</v>
      </c>
      <c r="AT126" s="13" t="s">
        <v>76</v>
      </c>
      <c r="AU126" s="13" t="s">
        <v>120</v>
      </c>
      <c r="BK126" s="117">
        <f>BK127+BK189</f>
        <v>0</v>
      </c>
    </row>
    <row r="127" spans="2:63" s="11" customFormat="1" ht="26" customHeight="1">
      <c r="B127" s="118"/>
      <c r="D127" s="119" t="s">
        <v>76</v>
      </c>
      <c r="E127" s="120" t="s">
        <v>220</v>
      </c>
      <c r="F127" s="120" t="s">
        <v>2996</v>
      </c>
      <c r="J127" s="121">
        <f>BK127</f>
        <v>0</v>
      </c>
      <c r="L127" s="118"/>
      <c r="M127" s="122"/>
      <c r="P127" s="123">
        <f>P128+P181</f>
        <v>6.1120000000000001</v>
      </c>
      <c r="R127" s="123">
        <f>R128+R181</f>
        <v>0</v>
      </c>
      <c r="T127" s="124">
        <f>T128+T181</f>
        <v>0</v>
      </c>
      <c r="W127" s="173"/>
      <c r="AR127" s="119" t="s">
        <v>93</v>
      </c>
      <c r="AT127" s="125" t="s">
        <v>76</v>
      </c>
      <c r="AU127" s="125" t="s">
        <v>77</v>
      </c>
      <c r="AY127" s="119" t="s">
        <v>151</v>
      </c>
      <c r="BK127" s="126">
        <f>BK128+BK181</f>
        <v>0</v>
      </c>
    </row>
    <row r="128" spans="2:63" s="11" customFormat="1" ht="23" customHeight="1">
      <c r="B128" s="118"/>
      <c r="D128" s="119" t="s">
        <v>76</v>
      </c>
      <c r="E128" s="127" t="s">
        <v>2716</v>
      </c>
      <c r="F128" s="127" t="s">
        <v>2997</v>
      </c>
      <c r="J128" s="128">
        <f>BK128</f>
        <v>0</v>
      </c>
      <c r="L128" s="118"/>
      <c r="M128" s="122"/>
      <c r="P128" s="123">
        <f>SUM(P129:P180)</f>
        <v>6.1120000000000001</v>
      </c>
      <c r="R128" s="123">
        <f>SUM(R129:R180)</f>
        <v>0</v>
      </c>
      <c r="T128" s="124">
        <f>SUM(T129:T180)</f>
        <v>0</v>
      </c>
      <c r="AR128" s="119" t="s">
        <v>93</v>
      </c>
      <c r="AT128" s="125" t="s">
        <v>76</v>
      </c>
      <c r="AU128" s="125" t="s">
        <v>84</v>
      </c>
      <c r="AY128" s="119" t="s">
        <v>151</v>
      </c>
      <c r="BK128" s="126">
        <f>SUM(BK129:BK180)</f>
        <v>0</v>
      </c>
    </row>
    <row r="129" spans="2:65" s="1" customFormat="1" ht="24.25" customHeight="1">
      <c r="B129" s="129"/>
      <c r="C129" s="130" t="s">
        <v>84</v>
      </c>
      <c r="D129" s="130" t="s">
        <v>153</v>
      </c>
      <c r="E129" s="131" t="s">
        <v>2998</v>
      </c>
      <c r="F129" s="132" t="s">
        <v>2999</v>
      </c>
      <c r="G129" s="133" t="s">
        <v>160</v>
      </c>
      <c r="H129" s="134">
        <v>160</v>
      </c>
      <c r="I129" s="135"/>
      <c r="J129" s="135">
        <f t="shared" ref="J129:J162" si="0">ROUND(I129*H129,2)</f>
        <v>0</v>
      </c>
      <c r="K129" s="136"/>
      <c r="L129" s="25"/>
      <c r="M129" s="137" t="s">
        <v>1</v>
      </c>
      <c r="N129" s="138" t="s">
        <v>43</v>
      </c>
      <c r="O129" s="139">
        <v>0</v>
      </c>
      <c r="P129" s="139">
        <f t="shared" ref="P129:P162" si="1">O129*H129</f>
        <v>0</v>
      </c>
      <c r="Q129" s="139">
        <v>0</v>
      </c>
      <c r="R129" s="139">
        <f t="shared" ref="R129:R162" si="2">Q129*H129</f>
        <v>0</v>
      </c>
      <c r="S129" s="139">
        <v>0</v>
      </c>
      <c r="T129" s="140">
        <f t="shared" ref="T129:T162" si="3">S129*H129</f>
        <v>0</v>
      </c>
      <c r="AR129" s="141" t="s">
        <v>411</v>
      </c>
      <c r="AT129" s="141" t="s">
        <v>153</v>
      </c>
      <c r="AU129" s="141" t="s">
        <v>89</v>
      </c>
      <c r="AY129" s="13" t="s">
        <v>151</v>
      </c>
      <c r="BE129" s="142">
        <f t="shared" ref="BE129:BE162" si="4">IF(N129="základná",J129,0)</f>
        <v>0</v>
      </c>
      <c r="BF129" s="142">
        <f t="shared" ref="BF129:BF162" si="5">IF(N129="znížená",J129,0)</f>
        <v>0</v>
      </c>
      <c r="BG129" s="142">
        <f t="shared" ref="BG129:BG162" si="6">IF(N129="zákl. prenesená",J129,0)</f>
        <v>0</v>
      </c>
      <c r="BH129" s="142">
        <f t="shared" ref="BH129:BH162" si="7">IF(N129="zníž. prenesená",J129,0)</f>
        <v>0</v>
      </c>
      <c r="BI129" s="142">
        <f t="shared" ref="BI129:BI162" si="8">IF(N129="nulová",J129,0)</f>
        <v>0</v>
      </c>
      <c r="BJ129" s="13" t="s">
        <v>89</v>
      </c>
      <c r="BK129" s="142">
        <f t="shared" ref="BK129:BK162" si="9">ROUND(I129*H129,2)</f>
        <v>0</v>
      </c>
      <c r="BL129" s="13" t="s">
        <v>411</v>
      </c>
      <c r="BM129" s="141" t="s">
        <v>89</v>
      </c>
    </row>
    <row r="130" spans="2:65" s="1" customFormat="1" ht="14.5" customHeight="1">
      <c r="B130" s="129"/>
      <c r="C130" s="143" t="s">
        <v>89</v>
      </c>
      <c r="D130" s="143" t="s">
        <v>220</v>
      </c>
      <c r="E130" s="144" t="s">
        <v>3000</v>
      </c>
      <c r="F130" s="145" t="s">
        <v>3001</v>
      </c>
      <c r="G130" s="146" t="s">
        <v>160</v>
      </c>
      <c r="H130" s="147">
        <v>160</v>
      </c>
      <c r="I130" s="148"/>
      <c r="J130" s="148">
        <f t="shared" si="0"/>
        <v>0</v>
      </c>
      <c r="K130" s="149"/>
      <c r="L130" s="150"/>
      <c r="M130" s="151" t="s">
        <v>1</v>
      </c>
      <c r="N130" s="152" t="s">
        <v>43</v>
      </c>
      <c r="O130" s="139">
        <v>0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2712</v>
      </c>
      <c r="AT130" s="141" t="s">
        <v>220</v>
      </c>
      <c r="AU130" s="141" t="s">
        <v>89</v>
      </c>
      <c r="AY130" s="13" t="s">
        <v>151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89</v>
      </c>
      <c r="BK130" s="142">
        <f t="shared" si="9"/>
        <v>0</v>
      </c>
      <c r="BL130" s="13" t="s">
        <v>411</v>
      </c>
      <c r="BM130" s="141" t="s">
        <v>96</v>
      </c>
    </row>
    <row r="131" spans="2:65" s="1" customFormat="1" ht="24.25" customHeight="1">
      <c r="B131" s="129"/>
      <c r="C131" s="143" t="s">
        <v>93</v>
      </c>
      <c r="D131" s="143" t="s">
        <v>220</v>
      </c>
      <c r="E131" s="144" t="s">
        <v>3002</v>
      </c>
      <c r="F131" s="145" t="s">
        <v>3003</v>
      </c>
      <c r="G131" s="146" t="s">
        <v>169</v>
      </c>
      <c r="H131" s="147">
        <v>18</v>
      </c>
      <c r="I131" s="148"/>
      <c r="J131" s="148">
        <f t="shared" si="0"/>
        <v>0</v>
      </c>
      <c r="K131" s="149"/>
      <c r="L131" s="150"/>
      <c r="M131" s="151" t="s">
        <v>1</v>
      </c>
      <c r="N131" s="152" t="s">
        <v>43</v>
      </c>
      <c r="O131" s="139">
        <v>0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2712</v>
      </c>
      <c r="AT131" s="141" t="s">
        <v>220</v>
      </c>
      <c r="AU131" s="141" t="s">
        <v>89</v>
      </c>
      <c r="AY131" s="13" t="s">
        <v>151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89</v>
      </c>
      <c r="BK131" s="142">
        <f t="shared" si="9"/>
        <v>0</v>
      </c>
      <c r="BL131" s="13" t="s">
        <v>411</v>
      </c>
      <c r="BM131" s="141" t="s">
        <v>105</v>
      </c>
    </row>
    <row r="132" spans="2:65" s="1" customFormat="1" ht="24.25" customHeight="1">
      <c r="B132" s="129"/>
      <c r="C132" s="143" t="s">
        <v>96</v>
      </c>
      <c r="D132" s="143" t="s">
        <v>220</v>
      </c>
      <c r="E132" s="144" t="s">
        <v>3004</v>
      </c>
      <c r="F132" s="145" t="s">
        <v>3005</v>
      </c>
      <c r="G132" s="146" t="s">
        <v>169</v>
      </c>
      <c r="H132" s="147">
        <v>40</v>
      </c>
      <c r="I132" s="148"/>
      <c r="J132" s="148">
        <f t="shared" si="0"/>
        <v>0</v>
      </c>
      <c r="K132" s="149"/>
      <c r="L132" s="150"/>
      <c r="M132" s="151" t="s">
        <v>1</v>
      </c>
      <c r="N132" s="152" t="s">
        <v>43</v>
      </c>
      <c r="O132" s="139">
        <v>0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2712</v>
      </c>
      <c r="AT132" s="141" t="s">
        <v>220</v>
      </c>
      <c r="AU132" s="141" t="s">
        <v>89</v>
      </c>
      <c r="AY132" s="13" t="s">
        <v>151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89</v>
      </c>
      <c r="BK132" s="142">
        <f t="shared" si="9"/>
        <v>0</v>
      </c>
      <c r="BL132" s="13" t="s">
        <v>411</v>
      </c>
      <c r="BM132" s="141" t="s">
        <v>181</v>
      </c>
    </row>
    <row r="133" spans="2:65" s="1" customFormat="1" ht="24.25" customHeight="1">
      <c r="B133" s="129"/>
      <c r="C133" s="130" t="s">
        <v>102</v>
      </c>
      <c r="D133" s="130" t="s">
        <v>153</v>
      </c>
      <c r="E133" s="131" t="s">
        <v>3006</v>
      </c>
      <c r="F133" s="132" t="s">
        <v>3007</v>
      </c>
      <c r="G133" s="133" t="s">
        <v>160</v>
      </c>
      <c r="H133" s="134">
        <v>50</v>
      </c>
      <c r="I133" s="135"/>
      <c r="J133" s="135">
        <f t="shared" si="0"/>
        <v>0</v>
      </c>
      <c r="K133" s="136"/>
      <c r="L133" s="25"/>
      <c r="M133" s="137" t="s">
        <v>1</v>
      </c>
      <c r="N133" s="138" t="s">
        <v>43</v>
      </c>
      <c r="O133" s="139">
        <v>0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411</v>
      </c>
      <c r="AT133" s="141" t="s">
        <v>153</v>
      </c>
      <c r="AU133" s="141" t="s">
        <v>89</v>
      </c>
      <c r="AY133" s="13" t="s">
        <v>151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89</v>
      </c>
      <c r="BK133" s="142">
        <f t="shared" si="9"/>
        <v>0</v>
      </c>
      <c r="BL133" s="13" t="s">
        <v>411</v>
      </c>
      <c r="BM133" s="141" t="s">
        <v>189</v>
      </c>
    </row>
    <row r="134" spans="2:65" s="1" customFormat="1" ht="24.25" customHeight="1">
      <c r="B134" s="129"/>
      <c r="C134" s="143" t="s">
        <v>105</v>
      </c>
      <c r="D134" s="143" t="s">
        <v>220</v>
      </c>
      <c r="E134" s="144" t="s">
        <v>3008</v>
      </c>
      <c r="F134" s="145" t="s">
        <v>3009</v>
      </c>
      <c r="G134" s="146" t="s">
        <v>160</v>
      </c>
      <c r="H134" s="147">
        <v>50</v>
      </c>
      <c r="I134" s="148"/>
      <c r="J134" s="148">
        <f t="shared" si="0"/>
        <v>0</v>
      </c>
      <c r="K134" s="149"/>
      <c r="L134" s="150"/>
      <c r="M134" s="151" t="s">
        <v>1</v>
      </c>
      <c r="N134" s="152" t="s">
        <v>43</v>
      </c>
      <c r="O134" s="139">
        <v>0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2712</v>
      </c>
      <c r="AT134" s="141" t="s">
        <v>220</v>
      </c>
      <c r="AU134" s="141" t="s">
        <v>89</v>
      </c>
      <c r="AY134" s="13" t="s">
        <v>151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89</v>
      </c>
      <c r="BK134" s="142">
        <f t="shared" si="9"/>
        <v>0</v>
      </c>
      <c r="BL134" s="13" t="s">
        <v>411</v>
      </c>
      <c r="BM134" s="141" t="s">
        <v>197</v>
      </c>
    </row>
    <row r="135" spans="2:65" s="1" customFormat="1" ht="14.5" customHeight="1">
      <c r="B135" s="129"/>
      <c r="C135" s="130" t="s">
        <v>177</v>
      </c>
      <c r="D135" s="130" t="s">
        <v>153</v>
      </c>
      <c r="E135" s="131" t="s">
        <v>3010</v>
      </c>
      <c r="F135" s="132" t="s">
        <v>3011</v>
      </c>
      <c r="G135" s="133" t="s">
        <v>160</v>
      </c>
      <c r="H135" s="134">
        <v>24</v>
      </c>
      <c r="I135" s="135"/>
      <c r="J135" s="135">
        <f t="shared" si="0"/>
        <v>0</v>
      </c>
      <c r="K135" s="136"/>
      <c r="L135" s="25"/>
      <c r="M135" s="137" t="s">
        <v>1</v>
      </c>
      <c r="N135" s="138" t="s">
        <v>43</v>
      </c>
      <c r="O135" s="139">
        <v>0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411</v>
      </c>
      <c r="AT135" s="141" t="s">
        <v>153</v>
      </c>
      <c r="AU135" s="141" t="s">
        <v>89</v>
      </c>
      <c r="AY135" s="13" t="s">
        <v>151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89</v>
      </c>
      <c r="BK135" s="142">
        <f t="shared" si="9"/>
        <v>0</v>
      </c>
      <c r="BL135" s="13" t="s">
        <v>411</v>
      </c>
      <c r="BM135" s="141" t="s">
        <v>207</v>
      </c>
    </row>
    <row r="136" spans="2:65" s="1" customFormat="1" ht="14.5" customHeight="1">
      <c r="B136" s="129"/>
      <c r="C136" s="143" t="s">
        <v>181</v>
      </c>
      <c r="D136" s="143" t="s">
        <v>220</v>
      </c>
      <c r="E136" s="144" t="s">
        <v>3012</v>
      </c>
      <c r="F136" s="145" t="s">
        <v>3013</v>
      </c>
      <c r="G136" s="146" t="s">
        <v>160</v>
      </c>
      <c r="H136" s="147">
        <v>24</v>
      </c>
      <c r="I136" s="148"/>
      <c r="J136" s="148">
        <f t="shared" si="0"/>
        <v>0</v>
      </c>
      <c r="K136" s="149"/>
      <c r="L136" s="150"/>
      <c r="M136" s="151" t="s">
        <v>1</v>
      </c>
      <c r="N136" s="152" t="s">
        <v>43</v>
      </c>
      <c r="O136" s="139">
        <v>0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2712</v>
      </c>
      <c r="AT136" s="141" t="s">
        <v>220</v>
      </c>
      <c r="AU136" s="141" t="s">
        <v>89</v>
      </c>
      <c r="AY136" s="13" t="s">
        <v>151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89</v>
      </c>
      <c r="BK136" s="142">
        <f t="shared" si="9"/>
        <v>0</v>
      </c>
      <c r="BL136" s="13" t="s">
        <v>411</v>
      </c>
      <c r="BM136" s="141" t="s">
        <v>215</v>
      </c>
    </row>
    <row r="137" spans="2:65" s="1" customFormat="1" ht="24.25" customHeight="1">
      <c r="B137" s="129"/>
      <c r="C137" s="130" t="s">
        <v>185</v>
      </c>
      <c r="D137" s="130" t="s">
        <v>153</v>
      </c>
      <c r="E137" s="131" t="s">
        <v>3014</v>
      </c>
      <c r="F137" s="132" t="s">
        <v>3015</v>
      </c>
      <c r="G137" s="133" t="s">
        <v>160</v>
      </c>
      <c r="H137" s="134">
        <v>40</v>
      </c>
      <c r="I137" s="135"/>
      <c r="J137" s="135">
        <f t="shared" si="0"/>
        <v>0</v>
      </c>
      <c r="K137" s="136"/>
      <c r="L137" s="25"/>
      <c r="M137" s="137" t="s">
        <v>1</v>
      </c>
      <c r="N137" s="138" t="s">
        <v>43</v>
      </c>
      <c r="O137" s="139">
        <v>0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411</v>
      </c>
      <c r="AT137" s="141" t="s">
        <v>153</v>
      </c>
      <c r="AU137" s="141" t="s">
        <v>89</v>
      </c>
      <c r="AY137" s="13" t="s">
        <v>151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89</v>
      </c>
      <c r="BK137" s="142">
        <f t="shared" si="9"/>
        <v>0</v>
      </c>
      <c r="BL137" s="13" t="s">
        <v>411</v>
      </c>
      <c r="BM137" s="141" t="s">
        <v>224</v>
      </c>
    </row>
    <row r="138" spans="2:65" s="1" customFormat="1" ht="38" customHeight="1">
      <c r="B138" s="129"/>
      <c r="C138" s="143" t="s">
        <v>189</v>
      </c>
      <c r="D138" s="143" t="s">
        <v>220</v>
      </c>
      <c r="E138" s="144" t="s">
        <v>3016</v>
      </c>
      <c r="F138" s="145" t="s">
        <v>3017</v>
      </c>
      <c r="G138" s="146" t="s">
        <v>160</v>
      </c>
      <c r="H138" s="147">
        <v>40</v>
      </c>
      <c r="I138" s="148"/>
      <c r="J138" s="148">
        <f t="shared" si="0"/>
        <v>0</v>
      </c>
      <c r="K138" s="149"/>
      <c r="L138" s="150"/>
      <c r="M138" s="151" t="s">
        <v>1</v>
      </c>
      <c r="N138" s="152" t="s">
        <v>43</v>
      </c>
      <c r="O138" s="139">
        <v>0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2712</v>
      </c>
      <c r="AT138" s="141" t="s">
        <v>220</v>
      </c>
      <c r="AU138" s="141" t="s">
        <v>89</v>
      </c>
      <c r="AY138" s="13" t="s">
        <v>151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89</v>
      </c>
      <c r="BK138" s="142">
        <f t="shared" si="9"/>
        <v>0</v>
      </c>
      <c r="BL138" s="13" t="s">
        <v>411</v>
      </c>
      <c r="BM138" s="141" t="s">
        <v>232</v>
      </c>
    </row>
    <row r="139" spans="2:65" s="1" customFormat="1" ht="24.25" customHeight="1">
      <c r="B139" s="129"/>
      <c r="C139" s="130" t="s">
        <v>193</v>
      </c>
      <c r="D139" s="130" t="s">
        <v>153</v>
      </c>
      <c r="E139" s="131" t="s">
        <v>3018</v>
      </c>
      <c r="F139" s="132" t="s">
        <v>3019</v>
      </c>
      <c r="G139" s="133" t="s">
        <v>169</v>
      </c>
      <c r="H139" s="134">
        <v>16</v>
      </c>
      <c r="I139" s="135"/>
      <c r="J139" s="135">
        <f t="shared" si="0"/>
        <v>0</v>
      </c>
      <c r="K139" s="136"/>
      <c r="L139" s="25"/>
      <c r="M139" s="137" t="s">
        <v>1</v>
      </c>
      <c r="N139" s="138" t="s">
        <v>43</v>
      </c>
      <c r="O139" s="139">
        <v>0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411</v>
      </c>
      <c r="AT139" s="141" t="s">
        <v>153</v>
      </c>
      <c r="AU139" s="141" t="s">
        <v>89</v>
      </c>
      <c r="AY139" s="13" t="s">
        <v>151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89</v>
      </c>
      <c r="BK139" s="142">
        <f t="shared" si="9"/>
        <v>0</v>
      </c>
      <c r="BL139" s="13" t="s">
        <v>411</v>
      </c>
      <c r="BM139" s="141" t="s">
        <v>241</v>
      </c>
    </row>
    <row r="140" spans="2:65" s="1" customFormat="1" ht="14.5" customHeight="1">
      <c r="B140" s="129"/>
      <c r="C140" s="143" t="s">
        <v>197</v>
      </c>
      <c r="D140" s="143" t="s">
        <v>220</v>
      </c>
      <c r="E140" s="144" t="s">
        <v>3020</v>
      </c>
      <c r="F140" s="145" t="s">
        <v>3021</v>
      </c>
      <c r="G140" s="146" t="s">
        <v>169</v>
      </c>
      <c r="H140" s="147">
        <v>16</v>
      </c>
      <c r="I140" s="148"/>
      <c r="J140" s="148">
        <f t="shared" si="0"/>
        <v>0</v>
      </c>
      <c r="K140" s="149"/>
      <c r="L140" s="150"/>
      <c r="M140" s="151" t="s">
        <v>1</v>
      </c>
      <c r="N140" s="152" t="s">
        <v>43</v>
      </c>
      <c r="O140" s="139">
        <v>0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2712</v>
      </c>
      <c r="AT140" s="141" t="s">
        <v>220</v>
      </c>
      <c r="AU140" s="141" t="s">
        <v>89</v>
      </c>
      <c r="AY140" s="13" t="s">
        <v>151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89</v>
      </c>
      <c r="BK140" s="142">
        <f t="shared" si="9"/>
        <v>0</v>
      </c>
      <c r="BL140" s="13" t="s">
        <v>411</v>
      </c>
      <c r="BM140" s="141" t="s">
        <v>248</v>
      </c>
    </row>
    <row r="141" spans="2:65" s="1" customFormat="1" ht="24.25" customHeight="1">
      <c r="B141" s="129"/>
      <c r="C141" s="130" t="s">
        <v>201</v>
      </c>
      <c r="D141" s="130" t="s">
        <v>153</v>
      </c>
      <c r="E141" s="131" t="s">
        <v>3022</v>
      </c>
      <c r="F141" s="132" t="s">
        <v>3023</v>
      </c>
      <c r="G141" s="133" t="s">
        <v>169</v>
      </c>
      <c r="H141" s="134">
        <v>16</v>
      </c>
      <c r="I141" s="135"/>
      <c r="J141" s="135">
        <f t="shared" si="0"/>
        <v>0</v>
      </c>
      <c r="K141" s="136"/>
      <c r="L141" s="25"/>
      <c r="M141" s="137" t="s">
        <v>1</v>
      </c>
      <c r="N141" s="138" t="s">
        <v>43</v>
      </c>
      <c r="O141" s="139">
        <v>0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411</v>
      </c>
      <c r="AT141" s="141" t="s">
        <v>153</v>
      </c>
      <c r="AU141" s="141" t="s">
        <v>89</v>
      </c>
      <c r="AY141" s="13" t="s">
        <v>151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89</v>
      </c>
      <c r="BK141" s="142">
        <f t="shared" si="9"/>
        <v>0</v>
      </c>
      <c r="BL141" s="13" t="s">
        <v>411</v>
      </c>
      <c r="BM141" s="141" t="s">
        <v>256</v>
      </c>
    </row>
    <row r="142" spans="2:65" s="1" customFormat="1" ht="14.5" customHeight="1">
      <c r="B142" s="129"/>
      <c r="C142" s="130" t="s">
        <v>207</v>
      </c>
      <c r="D142" s="130" t="s">
        <v>153</v>
      </c>
      <c r="E142" s="131" t="s">
        <v>3024</v>
      </c>
      <c r="F142" s="132" t="s">
        <v>3025</v>
      </c>
      <c r="G142" s="133" t="s">
        <v>169</v>
      </c>
      <c r="H142" s="134">
        <v>1</v>
      </c>
      <c r="I142" s="135"/>
      <c r="J142" s="135">
        <f t="shared" si="0"/>
        <v>0</v>
      </c>
      <c r="K142" s="136"/>
      <c r="L142" s="25"/>
      <c r="M142" s="137" t="s">
        <v>1</v>
      </c>
      <c r="N142" s="138" t="s">
        <v>43</v>
      </c>
      <c r="O142" s="139">
        <v>0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411</v>
      </c>
      <c r="AT142" s="141" t="s">
        <v>153</v>
      </c>
      <c r="AU142" s="141" t="s">
        <v>89</v>
      </c>
      <c r="AY142" s="13" t="s">
        <v>151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89</v>
      </c>
      <c r="BK142" s="142">
        <f t="shared" si="9"/>
        <v>0</v>
      </c>
      <c r="BL142" s="13" t="s">
        <v>411</v>
      </c>
      <c r="BM142" s="141" t="s">
        <v>264</v>
      </c>
    </row>
    <row r="143" spans="2:65" s="1" customFormat="1" ht="14.5" customHeight="1">
      <c r="B143" s="129"/>
      <c r="C143" s="143" t="s">
        <v>211</v>
      </c>
      <c r="D143" s="143" t="s">
        <v>220</v>
      </c>
      <c r="E143" s="144" t="s">
        <v>3026</v>
      </c>
      <c r="F143" s="145" t="s">
        <v>3027</v>
      </c>
      <c r="G143" s="146" t="s">
        <v>169</v>
      </c>
      <c r="H143" s="147">
        <v>1</v>
      </c>
      <c r="I143" s="148"/>
      <c r="J143" s="148">
        <f t="shared" si="0"/>
        <v>0</v>
      </c>
      <c r="K143" s="149"/>
      <c r="L143" s="150"/>
      <c r="M143" s="151" t="s">
        <v>1</v>
      </c>
      <c r="N143" s="152" t="s">
        <v>43</v>
      </c>
      <c r="O143" s="139">
        <v>0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2712</v>
      </c>
      <c r="AT143" s="141" t="s">
        <v>220</v>
      </c>
      <c r="AU143" s="141" t="s">
        <v>89</v>
      </c>
      <c r="AY143" s="13" t="s">
        <v>151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89</v>
      </c>
      <c r="BK143" s="142">
        <f t="shared" si="9"/>
        <v>0</v>
      </c>
      <c r="BL143" s="13" t="s">
        <v>411</v>
      </c>
      <c r="BM143" s="141" t="s">
        <v>273</v>
      </c>
    </row>
    <row r="144" spans="2:65" s="1" customFormat="1" ht="14.5" customHeight="1">
      <c r="B144" s="129"/>
      <c r="C144" s="130" t="s">
        <v>215</v>
      </c>
      <c r="D144" s="130" t="s">
        <v>153</v>
      </c>
      <c r="E144" s="131" t="s">
        <v>3028</v>
      </c>
      <c r="F144" s="132" t="s">
        <v>3029</v>
      </c>
      <c r="G144" s="133" t="s">
        <v>2070</v>
      </c>
      <c r="H144" s="134">
        <v>36</v>
      </c>
      <c r="I144" s="135"/>
      <c r="J144" s="135">
        <f t="shared" si="0"/>
        <v>0</v>
      </c>
      <c r="K144" s="136"/>
      <c r="L144" s="25"/>
      <c r="M144" s="137" t="s">
        <v>1</v>
      </c>
      <c r="N144" s="138" t="s">
        <v>43</v>
      </c>
      <c r="O144" s="139">
        <v>0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411</v>
      </c>
      <c r="AT144" s="141" t="s">
        <v>153</v>
      </c>
      <c r="AU144" s="141" t="s">
        <v>89</v>
      </c>
      <c r="AY144" s="13" t="s">
        <v>151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89</v>
      </c>
      <c r="BK144" s="142">
        <f t="shared" si="9"/>
        <v>0</v>
      </c>
      <c r="BL144" s="13" t="s">
        <v>411</v>
      </c>
      <c r="BM144" s="141" t="s">
        <v>281</v>
      </c>
    </row>
    <row r="145" spans="2:65" s="1" customFormat="1" ht="14.5" customHeight="1">
      <c r="B145" s="129"/>
      <c r="C145" s="143" t="s">
        <v>219</v>
      </c>
      <c r="D145" s="143" t="s">
        <v>220</v>
      </c>
      <c r="E145" s="144" t="s">
        <v>3030</v>
      </c>
      <c r="F145" s="145" t="s">
        <v>3031</v>
      </c>
      <c r="G145" s="146" t="s">
        <v>169</v>
      </c>
      <c r="H145" s="147">
        <v>36</v>
      </c>
      <c r="I145" s="148"/>
      <c r="J145" s="148">
        <f t="shared" si="0"/>
        <v>0</v>
      </c>
      <c r="K145" s="149"/>
      <c r="L145" s="150"/>
      <c r="M145" s="151" t="s">
        <v>1</v>
      </c>
      <c r="N145" s="152" t="s">
        <v>43</v>
      </c>
      <c r="O145" s="139">
        <v>0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2712</v>
      </c>
      <c r="AT145" s="141" t="s">
        <v>220</v>
      </c>
      <c r="AU145" s="141" t="s">
        <v>89</v>
      </c>
      <c r="AY145" s="13" t="s">
        <v>151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89</v>
      </c>
      <c r="BK145" s="142">
        <f t="shared" si="9"/>
        <v>0</v>
      </c>
      <c r="BL145" s="13" t="s">
        <v>411</v>
      </c>
      <c r="BM145" s="141" t="s">
        <v>290</v>
      </c>
    </row>
    <row r="146" spans="2:65" s="1" customFormat="1" ht="24.25" customHeight="1">
      <c r="B146" s="129"/>
      <c r="C146" s="130" t="s">
        <v>224</v>
      </c>
      <c r="D146" s="130" t="s">
        <v>153</v>
      </c>
      <c r="E146" s="131" t="s">
        <v>3032</v>
      </c>
      <c r="F146" s="132" t="s">
        <v>3033</v>
      </c>
      <c r="G146" s="133" t="s">
        <v>3034</v>
      </c>
      <c r="H146" s="134">
        <v>1</v>
      </c>
      <c r="I146" s="135"/>
      <c r="J146" s="135">
        <f t="shared" si="0"/>
        <v>0</v>
      </c>
      <c r="K146" s="136"/>
      <c r="L146" s="25"/>
      <c r="M146" s="137" t="s">
        <v>1</v>
      </c>
      <c r="N146" s="138" t="s">
        <v>43</v>
      </c>
      <c r="O146" s="139">
        <v>0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411</v>
      </c>
      <c r="AT146" s="141" t="s">
        <v>153</v>
      </c>
      <c r="AU146" s="141" t="s">
        <v>89</v>
      </c>
      <c r="AY146" s="13" t="s">
        <v>151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89</v>
      </c>
      <c r="BK146" s="142">
        <f t="shared" si="9"/>
        <v>0</v>
      </c>
      <c r="BL146" s="13" t="s">
        <v>411</v>
      </c>
      <c r="BM146" s="141" t="s">
        <v>298</v>
      </c>
    </row>
    <row r="147" spans="2:65" s="1" customFormat="1" ht="24.25" customHeight="1">
      <c r="B147" s="129"/>
      <c r="C147" s="143" t="s">
        <v>228</v>
      </c>
      <c r="D147" s="143" t="s">
        <v>220</v>
      </c>
      <c r="E147" s="144" t="s">
        <v>3035</v>
      </c>
      <c r="F147" s="145" t="s">
        <v>3036</v>
      </c>
      <c r="G147" s="146" t="s">
        <v>3034</v>
      </c>
      <c r="H147" s="147">
        <v>1</v>
      </c>
      <c r="I147" s="148"/>
      <c r="J147" s="148">
        <f t="shared" si="0"/>
        <v>0</v>
      </c>
      <c r="K147" s="149"/>
      <c r="L147" s="150"/>
      <c r="M147" s="151" t="s">
        <v>1</v>
      </c>
      <c r="N147" s="152" t="s">
        <v>43</v>
      </c>
      <c r="O147" s="139">
        <v>0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2712</v>
      </c>
      <c r="AT147" s="141" t="s">
        <v>220</v>
      </c>
      <c r="AU147" s="141" t="s">
        <v>89</v>
      </c>
      <c r="AY147" s="13" t="s">
        <v>151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89</v>
      </c>
      <c r="BK147" s="142">
        <f t="shared" si="9"/>
        <v>0</v>
      </c>
      <c r="BL147" s="13" t="s">
        <v>411</v>
      </c>
      <c r="BM147" s="141" t="s">
        <v>306</v>
      </c>
    </row>
    <row r="148" spans="2:65" s="1" customFormat="1" ht="24.25" customHeight="1">
      <c r="B148" s="129"/>
      <c r="C148" s="130" t="s">
        <v>232</v>
      </c>
      <c r="D148" s="130" t="s">
        <v>153</v>
      </c>
      <c r="E148" s="131" t="s">
        <v>3037</v>
      </c>
      <c r="F148" s="132" t="s">
        <v>3038</v>
      </c>
      <c r="G148" s="133" t="s">
        <v>169</v>
      </c>
      <c r="H148" s="134">
        <v>36</v>
      </c>
      <c r="I148" s="135"/>
      <c r="J148" s="135">
        <f t="shared" si="0"/>
        <v>0</v>
      </c>
      <c r="K148" s="136"/>
      <c r="L148" s="25"/>
      <c r="M148" s="137" t="s">
        <v>1</v>
      </c>
      <c r="N148" s="138" t="s">
        <v>43</v>
      </c>
      <c r="O148" s="139">
        <v>0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411</v>
      </c>
      <c r="AT148" s="141" t="s">
        <v>153</v>
      </c>
      <c r="AU148" s="141" t="s">
        <v>89</v>
      </c>
      <c r="AY148" s="13" t="s">
        <v>151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89</v>
      </c>
      <c r="BK148" s="142">
        <f t="shared" si="9"/>
        <v>0</v>
      </c>
      <c r="BL148" s="13" t="s">
        <v>411</v>
      </c>
      <c r="BM148" s="141" t="s">
        <v>314</v>
      </c>
    </row>
    <row r="149" spans="2:65" s="1" customFormat="1" ht="14.5" customHeight="1">
      <c r="B149" s="129"/>
      <c r="C149" s="143" t="s">
        <v>237</v>
      </c>
      <c r="D149" s="143" t="s">
        <v>220</v>
      </c>
      <c r="E149" s="144" t="s">
        <v>3039</v>
      </c>
      <c r="F149" s="145" t="s">
        <v>3040</v>
      </c>
      <c r="G149" s="146" t="s">
        <v>169</v>
      </c>
      <c r="H149" s="147">
        <v>36</v>
      </c>
      <c r="I149" s="148"/>
      <c r="J149" s="148">
        <f t="shared" si="0"/>
        <v>0</v>
      </c>
      <c r="K149" s="149"/>
      <c r="L149" s="150"/>
      <c r="M149" s="151" t="s">
        <v>1</v>
      </c>
      <c r="N149" s="152" t="s">
        <v>43</v>
      </c>
      <c r="O149" s="139">
        <v>0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2712</v>
      </c>
      <c r="AT149" s="141" t="s">
        <v>220</v>
      </c>
      <c r="AU149" s="141" t="s">
        <v>89</v>
      </c>
      <c r="AY149" s="13" t="s">
        <v>151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89</v>
      </c>
      <c r="BK149" s="142">
        <f t="shared" si="9"/>
        <v>0</v>
      </c>
      <c r="BL149" s="13" t="s">
        <v>411</v>
      </c>
      <c r="BM149" s="141" t="s">
        <v>322</v>
      </c>
    </row>
    <row r="150" spans="2:65" s="1" customFormat="1" ht="14.5" customHeight="1">
      <c r="B150" s="129"/>
      <c r="C150" s="130" t="s">
        <v>241</v>
      </c>
      <c r="D150" s="130" t="s">
        <v>153</v>
      </c>
      <c r="E150" s="131" t="s">
        <v>3041</v>
      </c>
      <c r="F150" s="132" t="s">
        <v>3042</v>
      </c>
      <c r="G150" s="133" t="s">
        <v>169</v>
      </c>
      <c r="H150" s="134">
        <v>2</v>
      </c>
      <c r="I150" s="135"/>
      <c r="J150" s="135">
        <f t="shared" si="0"/>
        <v>0</v>
      </c>
      <c r="K150" s="136"/>
      <c r="L150" s="25"/>
      <c r="M150" s="137" t="s">
        <v>1</v>
      </c>
      <c r="N150" s="138" t="s">
        <v>43</v>
      </c>
      <c r="O150" s="139">
        <v>0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411</v>
      </c>
      <c r="AT150" s="141" t="s">
        <v>153</v>
      </c>
      <c r="AU150" s="141" t="s">
        <v>89</v>
      </c>
      <c r="AY150" s="13" t="s">
        <v>151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89</v>
      </c>
      <c r="BK150" s="142">
        <f t="shared" si="9"/>
        <v>0</v>
      </c>
      <c r="BL150" s="13" t="s">
        <v>411</v>
      </c>
      <c r="BM150" s="141" t="s">
        <v>330</v>
      </c>
    </row>
    <row r="151" spans="2:65" s="1" customFormat="1" ht="24.25" customHeight="1">
      <c r="B151" s="129"/>
      <c r="C151" s="143" t="s">
        <v>7</v>
      </c>
      <c r="D151" s="143" t="s">
        <v>220</v>
      </c>
      <c r="E151" s="144" t="s">
        <v>3043</v>
      </c>
      <c r="F151" s="145" t="s">
        <v>3044</v>
      </c>
      <c r="G151" s="146" t="s">
        <v>169</v>
      </c>
      <c r="H151" s="147">
        <v>1</v>
      </c>
      <c r="I151" s="148"/>
      <c r="J151" s="148">
        <f t="shared" si="0"/>
        <v>0</v>
      </c>
      <c r="K151" s="149"/>
      <c r="L151" s="150"/>
      <c r="M151" s="151" t="s">
        <v>1</v>
      </c>
      <c r="N151" s="152" t="s">
        <v>43</v>
      </c>
      <c r="O151" s="139">
        <v>0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2712</v>
      </c>
      <c r="AT151" s="141" t="s">
        <v>220</v>
      </c>
      <c r="AU151" s="141" t="s">
        <v>89</v>
      </c>
      <c r="AY151" s="13" t="s">
        <v>151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89</v>
      </c>
      <c r="BK151" s="142">
        <f t="shared" si="9"/>
        <v>0</v>
      </c>
      <c r="BL151" s="13" t="s">
        <v>411</v>
      </c>
      <c r="BM151" s="141" t="s">
        <v>338</v>
      </c>
    </row>
    <row r="152" spans="2:65" s="1" customFormat="1" ht="14.5" customHeight="1">
      <c r="B152" s="129"/>
      <c r="C152" s="143" t="s">
        <v>248</v>
      </c>
      <c r="D152" s="143" t="s">
        <v>220</v>
      </c>
      <c r="E152" s="144" t="s">
        <v>3045</v>
      </c>
      <c r="F152" s="145" t="s">
        <v>3046</v>
      </c>
      <c r="G152" s="146" t="s">
        <v>169</v>
      </c>
      <c r="H152" s="147">
        <v>1</v>
      </c>
      <c r="I152" s="148"/>
      <c r="J152" s="148">
        <f t="shared" si="0"/>
        <v>0</v>
      </c>
      <c r="K152" s="149"/>
      <c r="L152" s="150"/>
      <c r="M152" s="151" t="s">
        <v>1</v>
      </c>
      <c r="N152" s="152" t="s">
        <v>43</v>
      </c>
      <c r="O152" s="139">
        <v>0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2712</v>
      </c>
      <c r="AT152" s="141" t="s">
        <v>220</v>
      </c>
      <c r="AU152" s="141" t="s">
        <v>89</v>
      </c>
      <c r="AY152" s="13" t="s">
        <v>151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89</v>
      </c>
      <c r="BK152" s="142">
        <f t="shared" si="9"/>
        <v>0</v>
      </c>
      <c r="BL152" s="13" t="s">
        <v>411</v>
      </c>
      <c r="BM152" s="141" t="s">
        <v>346</v>
      </c>
    </row>
    <row r="153" spans="2:65" s="1" customFormat="1" ht="24.25" customHeight="1">
      <c r="B153" s="129"/>
      <c r="C153" s="130" t="s">
        <v>252</v>
      </c>
      <c r="D153" s="130" t="s">
        <v>153</v>
      </c>
      <c r="E153" s="131" t="s">
        <v>3047</v>
      </c>
      <c r="F153" s="132" t="s">
        <v>3048</v>
      </c>
      <c r="G153" s="133" t="s">
        <v>169</v>
      </c>
      <c r="H153" s="134">
        <v>1</v>
      </c>
      <c r="I153" s="135"/>
      <c r="J153" s="135">
        <f t="shared" si="0"/>
        <v>0</v>
      </c>
      <c r="K153" s="136"/>
      <c r="L153" s="25"/>
      <c r="M153" s="137" t="s">
        <v>1</v>
      </c>
      <c r="N153" s="138" t="s">
        <v>43</v>
      </c>
      <c r="O153" s="139">
        <v>0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411</v>
      </c>
      <c r="AT153" s="141" t="s">
        <v>153</v>
      </c>
      <c r="AU153" s="141" t="s">
        <v>89</v>
      </c>
      <c r="AY153" s="13" t="s">
        <v>151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89</v>
      </c>
      <c r="BK153" s="142">
        <f t="shared" si="9"/>
        <v>0</v>
      </c>
      <c r="BL153" s="13" t="s">
        <v>411</v>
      </c>
      <c r="BM153" s="141" t="s">
        <v>354</v>
      </c>
    </row>
    <row r="154" spans="2:65" s="1" customFormat="1" ht="14.5" customHeight="1">
      <c r="B154" s="129"/>
      <c r="C154" s="143" t="s">
        <v>256</v>
      </c>
      <c r="D154" s="143" t="s">
        <v>220</v>
      </c>
      <c r="E154" s="144" t="s">
        <v>3049</v>
      </c>
      <c r="F154" s="145" t="s">
        <v>3050</v>
      </c>
      <c r="G154" s="146" t="s">
        <v>169</v>
      </c>
      <c r="H154" s="147">
        <v>1</v>
      </c>
      <c r="I154" s="148"/>
      <c r="J154" s="148">
        <f t="shared" si="0"/>
        <v>0</v>
      </c>
      <c r="K154" s="149"/>
      <c r="L154" s="150"/>
      <c r="M154" s="151" t="s">
        <v>1</v>
      </c>
      <c r="N154" s="152" t="s">
        <v>43</v>
      </c>
      <c r="O154" s="139">
        <v>0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2712</v>
      </c>
      <c r="AT154" s="141" t="s">
        <v>220</v>
      </c>
      <c r="AU154" s="141" t="s">
        <v>89</v>
      </c>
      <c r="AY154" s="13" t="s">
        <v>151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89</v>
      </c>
      <c r="BK154" s="142">
        <f t="shared" si="9"/>
        <v>0</v>
      </c>
      <c r="BL154" s="13" t="s">
        <v>411</v>
      </c>
      <c r="BM154" s="141" t="s">
        <v>362</v>
      </c>
    </row>
    <row r="155" spans="2:65" s="1" customFormat="1" ht="24.25" customHeight="1">
      <c r="B155" s="129"/>
      <c r="C155" s="130" t="s">
        <v>260</v>
      </c>
      <c r="D155" s="130" t="s">
        <v>153</v>
      </c>
      <c r="E155" s="131" t="s">
        <v>3051</v>
      </c>
      <c r="F155" s="132" t="s">
        <v>3438</v>
      </c>
      <c r="G155" s="133" t="s">
        <v>970</v>
      </c>
      <c r="H155" s="134">
        <v>1</v>
      </c>
      <c r="I155" s="135"/>
      <c r="J155" s="135">
        <f t="shared" si="0"/>
        <v>0</v>
      </c>
      <c r="K155" s="136"/>
      <c r="L155" s="25"/>
      <c r="M155" s="137" t="s">
        <v>1</v>
      </c>
      <c r="N155" s="138" t="s">
        <v>43</v>
      </c>
      <c r="O155" s="139">
        <v>0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411</v>
      </c>
      <c r="AT155" s="141" t="s">
        <v>153</v>
      </c>
      <c r="AU155" s="141" t="s">
        <v>89</v>
      </c>
      <c r="AY155" s="13" t="s">
        <v>151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89</v>
      </c>
      <c r="BK155" s="142">
        <f t="shared" si="9"/>
        <v>0</v>
      </c>
      <c r="BL155" s="13" t="s">
        <v>411</v>
      </c>
      <c r="BM155" s="141" t="s">
        <v>370</v>
      </c>
    </row>
    <row r="156" spans="2:65" s="1" customFormat="1" ht="24.25" customHeight="1">
      <c r="B156" s="129"/>
      <c r="C156" s="130" t="s">
        <v>256</v>
      </c>
      <c r="D156" s="130" t="s">
        <v>153</v>
      </c>
      <c r="E156" s="131" t="s">
        <v>3047</v>
      </c>
      <c r="F156" s="132" t="s">
        <v>3439</v>
      </c>
      <c r="G156" s="133" t="s">
        <v>169</v>
      </c>
      <c r="H156" s="134">
        <v>1</v>
      </c>
      <c r="I156" s="135"/>
      <c r="J156" s="135">
        <f t="shared" si="0"/>
        <v>0</v>
      </c>
      <c r="K156" s="136"/>
      <c r="L156" s="25"/>
      <c r="M156" s="137" t="s">
        <v>1</v>
      </c>
      <c r="N156" s="138" t="s">
        <v>43</v>
      </c>
      <c r="O156" s="139">
        <v>6.1120000000000001</v>
      </c>
      <c r="P156" s="139">
        <f t="shared" si="1"/>
        <v>6.1120000000000001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411</v>
      </c>
      <c r="AT156" s="141" t="s">
        <v>153</v>
      </c>
      <c r="AU156" s="141" t="s">
        <v>89</v>
      </c>
      <c r="AY156" s="13" t="s">
        <v>151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89</v>
      </c>
      <c r="BK156" s="142">
        <f t="shared" si="9"/>
        <v>0</v>
      </c>
      <c r="BL156" s="13" t="s">
        <v>411</v>
      </c>
      <c r="BM156" s="141" t="s">
        <v>3440</v>
      </c>
    </row>
    <row r="157" spans="2:65" s="1" customFormat="1" ht="14.5" customHeight="1">
      <c r="B157" s="129"/>
      <c r="C157" s="143" t="s">
        <v>256</v>
      </c>
      <c r="D157" s="143" t="s">
        <v>220</v>
      </c>
      <c r="E157" s="144" t="s">
        <v>3049</v>
      </c>
      <c r="F157" s="145" t="s">
        <v>3502</v>
      </c>
      <c r="G157" s="146" t="s">
        <v>169</v>
      </c>
      <c r="H157" s="147">
        <v>1</v>
      </c>
      <c r="I157" s="148"/>
      <c r="J157" s="148">
        <f t="shared" ref="J157" si="10">ROUND(I157*H157,2)</f>
        <v>0</v>
      </c>
      <c r="K157" s="149"/>
      <c r="L157" s="150"/>
      <c r="M157" s="151" t="s">
        <v>1</v>
      </c>
      <c r="N157" s="152" t="s">
        <v>43</v>
      </c>
      <c r="O157" s="139">
        <v>0</v>
      </c>
      <c r="P157" s="139">
        <f t="shared" ref="P157" si="11">O157*H157</f>
        <v>0</v>
      </c>
      <c r="Q157" s="139">
        <v>0</v>
      </c>
      <c r="R157" s="139">
        <f t="shared" ref="R157" si="12">Q157*H157</f>
        <v>0</v>
      </c>
      <c r="S157" s="139">
        <v>0</v>
      </c>
      <c r="T157" s="140">
        <f t="shared" ref="T157" si="13">S157*H157</f>
        <v>0</v>
      </c>
      <c r="AR157" s="141" t="s">
        <v>2712</v>
      </c>
      <c r="AT157" s="141" t="s">
        <v>220</v>
      </c>
      <c r="AU157" s="141" t="s">
        <v>89</v>
      </c>
      <c r="AY157" s="13" t="s">
        <v>151</v>
      </c>
      <c r="BE157" s="142">
        <f t="shared" ref="BE157" si="14">IF(N157="základná",J157,0)</f>
        <v>0</v>
      </c>
      <c r="BF157" s="142">
        <f t="shared" ref="BF157" si="15">IF(N157="znížená",J157,0)</f>
        <v>0</v>
      </c>
      <c r="BG157" s="142">
        <f t="shared" ref="BG157" si="16">IF(N157="zákl. prenesená",J157,0)</f>
        <v>0</v>
      </c>
      <c r="BH157" s="142">
        <f t="shared" ref="BH157" si="17">IF(N157="zníž. prenesená",J157,0)</f>
        <v>0</v>
      </c>
      <c r="BI157" s="142">
        <f t="shared" ref="BI157" si="18">IF(N157="nulová",J157,0)</f>
        <v>0</v>
      </c>
      <c r="BJ157" s="13" t="s">
        <v>89</v>
      </c>
      <c r="BK157" s="142">
        <f t="shared" ref="BK157" si="19">ROUND(I157*H157,2)</f>
        <v>0</v>
      </c>
      <c r="BL157" s="13" t="s">
        <v>411</v>
      </c>
      <c r="BM157" s="141" t="s">
        <v>362</v>
      </c>
    </row>
    <row r="158" spans="2:65" s="1" customFormat="1" ht="14.5" customHeight="1">
      <c r="B158" s="129"/>
      <c r="C158" s="130" t="s">
        <v>264</v>
      </c>
      <c r="D158" s="130" t="s">
        <v>153</v>
      </c>
      <c r="E158" s="131" t="s">
        <v>3052</v>
      </c>
      <c r="F158" s="132" t="s">
        <v>3053</v>
      </c>
      <c r="G158" s="133" t="s">
        <v>169</v>
      </c>
      <c r="H158" s="134">
        <v>1</v>
      </c>
      <c r="I158" s="135"/>
      <c r="J158" s="135">
        <f t="shared" si="0"/>
        <v>0</v>
      </c>
      <c r="K158" s="136"/>
      <c r="L158" s="25"/>
      <c r="M158" s="137" t="s">
        <v>1</v>
      </c>
      <c r="N158" s="138" t="s">
        <v>43</v>
      </c>
      <c r="O158" s="139">
        <v>0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411</v>
      </c>
      <c r="AT158" s="141" t="s">
        <v>153</v>
      </c>
      <c r="AU158" s="141" t="s">
        <v>89</v>
      </c>
      <c r="AY158" s="13" t="s">
        <v>151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89</v>
      </c>
      <c r="BK158" s="142">
        <f t="shared" si="9"/>
        <v>0</v>
      </c>
      <c r="BL158" s="13" t="s">
        <v>411</v>
      </c>
      <c r="BM158" s="141" t="s">
        <v>378</v>
      </c>
    </row>
    <row r="159" spans="2:65" s="1" customFormat="1" ht="24.25" customHeight="1">
      <c r="B159" s="129"/>
      <c r="C159" s="143" t="s">
        <v>269</v>
      </c>
      <c r="D159" s="143" t="s">
        <v>220</v>
      </c>
      <c r="E159" s="144" t="s">
        <v>3054</v>
      </c>
      <c r="F159" s="145" t="s">
        <v>3055</v>
      </c>
      <c r="G159" s="146" t="s">
        <v>169</v>
      </c>
      <c r="H159" s="147">
        <v>1</v>
      </c>
      <c r="I159" s="148"/>
      <c r="J159" s="148">
        <f t="shared" si="0"/>
        <v>0</v>
      </c>
      <c r="K159" s="149"/>
      <c r="L159" s="150"/>
      <c r="M159" s="151" t="s">
        <v>1</v>
      </c>
      <c r="N159" s="152" t="s">
        <v>43</v>
      </c>
      <c r="O159" s="139">
        <v>0</v>
      </c>
      <c r="P159" s="139">
        <f t="shared" si="1"/>
        <v>0</v>
      </c>
      <c r="Q159" s="139">
        <v>0</v>
      </c>
      <c r="R159" s="139">
        <f t="shared" si="2"/>
        <v>0</v>
      </c>
      <c r="S159" s="139">
        <v>0</v>
      </c>
      <c r="T159" s="140">
        <f t="shared" si="3"/>
        <v>0</v>
      </c>
      <c r="AR159" s="141" t="s">
        <v>2712</v>
      </c>
      <c r="AT159" s="141" t="s">
        <v>220</v>
      </c>
      <c r="AU159" s="141" t="s">
        <v>89</v>
      </c>
      <c r="AY159" s="13" t="s">
        <v>151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89</v>
      </c>
      <c r="BK159" s="142">
        <f t="shared" si="9"/>
        <v>0</v>
      </c>
      <c r="BL159" s="13" t="s">
        <v>411</v>
      </c>
      <c r="BM159" s="141" t="s">
        <v>386</v>
      </c>
    </row>
    <row r="160" spans="2:65" s="1" customFormat="1" ht="14.5" customHeight="1">
      <c r="B160" s="129"/>
      <c r="C160" s="130" t="s">
        <v>273</v>
      </c>
      <c r="D160" s="130" t="s">
        <v>153</v>
      </c>
      <c r="E160" s="131" t="s">
        <v>3056</v>
      </c>
      <c r="F160" s="132" t="s">
        <v>3057</v>
      </c>
      <c r="G160" s="133" t="s">
        <v>169</v>
      </c>
      <c r="H160" s="134">
        <v>1</v>
      </c>
      <c r="I160" s="135"/>
      <c r="J160" s="135">
        <f t="shared" si="0"/>
        <v>0</v>
      </c>
      <c r="K160" s="136"/>
      <c r="L160" s="25"/>
      <c r="M160" s="137" t="s">
        <v>1</v>
      </c>
      <c r="N160" s="138" t="s">
        <v>43</v>
      </c>
      <c r="O160" s="139">
        <v>0</v>
      </c>
      <c r="P160" s="139">
        <f t="shared" si="1"/>
        <v>0</v>
      </c>
      <c r="Q160" s="139">
        <v>0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411</v>
      </c>
      <c r="AT160" s="141" t="s">
        <v>153</v>
      </c>
      <c r="AU160" s="141" t="s">
        <v>89</v>
      </c>
      <c r="AY160" s="13" t="s">
        <v>151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89</v>
      </c>
      <c r="BK160" s="142">
        <f t="shared" si="9"/>
        <v>0</v>
      </c>
      <c r="BL160" s="13" t="s">
        <v>411</v>
      </c>
      <c r="BM160" s="141" t="s">
        <v>395</v>
      </c>
    </row>
    <row r="161" spans="2:65" s="1" customFormat="1" ht="14.5" customHeight="1">
      <c r="B161" s="129"/>
      <c r="C161" s="143" t="s">
        <v>277</v>
      </c>
      <c r="D161" s="143" t="s">
        <v>220</v>
      </c>
      <c r="E161" s="144" t="s">
        <v>3058</v>
      </c>
      <c r="F161" s="145" t="s">
        <v>3059</v>
      </c>
      <c r="G161" s="146" t="s">
        <v>169</v>
      </c>
      <c r="H161" s="147">
        <v>3</v>
      </c>
      <c r="I161" s="148"/>
      <c r="J161" s="148">
        <f t="shared" si="0"/>
        <v>0</v>
      </c>
      <c r="K161" s="149"/>
      <c r="L161" s="150"/>
      <c r="M161" s="151" t="s">
        <v>1</v>
      </c>
      <c r="N161" s="152" t="s">
        <v>43</v>
      </c>
      <c r="O161" s="139">
        <v>0</v>
      </c>
      <c r="P161" s="139">
        <f t="shared" si="1"/>
        <v>0</v>
      </c>
      <c r="Q161" s="139">
        <v>0</v>
      </c>
      <c r="R161" s="139">
        <f t="shared" si="2"/>
        <v>0</v>
      </c>
      <c r="S161" s="139">
        <v>0</v>
      </c>
      <c r="T161" s="140">
        <f t="shared" si="3"/>
        <v>0</v>
      </c>
      <c r="AR161" s="141" t="s">
        <v>2712</v>
      </c>
      <c r="AT161" s="141" t="s">
        <v>220</v>
      </c>
      <c r="AU161" s="141" t="s">
        <v>89</v>
      </c>
      <c r="AY161" s="13" t="s">
        <v>151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89</v>
      </c>
      <c r="BK161" s="142">
        <f t="shared" si="9"/>
        <v>0</v>
      </c>
      <c r="BL161" s="13" t="s">
        <v>411</v>
      </c>
      <c r="BM161" s="141" t="s">
        <v>403</v>
      </c>
    </row>
    <row r="162" spans="2:65" s="1" customFormat="1" ht="14.5" customHeight="1">
      <c r="B162" s="129"/>
      <c r="C162" s="143" t="s">
        <v>281</v>
      </c>
      <c r="D162" s="143" t="s">
        <v>220</v>
      </c>
      <c r="E162" s="144" t="s">
        <v>3060</v>
      </c>
      <c r="F162" s="145" t="s">
        <v>3061</v>
      </c>
      <c r="G162" s="146" t="s">
        <v>169</v>
      </c>
      <c r="H162" s="147">
        <v>1</v>
      </c>
      <c r="I162" s="148"/>
      <c r="J162" s="148">
        <f t="shared" si="0"/>
        <v>0</v>
      </c>
      <c r="K162" s="149"/>
      <c r="L162" s="150"/>
      <c r="M162" s="151" t="s">
        <v>1</v>
      </c>
      <c r="N162" s="152" t="s">
        <v>43</v>
      </c>
      <c r="O162" s="139">
        <v>0</v>
      </c>
      <c r="P162" s="139">
        <f t="shared" si="1"/>
        <v>0</v>
      </c>
      <c r="Q162" s="139">
        <v>0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2712</v>
      </c>
      <c r="AT162" s="141" t="s">
        <v>220</v>
      </c>
      <c r="AU162" s="141" t="s">
        <v>89</v>
      </c>
      <c r="AY162" s="13" t="s">
        <v>151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89</v>
      </c>
      <c r="BK162" s="142">
        <f t="shared" si="9"/>
        <v>0</v>
      </c>
      <c r="BL162" s="13" t="s">
        <v>411</v>
      </c>
      <c r="BM162" s="141" t="s">
        <v>411</v>
      </c>
    </row>
    <row r="163" spans="2:65" s="1" customFormat="1" ht="14.5" customHeight="1">
      <c r="B163" s="129"/>
      <c r="C163" s="130" t="s">
        <v>285</v>
      </c>
      <c r="D163" s="130" t="s">
        <v>153</v>
      </c>
      <c r="E163" s="131" t="s">
        <v>3062</v>
      </c>
      <c r="F163" s="132" t="s">
        <v>2940</v>
      </c>
      <c r="G163" s="133" t="s">
        <v>160</v>
      </c>
      <c r="H163" s="134">
        <v>40</v>
      </c>
      <c r="I163" s="135"/>
      <c r="J163" s="135">
        <f t="shared" ref="J163:J180" si="20">ROUND(I163*H163,2)</f>
        <v>0</v>
      </c>
      <c r="K163" s="136"/>
      <c r="L163" s="25"/>
      <c r="M163" s="137" t="s">
        <v>1</v>
      </c>
      <c r="N163" s="138" t="s">
        <v>43</v>
      </c>
      <c r="O163" s="139">
        <v>0</v>
      </c>
      <c r="P163" s="139">
        <f t="shared" ref="P163:P180" si="21">O163*H163</f>
        <v>0</v>
      </c>
      <c r="Q163" s="139">
        <v>0</v>
      </c>
      <c r="R163" s="139">
        <f t="shared" ref="R163:R180" si="22">Q163*H163</f>
        <v>0</v>
      </c>
      <c r="S163" s="139">
        <v>0</v>
      </c>
      <c r="T163" s="140">
        <f t="shared" ref="T163:T180" si="23">S163*H163</f>
        <v>0</v>
      </c>
      <c r="AR163" s="141" t="s">
        <v>411</v>
      </c>
      <c r="AT163" s="141" t="s">
        <v>153</v>
      </c>
      <c r="AU163" s="141" t="s">
        <v>89</v>
      </c>
      <c r="AY163" s="13" t="s">
        <v>151</v>
      </c>
      <c r="BE163" s="142">
        <f t="shared" ref="BE163:BE180" si="24">IF(N163="základná",J163,0)</f>
        <v>0</v>
      </c>
      <c r="BF163" s="142">
        <f t="shared" ref="BF163:BF180" si="25">IF(N163="znížená",J163,0)</f>
        <v>0</v>
      </c>
      <c r="BG163" s="142">
        <f t="shared" ref="BG163:BG180" si="26">IF(N163="zákl. prenesená",J163,0)</f>
        <v>0</v>
      </c>
      <c r="BH163" s="142">
        <f t="shared" ref="BH163:BH180" si="27">IF(N163="zníž. prenesená",J163,0)</f>
        <v>0</v>
      </c>
      <c r="BI163" s="142">
        <f t="shared" ref="BI163:BI180" si="28">IF(N163="nulová",J163,0)</f>
        <v>0</v>
      </c>
      <c r="BJ163" s="13" t="s">
        <v>89</v>
      </c>
      <c r="BK163" s="142">
        <f t="shared" ref="BK163:BK180" si="29">ROUND(I163*H163,2)</f>
        <v>0</v>
      </c>
      <c r="BL163" s="13" t="s">
        <v>411</v>
      </c>
      <c r="BM163" s="141" t="s">
        <v>419</v>
      </c>
    </row>
    <row r="164" spans="2:65" s="1" customFormat="1" ht="14.5" customHeight="1">
      <c r="B164" s="129"/>
      <c r="C164" s="143" t="s">
        <v>290</v>
      </c>
      <c r="D164" s="143" t="s">
        <v>220</v>
      </c>
      <c r="E164" s="144" t="s">
        <v>3063</v>
      </c>
      <c r="F164" s="145" t="s">
        <v>2943</v>
      </c>
      <c r="G164" s="146" t="s">
        <v>160</v>
      </c>
      <c r="H164" s="147">
        <v>40</v>
      </c>
      <c r="I164" s="148"/>
      <c r="J164" s="148">
        <f t="shared" si="20"/>
        <v>0</v>
      </c>
      <c r="K164" s="149"/>
      <c r="L164" s="150"/>
      <c r="M164" s="151" t="s">
        <v>1</v>
      </c>
      <c r="N164" s="152" t="s">
        <v>43</v>
      </c>
      <c r="O164" s="139">
        <v>0</v>
      </c>
      <c r="P164" s="139">
        <f t="shared" si="21"/>
        <v>0</v>
      </c>
      <c r="Q164" s="139">
        <v>0</v>
      </c>
      <c r="R164" s="139">
        <f t="shared" si="22"/>
        <v>0</v>
      </c>
      <c r="S164" s="139">
        <v>0</v>
      </c>
      <c r="T164" s="140">
        <f t="shared" si="23"/>
        <v>0</v>
      </c>
      <c r="AR164" s="141" t="s">
        <v>2712</v>
      </c>
      <c r="AT164" s="141" t="s">
        <v>220</v>
      </c>
      <c r="AU164" s="141" t="s">
        <v>89</v>
      </c>
      <c r="AY164" s="13" t="s">
        <v>151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89</v>
      </c>
      <c r="BK164" s="142">
        <f t="shared" si="29"/>
        <v>0</v>
      </c>
      <c r="BL164" s="13" t="s">
        <v>411</v>
      </c>
      <c r="BM164" s="141" t="s">
        <v>427</v>
      </c>
    </row>
    <row r="165" spans="2:65" s="1" customFormat="1" ht="24.25" customHeight="1">
      <c r="B165" s="129"/>
      <c r="C165" s="130" t="s">
        <v>294</v>
      </c>
      <c r="D165" s="130" t="s">
        <v>153</v>
      </c>
      <c r="E165" s="131" t="s">
        <v>3064</v>
      </c>
      <c r="F165" s="132" t="s">
        <v>2952</v>
      </c>
      <c r="G165" s="133" t="s">
        <v>160</v>
      </c>
      <c r="H165" s="134">
        <v>150</v>
      </c>
      <c r="I165" s="135"/>
      <c r="J165" s="135">
        <f t="shared" si="20"/>
        <v>0</v>
      </c>
      <c r="K165" s="136"/>
      <c r="L165" s="25"/>
      <c r="M165" s="137" t="s">
        <v>1</v>
      </c>
      <c r="N165" s="138" t="s">
        <v>43</v>
      </c>
      <c r="O165" s="139">
        <v>0</v>
      </c>
      <c r="P165" s="139">
        <f t="shared" si="21"/>
        <v>0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411</v>
      </c>
      <c r="AT165" s="141" t="s">
        <v>153</v>
      </c>
      <c r="AU165" s="141" t="s">
        <v>89</v>
      </c>
      <c r="AY165" s="13" t="s">
        <v>151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89</v>
      </c>
      <c r="BK165" s="142">
        <f t="shared" si="29"/>
        <v>0</v>
      </c>
      <c r="BL165" s="13" t="s">
        <v>411</v>
      </c>
      <c r="BM165" s="141" t="s">
        <v>435</v>
      </c>
    </row>
    <row r="166" spans="2:65" s="1" customFormat="1" ht="14.5" customHeight="1">
      <c r="B166" s="129"/>
      <c r="C166" s="143" t="s">
        <v>298</v>
      </c>
      <c r="D166" s="143" t="s">
        <v>220</v>
      </c>
      <c r="E166" s="144" t="s">
        <v>3065</v>
      </c>
      <c r="F166" s="145" t="s">
        <v>2955</v>
      </c>
      <c r="G166" s="146" t="s">
        <v>160</v>
      </c>
      <c r="H166" s="147">
        <v>150</v>
      </c>
      <c r="I166" s="148"/>
      <c r="J166" s="148">
        <f t="shared" si="20"/>
        <v>0</v>
      </c>
      <c r="K166" s="149"/>
      <c r="L166" s="150"/>
      <c r="M166" s="151" t="s">
        <v>1</v>
      </c>
      <c r="N166" s="152" t="s">
        <v>43</v>
      </c>
      <c r="O166" s="139">
        <v>0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2712</v>
      </c>
      <c r="AT166" s="141" t="s">
        <v>220</v>
      </c>
      <c r="AU166" s="141" t="s">
        <v>89</v>
      </c>
      <c r="AY166" s="13" t="s">
        <v>151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89</v>
      </c>
      <c r="BK166" s="142">
        <f t="shared" si="29"/>
        <v>0</v>
      </c>
      <c r="BL166" s="13" t="s">
        <v>411</v>
      </c>
      <c r="BM166" s="141" t="s">
        <v>443</v>
      </c>
    </row>
    <row r="167" spans="2:65" s="1" customFormat="1" ht="14.5" customHeight="1">
      <c r="B167" s="129"/>
      <c r="C167" s="130" t="s">
        <v>302</v>
      </c>
      <c r="D167" s="130" t="s">
        <v>153</v>
      </c>
      <c r="E167" s="131" t="s">
        <v>3066</v>
      </c>
      <c r="F167" s="132" t="s">
        <v>3067</v>
      </c>
      <c r="G167" s="133" t="s">
        <v>160</v>
      </c>
      <c r="H167" s="134">
        <v>380</v>
      </c>
      <c r="I167" s="135"/>
      <c r="J167" s="135">
        <f t="shared" si="20"/>
        <v>0</v>
      </c>
      <c r="K167" s="136"/>
      <c r="L167" s="25"/>
      <c r="M167" s="137" t="s">
        <v>1</v>
      </c>
      <c r="N167" s="138" t="s">
        <v>43</v>
      </c>
      <c r="O167" s="139">
        <v>0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411</v>
      </c>
      <c r="AT167" s="141" t="s">
        <v>153</v>
      </c>
      <c r="AU167" s="141" t="s">
        <v>89</v>
      </c>
      <c r="AY167" s="13" t="s">
        <v>151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89</v>
      </c>
      <c r="BK167" s="142">
        <f t="shared" si="29"/>
        <v>0</v>
      </c>
      <c r="BL167" s="13" t="s">
        <v>411</v>
      </c>
      <c r="BM167" s="141" t="s">
        <v>451</v>
      </c>
    </row>
    <row r="168" spans="2:65" s="1" customFormat="1" ht="14.5" customHeight="1">
      <c r="B168" s="129"/>
      <c r="C168" s="143" t="s">
        <v>306</v>
      </c>
      <c r="D168" s="143" t="s">
        <v>220</v>
      </c>
      <c r="E168" s="144" t="s">
        <v>3068</v>
      </c>
      <c r="F168" s="145" t="s">
        <v>3069</v>
      </c>
      <c r="G168" s="146" t="s">
        <v>160</v>
      </c>
      <c r="H168" s="147">
        <v>380</v>
      </c>
      <c r="I168" s="148"/>
      <c r="J168" s="148">
        <f t="shared" si="20"/>
        <v>0</v>
      </c>
      <c r="K168" s="149"/>
      <c r="L168" s="150"/>
      <c r="M168" s="151" t="s">
        <v>1</v>
      </c>
      <c r="N168" s="152" t="s">
        <v>43</v>
      </c>
      <c r="O168" s="139">
        <v>0</v>
      </c>
      <c r="P168" s="139">
        <f t="shared" si="21"/>
        <v>0</v>
      </c>
      <c r="Q168" s="139">
        <v>0</v>
      </c>
      <c r="R168" s="139">
        <f t="shared" si="22"/>
        <v>0</v>
      </c>
      <c r="S168" s="139">
        <v>0</v>
      </c>
      <c r="T168" s="140">
        <f t="shared" si="23"/>
        <v>0</v>
      </c>
      <c r="AR168" s="141" t="s">
        <v>2712</v>
      </c>
      <c r="AT168" s="141" t="s">
        <v>220</v>
      </c>
      <c r="AU168" s="141" t="s">
        <v>89</v>
      </c>
      <c r="AY168" s="13" t="s">
        <v>151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89</v>
      </c>
      <c r="BK168" s="142">
        <f t="shared" si="29"/>
        <v>0</v>
      </c>
      <c r="BL168" s="13" t="s">
        <v>411</v>
      </c>
      <c r="BM168" s="141" t="s">
        <v>459</v>
      </c>
    </row>
    <row r="169" spans="2:65" s="1" customFormat="1" ht="24.25" customHeight="1">
      <c r="B169" s="129"/>
      <c r="C169" s="130" t="s">
        <v>310</v>
      </c>
      <c r="D169" s="130" t="s">
        <v>153</v>
      </c>
      <c r="E169" s="131" t="s">
        <v>3070</v>
      </c>
      <c r="F169" s="132" t="s">
        <v>3071</v>
      </c>
      <c r="G169" s="133" t="s">
        <v>160</v>
      </c>
      <c r="H169" s="134">
        <v>320</v>
      </c>
      <c r="I169" s="135"/>
      <c r="J169" s="135">
        <f t="shared" si="20"/>
        <v>0</v>
      </c>
      <c r="K169" s="136"/>
      <c r="L169" s="25"/>
      <c r="M169" s="137" t="s">
        <v>1</v>
      </c>
      <c r="N169" s="138" t="s">
        <v>43</v>
      </c>
      <c r="O169" s="139">
        <v>0</v>
      </c>
      <c r="P169" s="139">
        <f t="shared" si="21"/>
        <v>0</v>
      </c>
      <c r="Q169" s="139">
        <v>0</v>
      </c>
      <c r="R169" s="139">
        <f t="shared" si="22"/>
        <v>0</v>
      </c>
      <c r="S169" s="139">
        <v>0</v>
      </c>
      <c r="T169" s="140">
        <f t="shared" si="23"/>
        <v>0</v>
      </c>
      <c r="AR169" s="141" t="s">
        <v>411</v>
      </c>
      <c r="AT169" s="141" t="s">
        <v>153</v>
      </c>
      <c r="AU169" s="141" t="s">
        <v>89</v>
      </c>
      <c r="AY169" s="13" t="s">
        <v>151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89</v>
      </c>
      <c r="BK169" s="142">
        <f t="shared" si="29"/>
        <v>0</v>
      </c>
      <c r="BL169" s="13" t="s">
        <v>411</v>
      </c>
      <c r="BM169" s="141" t="s">
        <v>467</v>
      </c>
    </row>
    <row r="170" spans="2:65" s="1" customFormat="1" ht="14.5" customHeight="1">
      <c r="B170" s="129"/>
      <c r="C170" s="130" t="s">
        <v>314</v>
      </c>
      <c r="D170" s="130" t="s">
        <v>153</v>
      </c>
      <c r="E170" s="131" t="s">
        <v>3072</v>
      </c>
      <c r="F170" s="132" t="s">
        <v>3073</v>
      </c>
      <c r="G170" s="133" t="s">
        <v>160</v>
      </c>
      <c r="H170" s="134">
        <v>440</v>
      </c>
      <c r="I170" s="135"/>
      <c r="J170" s="135">
        <f t="shared" si="20"/>
        <v>0</v>
      </c>
      <c r="K170" s="136"/>
      <c r="L170" s="25"/>
      <c r="M170" s="137" t="s">
        <v>1</v>
      </c>
      <c r="N170" s="138" t="s">
        <v>43</v>
      </c>
      <c r="O170" s="139">
        <v>0</v>
      </c>
      <c r="P170" s="139">
        <f t="shared" si="21"/>
        <v>0</v>
      </c>
      <c r="Q170" s="139">
        <v>0</v>
      </c>
      <c r="R170" s="139">
        <f t="shared" si="22"/>
        <v>0</v>
      </c>
      <c r="S170" s="139">
        <v>0</v>
      </c>
      <c r="T170" s="140">
        <f t="shared" si="23"/>
        <v>0</v>
      </c>
      <c r="AR170" s="141" t="s">
        <v>411</v>
      </c>
      <c r="AT170" s="141" t="s">
        <v>153</v>
      </c>
      <c r="AU170" s="141" t="s">
        <v>89</v>
      </c>
      <c r="AY170" s="13" t="s">
        <v>151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3" t="s">
        <v>89</v>
      </c>
      <c r="BK170" s="142">
        <f t="shared" si="29"/>
        <v>0</v>
      </c>
      <c r="BL170" s="13" t="s">
        <v>411</v>
      </c>
      <c r="BM170" s="141" t="s">
        <v>479</v>
      </c>
    </row>
    <row r="171" spans="2:65" s="1" customFormat="1" ht="14.5" customHeight="1">
      <c r="B171" s="129"/>
      <c r="C171" s="130" t="s">
        <v>318</v>
      </c>
      <c r="D171" s="130" t="s">
        <v>153</v>
      </c>
      <c r="E171" s="131" t="s">
        <v>3074</v>
      </c>
      <c r="F171" s="132" t="s">
        <v>3075</v>
      </c>
      <c r="G171" s="133" t="s">
        <v>160</v>
      </c>
      <c r="H171" s="134">
        <v>90</v>
      </c>
      <c r="I171" s="135"/>
      <c r="J171" s="135">
        <f t="shared" si="20"/>
        <v>0</v>
      </c>
      <c r="K171" s="136"/>
      <c r="L171" s="25"/>
      <c r="M171" s="137" t="s">
        <v>1</v>
      </c>
      <c r="N171" s="138" t="s">
        <v>43</v>
      </c>
      <c r="O171" s="139">
        <v>0</v>
      </c>
      <c r="P171" s="139">
        <f t="shared" si="21"/>
        <v>0</v>
      </c>
      <c r="Q171" s="139">
        <v>0</v>
      </c>
      <c r="R171" s="139">
        <f t="shared" si="22"/>
        <v>0</v>
      </c>
      <c r="S171" s="139">
        <v>0</v>
      </c>
      <c r="T171" s="140">
        <f t="shared" si="23"/>
        <v>0</v>
      </c>
      <c r="AR171" s="141" t="s">
        <v>411</v>
      </c>
      <c r="AT171" s="141" t="s">
        <v>153</v>
      </c>
      <c r="AU171" s="141" t="s">
        <v>89</v>
      </c>
      <c r="AY171" s="13" t="s">
        <v>151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89</v>
      </c>
      <c r="BK171" s="142">
        <f t="shared" si="29"/>
        <v>0</v>
      </c>
      <c r="BL171" s="13" t="s">
        <v>411</v>
      </c>
      <c r="BM171" s="141" t="s">
        <v>491</v>
      </c>
    </row>
    <row r="172" spans="2:65" s="1" customFormat="1" ht="14.5" customHeight="1">
      <c r="B172" s="129"/>
      <c r="C172" s="143" t="s">
        <v>322</v>
      </c>
      <c r="D172" s="143" t="s">
        <v>220</v>
      </c>
      <c r="E172" s="144" t="s">
        <v>3076</v>
      </c>
      <c r="F172" s="145" t="s">
        <v>3077</v>
      </c>
      <c r="G172" s="146" t="s">
        <v>160</v>
      </c>
      <c r="H172" s="147">
        <v>90</v>
      </c>
      <c r="I172" s="148"/>
      <c r="J172" s="148">
        <f t="shared" si="20"/>
        <v>0</v>
      </c>
      <c r="K172" s="149"/>
      <c r="L172" s="150"/>
      <c r="M172" s="151" t="s">
        <v>1</v>
      </c>
      <c r="N172" s="152" t="s">
        <v>43</v>
      </c>
      <c r="O172" s="139">
        <v>0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2712</v>
      </c>
      <c r="AT172" s="141" t="s">
        <v>220</v>
      </c>
      <c r="AU172" s="141" t="s">
        <v>89</v>
      </c>
      <c r="AY172" s="13" t="s">
        <v>151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89</v>
      </c>
      <c r="BK172" s="142">
        <f t="shared" si="29"/>
        <v>0</v>
      </c>
      <c r="BL172" s="13" t="s">
        <v>411</v>
      </c>
      <c r="BM172" s="141" t="s">
        <v>499</v>
      </c>
    </row>
    <row r="173" spans="2:65" s="1" customFormat="1" ht="24.25" customHeight="1">
      <c r="B173" s="129"/>
      <c r="C173" s="130" t="s">
        <v>326</v>
      </c>
      <c r="D173" s="130" t="s">
        <v>153</v>
      </c>
      <c r="E173" s="131" t="s">
        <v>3078</v>
      </c>
      <c r="F173" s="132" t="s">
        <v>3079</v>
      </c>
      <c r="G173" s="133" t="s">
        <v>160</v>
      </c>
      <c r="H173" s="134">
        <v>20</v>
      </c>
      <c r="I173" s="135"/>
      <c r="J173" s="135">
        <f t="shared" si="20"/>
        <v>0</v>
      </c>
      <c r="K173" s="136"/>
      <c r="L173" s="25"/>
      <c r="M173" s="137" t="s">
        <v>1</v>
      </c>
      <c r="N173" s="138" t="s">
        <v>43</v>
      </c>
      <c r="O173" s="139">
        <v>0</v>
      </c>
      <c r="P173" s="139">
        <f t="shared" si="21"/>
        <v>0</v>
      </c>
      <c r="Q173" s="139">
        <v>0</v>
      </c>
      <c r="R173" s="139">
        <f t="shared" si="22"/>
        <v>0</v>
      </c>
      <c r="S173" s="139">
        <v>0</v>
      </c>
      <c r="T173" s="140">
        <f t="shared" si="23"/>
        <v>0</v>
      </c>
      <c r="AR173" s="141" t="s">
        <v>411</v>
      </c>
      <c r="AT173" s="141" t="s">
        <v>153</v>
      </c>
      <c r="AU173" s="141" t="s">
        <v>89</v>
      </c>
      <c r="AY173" s="13" t="s">
        <v>151</v>
      </c>
      <c r="BE173" s="142">
        <f t="shared" si="24"/>
        <v>0</v>
      </c>
      <c r="BF173" s="142">
        <f t="shared" si="25"/>
        <v>0</v>
      </c>
      <c r="BG173" s="142">
        <f t="shared" si="26"/>
        <v>0</v>
      </c>
      <c r="BH173" s="142">
        <f t="shared" si="27"/>
        <v>0</v>
      </c>
      <c r="BI173" s="142">
        <f t="shared" si="28"/>
        <v>0</v>
      </c>
      <c r="BJ173" s="13" t="s">
        <v>89</v>
      </c>
      <c r="BK173" s="142">
        <f t="shared" si="29"/>
        <v>0</v>
      </c>
      <c r="BL173" s="13" t="s">
        <v>411</v>
      </c>
      <c r="BM173" s="141" t="s">
        <v>506</v>
      </c>
    </row>
    <row r="174" spans="2:65" s="1" customFormat="1" ht="14.5" customHeight="1">
      <c r="B174" s="129"/>
      <c r="C174" s="143" t="s">
        <v>330</v>
      </c>
      <c r="D174" s="143" t="s">
        <v>220</v>
      </c>
      <c r="E174" s="144" t="s">
        <v>3080</v>
      </c>
      <c r="F174" s="145" t="s">
        <v>3081</v>
      </c>
      <c r="G174" s="146" t="s">
        <v>160</v>
      </c>
      <c r="H174" s="147">
        <v>20</v>
      </c>
      <c r="I174" s="148"/>
      <c r="J174" s="148">
        <f t="shared" si="20"/>
        <v>0</v>
      </c>
      <c r="K174" s="149"/>
      <c r="L174" s="150"/>
      <c r="M174" s="151" t="s">
        <v>1</v>
      </c>
      <c r="N174" s="152" t="s">
        <v>43</v>
      </c>
      <c r="O174" s="139">
        <v>0</v>
      </c>
      <c r="P174" s="139">
        <f t="shared" si="21"/>
        <v>0</v>
      </c>
      <c r="Q174" s="139">
        <v>0</v>
      </c>
      <c r="R174" s="139">
        <f t="shared" si="22"/>
        <v>0</v>
      </c>
      <c r="S174" s="139">
        <v>0</v>
      </c>
      <c r="T174" s="140">
        <f t="shared" si="23"/>
        <v>0</v>
      </c>
      <c r="AR174" s="141" t="s">
        <v>2712</v>
      </c>
      <c r="AT174" s="141" t="s">
        <v>220</v>
      </c>
      <c r="AU174" s="141" t="s">
        <v>89</v>
      </c>
      <c r="AY174" s="13" t="s">
        <v>151</v>
      </c>
      <c r="BE174" s="142">
        <f t="shared" si="24"/>
        <v>0</v>
      </c>
      <c r="BF174" s="142">
        <f t="shared" si="25"/>
        <v>0</v>
      </c>
      <c r="BG174" s="142">
        <f t="shared" si="26"/>
        <v>0</v>
      </c>
      <c r="BH174" s="142">
        <f t="shared" si="27"/>
        <v>0</v>
      </c>
      <c r="BI174" s="142">
        <f t="shared" si="28"/>
        <v>0</v>
      </c>
      <c r="BJ174" s="13" t="s">
        <v>89</v>
      </c>
      <c r="BK174" s="142">
        <f t="shared" si="29"/>
        <v>0</v>
      </c>
      <c r="BL174" s="13" t="s">
        <v>411</v>
      </c>
      <c r="BM174" s="141" t="s">
        <v>514</v>
      </c>
    </row>
    <row r="175" spans="2:65" s="1" customFormat="1" ht="24.25" customHeight="1">
      <c r="B175" s="129"/>
      <c r="C175" s="130" t="s">
        <v>334</v>
      </c>
      <c r="D175" s="130" t="s">
        <v>153</v>
      </c>
      <c r="E175" s="131" t="s">
        <v>3082</v>
      </c>
      <c r="F175" s="132" t="s">
        <v>2889</v>
      </c>
      <c r="G175" s="133" t="s">
        <v>160</v>
      </c>
      <c r="H175" s="134">
        <v>40</v>
      </c>
      <c r="I175" s="135"/>
      <c r="J175" s="135">
        <f t="shared" si="20"/>
        <v>0</v>
      </c>
      <c r="K175" s="136"/>
      <c r="L175" s="25"/>
      <c r="M175" s="137" t="s">
        <v>1</v>
      </c>
      <c r="N175" s="138" t="s">
        <v>43</v>
      </c>
      <c r="O175" s="139">
        <v>0</v>
      </c>
      <c r="P175" s="139">
        <f t="shared" si="21"/>
        <v>0</v>
      </c>
      <c r="Q175" s="139">
        <v>0</v>
      </c>
      <c r="R175" s="139">
        <f t="shared" si="22"/>
        <v>0</v>
      </c>
      <c r="S175" s="139">
        <v>0</v>
      </c>
      <c r="T175" s="140">
        <f t="shared" si="23"/>
        <v>0</v>
      </c>
      <c r="AR175" s="141" t="s">
        <v>411</v>
      </c>
      <c r="AT175" s="141" t="s">
        <v>153</v>
      </c>
      <c r="AU175" s="141" t="s">
        <v>89</v>
      </c>
      <c r="AY175" s="13" t="s">
        <v>151</v>
      </c>
      <c r="BE175" s="142">
        <f t="shared" si="24"/>
        <v>0</v>
      </c>
      <c r="BF175" s="142">
        <f t="shared" si="25"/>
        <v>0</v>
      </c>
      <c r="BG175" s="142">
        <f t="shared" si="26"/>
        <v>0</v>
      </c>
      <c r="BH175" s="142">
        <f t="shared" si="27"/>
        <v>0</v>
      </c>
      <c r="BI175" s="142">
        <f t="shared" si="28"/>
        <v>0</v>
      </c>
      <c r="BJ175" s="13" t="s">
        <v>89</v>
      </c>
      <c r="BK175" s="142">
        <f t="shared" si="29"/>
        <v>0</v>
      </c>
      <c r="BL175" s="13" t="s">
        <v>411</v>
      </c>
      <c r="BM175" s="141" t="s">
        <v>522</v>
      </c>
    </row>
    <row r="176" spans="2:65" s="1" customFormat="1" ht="14.5" customHeight="1">
      <c r="B176" s="129"/>
      <c r="C176" s="130" t="s">
        <v>338</v>
      </c>
      <c r="D176" s="130" t="s">
        <v>153</v>
      </c>
      <c r="E176" s="131" t="s">
        <v>3083</v>
      </c>
      <c r="F176" s="132" t="s">
        <v>2069</v>
      </c>
      <c r="G176" s="133" t="s">
        <v>545</v>
      </c>
      <c r="H176" s="134">
        <v>370.14499999999998</v>
      </c>
      <c r="I176" s="135"/>
      <c r="J176" s="135">
        <f t="shared" si="20"/>
        <v>0</v>
      </c>
      <c r="K176" s="136"/>
      <c r="L176" s="25"/>
      <c r="M176" s="137" t="s">
        <v>1</v>
      </c>
      <c r="N176" s="138" t="s">
        <v>43</v>
      </c>
      <c r="O176" s="139">
        <v>0</v>
      </c>
      <c r="P176" s="139">
        <f t="shared" si="21"/>
        <v>0</v>
      </c>
      <c r="Q176" s="139">
        <v>0</v>
      </c>
      <c r="R176" s="139">
        <f t="shared" si="22"/>
        <v>0</v>
      </c>
      <c r="S176" s="139">
        <v>0</v>
      </c>
      <c r="T176" s="140">
        <f t="shared" si="23"/>
        <v>0</v>
      </c>
      <c r="AR176" s="141" t="s">
        <v>411</v>
      </c>
      <c r="AT176" s="141" t="s">
        <v>153</v>
      </c>
      <c r="AU176" s="141" t="s">
        <v>89</v>
      </c>
      <c r="AY176" s="13" t="s">
        <v>151</v>
      </c>
      <c r="BE176" s="142">
        <f t="shared" si="24"/>
        <v>0</v>
      </c>
      <c r="BF176" s="142">
        <f t="shared" si="25"/>
        <v>0</v>
      </c>
      <c r="BG176" s="142">
        <f t="shared" si="26"/>
        <v>0</v>
      </c>
      <c r="BH176" s="142">
        <f t="shared" si="27"/>
        <v>0</v>
      </c>
      <c r="BI176" s="142">
        <f t="shared" si="28"/>
        <v>0</v>
      </c>
      <c r="BJ176" s="13" t="s">
        <v>89</v>
      </c>
      <c r="BK176" s="142">
        <f t="shared" si="29"/>
        <v>0</v>
      </c>
      <c r="BL176" s="13" t="s">
        <v>411</v>
      </c>
      <c r="BM176" s="141" t="s">
        <v>530</v>
      </c>
    </row>
    <row r="177" spans="2:65" s="1" customFormat="1" ht="14.5" customHeight="1">
      <c r="B177" s="129"/>
      <c r="C177" s="130" t="s">
        <v>342</v>
      </c>
      <c r="D177" s="130" t="s">
        <v>153</v>
      </c>
      <c r="E177" s="131" t="s">
        <v>3084</v>
      </c>
      <c r="F177" s="132" t="s">
        <v>3085</v>
      </c>
      <c r="G177" s="133" t="s">
        <v>545</v>
      </c>
      <c r="H177" s="134">
        <v>370.14499999999998</v>
      </c>
      <c r="I177" s="135"/>
      <c r="J177" s="135">
        <f t="shared" si="20"/>
        <v>0</v>
      </c>
      <c r="K177" s="136"/>
      <c r="L177" s="25"/>
      <c r="M177" s="137" t="s">
        <v>1</v>
      </c>
      <c r="N177" s="138" t="s">
        <v>43</v>
      </c>
      <c r="O177" s="139">
        <v>0</v>
      </c>
      <c r="P177" s="139">
        <f t="shared" si="21"/>
        <v>0</v>
      </c>
      <c r="Q177" s="139">
        <v>0</v>
      </c>
      <c r="R177" s="139">
        <f t="shared" si="22"/>
        <v>0</v>
      </c>
      <c r="S177" s="139">
        <v>0</v>
      </c>
      <c r="T177" s="140">
        <f t="shared" si="23"/>
        <v>0</v>
      </c>
      <c r="AR177" s="141" t="s">
        <v>411</v>
      </c>
      <c r="AT177" s="141" t="s">
        <v>153</v>
      </c>
      <c r="AU177" s="141" t="s">
        <v>89</v>
      </c>
      <c r="AY177" s="13" t="s">
        <v>151</v>
      </c>
      <c r="BE177" s="142">
        <f t="shared" si="24"/>
        <v>0</v>
      </c>
      <c r="BF177" s="142">
        <f t="shared" si="25"/>
        <v>0</v>
      </c>
      <c r="BG177" s="142">
        <f t="shared" si="26"/>
        <v>0</v>
      </c>
      <c r="BH177" s="142">
        <f t="shared" si="27"/>
        <v>0</v>
      </c>
      <c r="BI177" s="142">
        <f t="shared" si="28"/>
        <v>0</v>
      </c>
      <c r="BJ177" s="13" t="s">
        <v>89</v>
      </c>
      <c r="BK177" s="142">
        <f t="shared" si="29"/>
        <v>0</v>
      </c>
      <c r="BL177" s="13" t="s">
        <v>411</v>
      </c>
      <c r="BM177" s="141" t="s">
        <v>538</v>
      </c>
    </row>
    <row r="178" spans="2:65" s="1" customFormat="1" ht="14.5" customHeight="1">
      <c r="B178" s="129"/>
      <c r="C178" s="130" t="s">
        <v>346</v>
      </c>
      <c r="D178" s="130" t="s">
        <v>153</v>
      </c>
      <c r="E178" s="131" t="s">
        <v>3086</v>
      </c>
      <c r="F178" s="132" t="s">
        <v>3086</v>
      </c>
      <c r="G178" s="133" t="s">
        <v>545</v>
      </c>
      <c r="H178" s="134">
        <v>370.14499999999998</v>
      </c>
      <c r="I178" s="135"/>
      <c r="J178" s="135">
        <f t="shared" si="20"/>
        <v>0</v>
      </c>
      <c r="K178" s="136"/>
      <c r="L178" s="25"/>
      <c r="M178" s="137" t="s">
        <v>1</v>
      </c>
      <c r="N178" s="138" t="s">
        <v>43</v>
      </c>
      <c r="O178" s="139">
        <v>0</v>
      </c>
      <c r="P178" s="139">
        <f t="shared" si="21"/>
        <v>0</v>
      </c>
      <c r="Q178" s="139">
        <v>0</v>
      </c>
      <c r="R178" s="139">
        <f t="shared" si="22"/>
        <v>0</v>
      </c>
      <c r="S178" s="139">
        <v>0</v>
      </c>
      <c r="T178" s="140">
        <f t="shared" si="23"/>
        <v>0</v>
      </c>
      <c r="AR178" s="141" t="s">
        <v>411</v>
      </c>
      <c r="AT178" s="141" t="s">
        <v>153</v>
      </c>
      <c r="AU178" s="141" t="s">
        <v>89</v>
      </c>
      <c r="AY178" s="13" t="s">
        <v>151</v>
      </c>
      <c r="BE178" s="142">
        <f t="shared" si="24"/>
        <v>0</v>
      </c>
      <c r="BF178" s="142">
        <f t="shared" si="25"/>
        <v>0</v>
      </c>
      <c r="BG178" s="142">
        <f t="shared" si="26"/>
        <v>0</v>
      </c>
      <c r="BH178" s="142">
        <f t="shared" si="27"/>
        <v>0</v>
      </c>
      <c r="BI178" s="142">
        <f t="shared" si="28"/>
        <v>0</v>
      </c>
      <c r="BJ178" s="13" t="s">
        <v>89</v>
      </c>
      <c r="BK178" s="142">
        <f t="shared" si="29"/>
        <v>0</v>
      </c>
      <c r="BL178" s="13" t="s">
        <v>411</v>
      </c>
      <c r="BM178" s="141" t="s">
        <v>547</v>
      </c>
    </row>
    <row r="179" spans="2:65" s="1" customFormat="1" ht="14.5" customHeight="1">
      <c r="B179" s="129"/>
      <c r="C179" s="130" t="s">
        <v>350</v>
      </c>
      <c r="D179" s="130" t="s">
        <v>153</v>
      </c>
      <c r="E179" s="131" t="s">
        <v>3087</v>
      </c>
      <c r="F179" s="132" t="s">
        <v>2976</v>
      </c>
      <c r="G179" s="133" t="s">
        <v>545</v>
      </c>
      <c r="H179" s="134">
        <v>370.14499999999998</v>
      </c>
      <c r="I179" s="135"/>
      <c r="J179" s="135">
        <f t="shared" si="20"/>
        <v>0</v>
      </c>
      <c r="K179" s="136"/>
      <c r="L179" s="25"/>
      <c r="M179" s="137" t="s">
        <v>1</v>
      </c>
      <c r="N179" s="138" t="s">
        <v>43</v>
      </c>
      <c r="O179" s="139">
        <v>0</v>
      </c>
      <c r="P179" s="139">
        <f t="shared" si="21"/>
        <v>0</v>
      </c>
      <c r="Q179" s="139">
        <v>0</v>
      </c>
      <c r="R179" s="139">
        <f t="shared" si="22"/>
        <v>0</v>
      </c>
      <c r="S179" s="139">
        <v>0</v>
      </c>
      <c r="T179" s="140">
        <f t="shared" si="23"/>
        <v>0</v>
      </c>
      <c r="AR179" s="141" t="s">
        <v>411</v>
      </c>
      <c r="AT179" s="141" t="s">
        <v>153</v>
      </c>
      <c r="AU179" s="141" t="s">
        <v>89</v>
      </c>
      <c r="AY179" s="13" t="s">
        <v>151</v>
      </c>
      <c r="BE179" s="142">
        <f t="shared" si="24"/>
        <v>0</v>
      </c>
      <c r="BF179" s="142">
        <f t="shared" si="25"/>
        <v>0</v>
      </c>
      <c r="BG179" s="142">
        <f t="shared" si="26"/>
        <v>0</v>
      </c>
      <c r="BH179" s="142">
        <f t="shared" si="27"/>
        <v>0</v>
      </c>
      <c r="BI179" s="142">
        <f t="shared" si="28"/>
        <v>0</v>
      </c>
      <c r="BJ179" s="13" t="s">
        <v>89</v>
      </c>
      <c r="BK179" s="142">
        <f t="shared" si="29"/>
        <v>0</v>
      </c>
      <c r="BL179" s="13" t="s">
        <v>411</v>
      </c>
      <c r="BM179" s="141" t="s">
        <v>557</v>
      </c>
    </row>
    <row r="180" spans="2:65" s="1" customFormat="1" ht="14.5" customHeight="1">
      <c r="B180" s="129"/>
      <c r="C180" s="130" t="s">
        <v>354</v>
      </c>
      <c r="D180" s="130" t="s">
        <v>153</v>
      </c>
      <c r="E180" s="131" t="s">
        <v>3088</v>
      </c>
      <c r="F180" s="132" t="s">
        <v>2979</v>
      </c>
      <c r="G180" s="133" t="s">
        <v>545</v>
      </c>
      <c r="H180" s="134">
        <v>370.14499999999998</v>
      </c>
      <c r="I180" s="135"/>
      <c r="J180" s="135">
        <f t="shared" si="20"/>
        <v>0</v>
      </c>
      <c r="K180" s="136"/>
      <c r="L180" s="25"/>
      <c r="M180" s="137" t="s">
        <v>1</v>
      </c>
      <c r="N180" s="138" t="s">
        <v>43</v>
      </c>
      <c r="O180" s="139">
        <v>0</v>
      </c>
      <c r="P180" s="139">
        <f t="shared" si="21"/>
        <v>0</v>
      </c>
      <c r="Q180" s="139">
        <v>0</v>
      </c>
      <c r="R180" s="139">
        <f t="shared" si="22"/>
        <v>0</v>
      </c>
      <c r="S180" s="139">
        <v>0</v>
      </c>
      <c r="T180" s="140">
        <f t="shared" si="23"/>
        <v>0</v>
      </c>
      <c r="AR180" s="141" t="s">
        <v>411</v>
      </c>
      <c r="AT180" s="141" t="s">
        <v>153</v>
      </c>
      <c r="AU180" s="141" t="s">
        <v>89</v>
      </c>
      <c r="AY180" s="13" t="s">
        <v>151</v>
      </c>
      <c r="BE180" s="142">
        <f t="shared" si="24"/>
        <v>0</v>
      </c>
      <c r="BF180" s="142">
        <f t="shared" si="25"/>
        <v>0</v>
      </c>
      <c r="BG180" s="142">
        <f t="shared" si="26"/>
        <v>0</v>
      </c>
      <c r="BH180" s="142">
        <f t="shared" si="27"/>
        <v>0</v>
      </c>
      <c r="BI180" s="142">
        <f t="shared" si="28"/>
        <v>0</v>
      </c>
      <c r="BJ180" s="13" t="s">
        <v>89</v>
      </c>
      <c r="BK180" s="142">
        <f t="shared" si="29"/>
        <v>0</v>
      </c>
      <c r="BL180" s="13" t="s">
        <v>411</v>
      </c>
      <c r="BM180" s="141" t="s">
        <v>564</v>
      </c>
    </row>
    <row r="181" spans="2:65" s="11" customFormat="1" ht="23" customHeight="1">
      <c r="B181" s="118"/>
      <c r="D181" s="119" t="s">
        <v>76</v>
      </c>
      <c r="E181" s="127" t="s">
        <v>1501</v>
      </c>
      <c r="F181" s="127" t="s">
        <v>3089</v>
      </c>
      <c r="J181" s="128">
        <f>BK181</f>
        <v>0</v>
      </c>
      <c r="L181" s="118"/>
      <c r="M181" s="122"/>
      <c r="P181" s="123">
        <f>SUM(P182:P188)</f>
        <v>0</v>
      </c>
      <c r="R181" s="123">
        <f>SUM(R182:R188)</f>
        <v>0</v>
      </c>
      <c r="T181" s="124">
        <f>SUM(T182:T188)</f>
        <v>0</v>
      </c>
      <c r="AR181" s="119" t="s">
        <v>93</v>
      </c>
      <c r="AT181" s="125" t="s">
        <v>76</v>
      </c>
      <c r="AU181" s="125" t="s">
        <v>84</v>
      </c>
      <c r="AY181" s="119" t="s">
        <v>151</v>
      </c>
      <c r="BK181" s="126">
        <f>SUM(BK182:BK188)</f>
        <v>0</v>
      </c>
    </row>
    <row r="182" spans="2:65" s="1" customFormat="1" ht="24.25" customHeight="1">
      <c r="B182" s="129"/>
      <c r="C182" s="130" t="s">
        <v>358</v>
      </c>
      <c r="D182" s="130" t="s">
        <v>153</v>
      </c>
      <c r="E182" s="131" t="s">
        <v>3090</v>
      </c>
      <c r="F182" s="132" t="s">
        <v>3091</v>
      </c>
      <c r="G182" s="133" t="s">
        <v>169</v>
      </c>
      <c r="H182" s="134">
        <v>1</v>
      </c>
      <c r="I182" s="135"/>
      <c r="J182" s="135">
        <f t="shared" ref="J182:J188" si="30">ROUND(I182*H182,2)</f>
        <v>0</v>
      </c>
      <c r="K182" s="136"/>
      <c r="L182" s="25"/>
      <c r="M182" s="137" t="s">
        <v>1</v>
      </c>
      <c r="N182" s="138" t="s">
        <v>43</v>
      </c>
      <c r="O182" s="139">
        <v>0</v>
      </c>
      <c r="P182" s="139">
        <f t="shared" ref="P182:P188" si="31">O182*H182</f>
        <v>0</v>
      </c>
      <c r="Q182" s="139">
        <v>0</v>
      </c>
      <c r="R182" s="139">
        <f t="shared" ref="R182:R188" si="32">Q182*H182</f>
        <v>0</v>
      </c>
      <c r="S182" s="139">
        <v>0</v>
      </c>
      <c r="T182" s="140">
        <f t="shared" ref="T182:T188" si="33">S182*H182</f>
        <v>0</v>
      </c>
      <c r="AR182" s="141" t="s">
        <v>411</v>
      </c>
      <c r="AT182" s="141" t="s">
        <v>153</v>
      </c>
      <c r="AU182" s="141" t="s">
        <v>89</v>
      </c>
      <c r="AY182" s="13" t="s">
        <v>151</v>
      </c>
      <c r="BE182" s="142">
        <f t="shared" ref="BE182:BE188" si="34">IF(N182="základná",J182,0)</f>
        <v>0</v>
      </c>
      <c r="BF182" s="142">
        <f t="shared" ref="BF182:BF188" si="35">IF(N182="znížená",J182,0)</f>
        <v>0</v>
      </c>
      <c r="BG182" s="142">
        <f t="shared" ref="BG182:BG188" si="36">IF(N182="zákl. prenesená",J182,0)</f>
        <v>0</v>
      </c>
      <c r="BH182" s="142">
        <f t="shared" ref="BH182:BH188" si="37">IF(N182="zníž. prenesená",J182,0)</f>
        <v>0</v>
      </c>
      <c r="BI182" s="142">
        <f t="shared" ref="BI182:BI188" si="38">IF(N182="nulová",J182,0)</f>
        <v>0</v>
      </c>
      <c r="BJ182" s="13" t="s">
        <v>89</v>
      </c>
      <c r="BK182" s="142">
        <f t="shared" ref="BK182:BK188" si="39">ROUND(I182*H182,2)</f>
        <v>0</v>
      </c>
      <c r="BL182" s="13" t="s">
        <v>411</v>
      </c>
      <c r="BM182" s="141" t="s">
        <v>574</v>
      </c>
    </row>
    <row r="183" spans="2:65" s="1" customFormat="1" ht="14.5" customHeight="1">
      <c r="B183" s="129"/>
      <c r="C183" s="130" t="s">
        <v>362</v>
      </c>
      <c r="D183" s="130" t="s">
        <v>153</v>
      </c>
      <c r="E183" s="131" t="s">
        <v>3092</v>
      </c>
      <c r="F183" s="132" t="s">
        <v>3093</v>
      </c>
      <c r="G183" s="133" t="s">
        <v>169</v>
      </c>
      <c r="H183" s="134">
        <v>1</v>
      </c>
      <c r="I183" s="135"/>
      <c r="J183" s="135">
        <f t="shared" si="30"/>
        <v>0</v>
      </c>
      <c r="K183" s="136"/>
      <c r="L183" s="25"/>
      <c r="M183" s="137" t="s">
        <v>1</v>
      </c>
      <c r="N183" s="138" t="s">
        <v>43</v>
      </c>
      <c r="O183" s="139">
        <v>0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0</v>
      </c>
      <c r="T183" s="140">
        <f t="shared" si="33"/>
        <v>0</v>
      </c>
      <c r="AR183" s="141" t="s">
        <v>411</v>
      </c>
      <c r="AT183" s="141" t="s">
        <v>153</v>
      </c>
      <c r="AU183" s="141" t="s">
        <v>89</v>
      </c>
      <c r="AY183" s="13" t="s">
        <v>151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89</v>
      </c>
      <c r="BK183" s="142">
        <f t="shared" si="39"/>
        <v>0</v>
      </c>
      <c r="BL183" s="13" t="s">
        <v>411</v>
      </c>
      <c r="BM183" s="141" t="s">
        <v>582</v>
      </c>
    </row>
    <row r="184" spans="2:65" s="1" customFormat="1" ht="14.5" customHeight="1">
      <c r="B184" s="129"/>
      <c r="C184" s="130" t="s">
        <v>366</v>
      </c>
      <c r="D184" s="130" t="s">
        <v>153</v>
      </c>
      <c r="E184" s="131" t="s">
        <v>3094</v>
      </c>
      <c r="F184" s="132" t="s">
        <v>3095</v>
      </c>
      <c r="G184" s="133" t="s">
        <v>169</v>
      </c>
      <c r="H184" s="134">
        <v>1</v>
      </c>
      <c r="I184" s="135"/>
      <c r="J184" s="135">
        <f t="shared" si="30"/>
        <v>0</v>
      </c>
      <c r="K184" s="136"/>
      <c r="L184" s="25"/>
      <c r="M184" s="137" t="s">
        <v>1</v>
      </c>
      <c r="N184" s="138" t="s">
        <v>43</v>
      </c>
      <c r="O184" s="139">
        <v>0</v>
      </c>
      <c r="P184" s="139">
        <f t="shared" si="31"/>
        <v>0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411</v>
      </c>
      <c r="AT184" s="141" t="s">
        <v>153</v>
      </c>
      <c r="AU184" s="141" t="s">
        <v>89</v>
      </c>
      <c r="AY184" s="13" t="s">
        <v>151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89</v>
      </c>
      <c r="BK184" s="142">
        <f t="shared" si="39"/>
        <v>0</v>
      </c>
      <c r="BL184" s="13" t="s">
        <v>411</v>
      </c>
      <c r="BM184" s="141" t="s">
        <v>590</v>
      </c>
    </row>
    <row r="185" spans="2:65" s="1" customFormat="1" ht="14.5" customHeight="1">
      <c r="B185" s="129"/>
      <c r="C185" s="130" t="s">
        <v>370</v>
      </c>
      <c r="D185" s="130" t="s">
        <v>153</v>
      </c>
      <c r="E185" s="131" t="s">
        <v>3096</v>
      </c>
      <c r="F185" s="132" t="s">
        <v>2983</v>
      </c>
      <c r="G185" s="133" t="s">
        <v>169</v>
      </c>
      <c r="H185" s="134">
        <v>1</v>
      </c>
      <c r="I185" s="135"/>
      <c r="J185" s="135">
        <f t="shared" si="30"/>
        <v>0</v>
      </c>
      <c r="K185" s="136"/>
      <c r="L185" s="25"/>
      <c r="M185" s="137" t="s">
        <v>1</v>
      </c>
      <c r="N185" s="138" t="s">
        <v>43</v>
      </c>
      <c r="O185" s="139">
        <v>0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411</v>
      </c>
      <c r="AT185" s="141" t="s">
        <v>153</v>
      </c>
      <c r="AU185" s="141" t="s">
        <v>89</v>
      </c>
      <c r="AY185" s="13" t="s">
        <v>151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89</v>
      </c>
      <c r="BK185" s="142">
        <f t="shared" si="39"/>
        <v>0</v>
      </c>
      <c r="BL185" s="13" t="s">
        <v>411</v>
      </c>
      <c r="BM185" s="141" t="s">
        <v>600</v>
      </c>
    </row>
    <row r="186" spans="2:65" s="1" customFormat="1" ht="14.5" customHeight="1">
      <c r="B186" s="129"/>
      <c r="C186" s="130" t="s">
        <v>374</v>
      </c>
      <c r="D186" s="130" t="s">
        <v>153</v>
      </c>
      <c r="E186" s="131" t="s">
        <v>3097</v>
      </c>
      <c r="F186" s="132" t="s">
        <v>3098</v>
      </c>
      <c r="G186" s="133" t="s">
        <v>169</v>
      </c>
      <c r="H186" s="134">
        <v>2</v>
      </c>
      <c r="I186" s="135"/>
      <c r="J186" s="135">
        <f t="shared" si="30"/>
        <v>0</v>
      </c>
      <c r="K186" s="136"/>
      <c r="L186" s="25"/>
      <c r="M186" s="137" t="s">
        <v>1</v>
      </c>
      <c r="N186" s="138" t="s">
        <v>43</v>
      </c>
      <c r="O186" s="139">
        <v>0</v>
      </c>
      <c r="P186" s="139">
        <f t="shared" si="31"/>
        <v>0</v>
      </c>
      <c r="Q186" s="139">
        <v>0</v>
      </c>
      <c r="R186" s="139">
        <f t="shared" si="32"/>
        <v>0</v>
      </c>
      <c r="S186" s="139">
        <v>0</v>
      </c>
      <c r="T186" s="140">
        <f t="shared" si="33"/>
        <v>0</v>
      </c>
      <c r="AR186" s="141" t="s">
        <v>411</v>
      </c>
      <c r="AT186" s="141" t="s">
        <v>153</v>
      </c>
      <c r="AU186" s="141" t="s">
        <v>89</v>
      </c>
      <c r="AY186" s="13" t="s">
        <v>151</v>
      </c>
      <c r="BE186" s="142">
        <f t="shared" si="34"/>
        <v>0</v>
      </c>
      <c r="BF186" s="142">
        <f t="shared" si="35"/>
        <v>0</v>
      </c>
      <c r="BG186" s="142">
        <f t="shared" si="36"/>
        <v>0</v>
      </c>
      <c r="BH186" s="142">
        <f t="shared" si="37"/>
        <v>0</v>
      </c>
      <c r="BI186" s="142">
        <f t="shared" si="38"/>
        <v>0</v>
      </c>
      <c r="BJ186" s="13" t="s">
        <v>89</v>
      </c>
      <c r="BK186" s="142">
        <f t="shared" si="39"/>
        <v>0</v>
      </c>
      <c r="BL186" s="13" t="s">
        <v>411</v>
      </c>
      <c r="BM186" s="141" t="s">
        <v>608</v>
      </c>
    </row>
    <row r="187" spans="2:65" s="1" customFormat="1" ht="14.5" customHeight="1">
      <c r="B187" s="129"/>
      <c r="C187" s="130" t="s">
        <v>378</v>
      </c>
      <c r="D187" s="130" t="s">
        <v>153</v>
      </c>
      <c r="E187" s="131" t="s">
        <v>76</v>
      </c>
      <c r="F187" s="132" t="s">
        <v>2069</v>
      </c>
      <c r="G187" s="133" t="s">
        <v>545</v>
      </c>
      <c r="H187" s="134">
        <v>30.5</v>
      </c>
      <c r="I187" s="135"/>
      <c r="J187" s="135">
        <f t="shared" si="30"/>
        <v>0</v>
      </c>
      <c r="K187" s="136"/>
      <c r="L187" s="25"/>
      <c r="M187" s="137" t="s">
        <v>1</v>
      </c>
      <c r="N187" s="138" t="s">
        <v>43</v>
      </c>
      <c r="O187" s="139">
        <v>0</v>
      </c>
      <c r="P187" s="139">
        <f t="shared" si="31"/>
        <v>0</v>
      </c>
      <c r="Q187" s="139">
        <v>0</v>
      </c>
      <c r="R187" s="139">
        <f t="shared" si="32"/>
        <v>0</v>
      </c>
      <c r="S187" s="139">
        <v>0</v>
      </c>
      <c r="T187" s="140">
        <f t="shared" si="33"/>
        <v>0</v>
      </c>
      <c r="AR187" s="141" t="s">
        <v>411</v>
      </c>
      <c r="AT187" s="141" t="s">
        <v>153</v>
      </c>
      <c r="AU187" s="141" t="s">
        <v>89</v>
      </c>
      <c r="AY187" s="13" t="s">
        <v>151</v>
      </c>
      <c r="BE187" s="142">
        <f t="shared" si="34"/>
        <v>0</v>
      </c>
      <c r="BF187" s="142">
        <f t="shared" si="35"/>
        <v>0</v>
      </c>
      <c r="BG187" s="142">
        <f t="shared" si="36"/>
        <v>0</v>
      </c>
      <c r="BH187" s="142">
        <f t="shared" si="37"/>
        <v>0</v>
      </c>
      <c r="BI187" s="142">
        <f t="shared" si="38"/>
        <v>0</v>
      </c>
      <c r="BJ187" s="13" t="s">
        <v>89</v>
      </c>
      <c r="BK187" s="142">
        <f t="shared" si="39"/>
        <v>0</v>
      </c>
      <c r="BL187" s="13" t="s">
        <v>411</v>
      </c>
      <c r="BM187" s="141" t="s">
        <v>618</v>
      </c>
    </row>
    <row r="188" spans="2:65" s="1" customFormat="1" ht="14.5" customHeight="1">
      <c r="B188" s="129"/>
      <c r="C188" s="130" t="s">
        <v>382</v>
      </c>
      <c r="D188" s="130" t="s">
        <v>153</v>
      </c>
      <c r="E188" s="131" t="s">
        <v>3099</v>
      </c>
      <c r="F188" s="132" t="s">
        <v>2979</v>
      </c>
      <c r="G188" s="133" t="s">
        <v>545</v>
      </c>
      <c r="H188" s="134">
        <v>30.5</v>
      </c>
      <c r="I188" s="135"/>
      <c r="J188" s="135">
        <f t="shared" si="30"/>
        <v>0</v>
      </c>
      <c r="K188" s="136"/>
      <c r="L188" s="25"/>
      <c r="M188" s="137" t="s">
        <v>1</v>
      </c>
      <c r="N188" s="138" t="s">
        <v>43</v>
      </c>
      <c r="O188" s="139">
        <v>0</v>
      </c>
      <c r="P188" s="139">
        <f t="shared" si="31"/>
        <v>0</v>
      </c>
      <c r="Q188" s="139">
        <v>0</v>
      </c>
      <c r="R188" s="139">
        <f t="shared" si="32"/>
        <v>0</v>
      </c>
      <c r="S188" s="139">
        <v>0</v>
      </c>
      <c r="T188" s="140">
        <f t="shared" si="33"/>
        <v>0</v>
      </c>
      <c r="AR188" s="141" t="s">
        <v>411</v>
      </c>
      <c r="AT188" s="141" t="s">
        <v>153</v>
      </c>
      <c r="AU188" s="141" t="s">
        <v>89</v>
      </c>
      <c r="AY188" s="13" t="s">
        <v>151</v>
      </c>
      <c r="BE188" s="142">
        <f t="shared" si="34"/>
        <v>0</v>
      </c>
      <c r="BF188" s="142">
        <f t="shared" si="35"/>
        <v>0</v>
      </c>
      <c r="BG188" s="142">
        <f t="shared" si="36"/>
        <v>0</v>
      </c>
      <c r="BH188" s="142">
        <f t="shared" si="37"/>
        <v>0</v>
      </c>
      <c r="BI188" s="142">
        <f t="shared" si="38"/>
        <v>0</v>
      </c>
      <c r="BJ188" s="13" t="s">
        <v>89</v>
      </c>
      <c r="BK188" s="142">
        <f t="shared" si="39"/>
        <v>0</v>
      </c>
      <c r="BL188" s="13" t="s">
        <v>411</v>
      </c>
      <c r="BM188" s="141" t="s">
        <v>626</v>
      </c>
    </row>
    <row r="189" spans="2:65" s="11" customFormat="1" ht="26" customHeight="1">
      <c r="B189" s="118"/>
      <c r="D189" s="119" t="s">
        <v>76</v>
      </c>
      <c r="E189" s="120" t="s">
        <v>220</v>
      </c>
      <c r="F189" s="120" t="s">
        <v>2996</v>
      </c>
      <c r="J189" s="121">
        <f>BK189</f>
        <v>0</v>
      </c>
      <c r="L189" s="118"/>
      <c r="M189" s="122"/>
      <c r="P189" s="123">
        <f>P190+P225</f>
        <v>0</v>
      </c>
      <c r="R189" s="123">
        <f>R190+R225</f>
        <v>0</v>
      </c>
      <c r="T189" s="124">
        <f>T190+T225</f>
        <v>0</v>
      </c>
      <c r="AR189" s="119" t="s">
        <v>93</v>
      </c>
      <c r="AT189" s="125" t="s">
        <v>76</v>
      </c>
      <c r="AU189" s="125" t="s">
        <v>77</v>
      </c>
      <c r="AY189" s="119" t="s">
        <v>151</v>
      </c>
      <c r="BK189" s="126">
        <f>BK190+BK225</f>
        <v>0</v>
      </c>
    </row>
    <row r="190" spans="2:65" s="11" customFormat="1" ht="23" customHeight="1">
      <c r="B190" s="118"/>
      <c r="D190" s="119" t="s">
        <v>76</v>
      </c>
      <c r="E190" s="127" t="s">
        <v>1955</v>
      </c>
      <c r="F190" s="127" t="s">
        <v>3100</v>
      </c>
      <c r="J190" s="128">
        <f>BK190</f>
        <v>0</v>
      </c>
      <c r="L190" s="118"/>
      <c r="M190" s="122"/>
      <c r="P190" s="123">
        <f>SUM(P191:P224)</f>
        <v>0</v>
      </c>
      <c r="R190" s="123">
        <f>SUM(R191:R224)</f>
        <v>0</v>
      </c>
      <c r="T190" s="124">
        <f>SUM(T191:T224)</f>
        <v>0</v>
      </c>
      <c r="AR190" s="119" t="s">
        <v>84</v>
      </c>
      <c r="AT190" s="125" t="s">
        <v>76</v>
      </c>
      <c r="AU190" s="125" t="s">
        <v>84</v>
      </c>
      <c r="AY190" s="119" t="s">
        <v>151</v>
      </c>
      <c r="BK190" s="126">
        <f>SUM(BK191:BK224)</f>
        <v>0</v>
      </c>
    </row>
    <row r="191" spans="2:65" s="1" customFormat="1" ht="24.25" customHeight="1">
      <c r="B191" s="129"/>
      <c r="C191" s="130" t="s">
        <v>386</v>
      </c>
      <c r="D191" s="130" t="s">
        <v>153</v>
      </c>
      <c r="E191" s="131" t="s">
        <v>2998</v>
      </c>
      <c r="F191" s="132" t="s">
        <v>2999</v>
      </c>
      <c r="G191" s="133" t="s">
        <v>160</v>
      </c>
      <c r="H191" s="134">
        <v>80</v>
      </c>
      <c r="I191" s="135"/>
      <c r="J191" s="135">
        <f t="shared" ref="J191:J224" si="40">ROUND(I191*H191,2)</f>
        <v>0</v>
      </c>
      <c r="K191" s="136"/>
      <c r="L191" s="25"/>
      <c r="M191" s="137" t="s">
        <v>1</v>
      </c>
      <c r="N191" s="138" t="s">
        <v>43</v>
      </c>
      <c r="O191" s="139">
        <v>0</v>
      </c>
      <c r="P191" s="139">
        <f t="shared" ref="P191:P224" si="41">O191*H191</f>
        <v>0</v>
      </c>
      <c r="Q191" s="139">
        <v>0</v>
      </c>
      <c r="R191" s="139">
        <f t="shared" ref="R191:R224" si="42">Q191*H191</f>
        <v>0</v>
      </c>
      <c r="S191" s="139">
        <v>0</v>
      </c>
      <c r="T191" s="140">
        <f t="shared" ref="T191:T224" si="43">S191*H191</f>
        <v>0</v>
      </c>
      <c r="AR191" s="141" t="s">
        <v>96</v>
      </c>
      <c r="AT191" s="141" t="s">
        <v>153</v>
      </c>
      <c r="AU191" s="141" t="s">
        <v>89</v>
      </c>
      <c r="AY191" s="13" t="s">
        <v>151</v>
      </c>
      <c r="BE191" s="142">
        <f t="shared" ref="BE191:BE224" si="44">IF(N191="základná",J191,0)</f>
        <v>0</v>
      </c>
      <c r="BF191" s="142">
        <f t="shared" ref="BF191:BF224" si="45">IF(N191="znížená",J191,0)</f>
        <v>0</v>
      </c>
      <c r="BG191" s="142">
        <f t="shared" ref="BG191:BG224" si="46">IF(N191="zákl. prenesená",J191,0)</f>
        <v>0</v>
      </c>
      <c r="BH191" s="142">
        <f t="shared" ref="BH191:BH224" si="47">IF(N191="zníž. prenesená",J191,0)</f>
        <v>0</v>
      </c>
      <c r="BI191" s="142">
        <f t="shared" ref="BI191:BI224" si="48">IF(N191="nulová",J191,0)</f>
        <v>0</v>
      </c>
      <c r="BJ191" s="13" t="s">
        <v>89</v>
      </c>
      <c r="BK191" s="142">
        <f t="shared" ref="BK191:BK224" si="49">ROUND(I191*H191,2)</f>
        <v>0</v>
      </c>
      <c r="BL191" s="13" t="s">
        <v>96</v>
      </c>
      <c r="BM191" s="141" t="s">
        <v>634</v>
      </c>
    </row>
    <row r="192" spans="2:65" s="1" customFormat="1" ht="14.5" customHeight="1">
      <c r="B192" s="129"/>
      <c r="C192" s="143" t="s">
        <v>391</v>
      </c>
      <c r="D192" s="143" t="s">
        <v>220</v>
      </c>
      <c r="E192" s="144" t="s">
        <v>3000</v>
      </c>
      <c r="F192" s="145" t="s">
        <v>3001</v>
      </c>
      <c r="G192" s="146" t="s">
        <v>160</v>
      </c>
      <c r="H192" s="147">
        <v>80</v>
      </c>
      <c r="I192" s="148"/>
      <c r="J192" s="148">
        <f t="shared" si="40"/>
        <v>0</v>
      </c>
      <c r="K192" s="149"/>
      <c r="L192" s="150"/>
      <c r="M192" s="151" t="s">
        <v>1</v>
      </c>
      <c r="N192" s="152" t="s">
        <v>43</v>
      </c>
      <c r="O192" s="139">
        <v>0</v>
      </c>
      <c r="P192" s="139">
        <f t="shared" si="41"/>
        <v>0</v>
      </c>
      <c r="Q192" s="139">
        <v>0</v>
      </c>
      <c r="R192" s="139">
        <f t="shared" si="42"/>
        <v>0</v>
      </c>
      <c r="S192" s="139">
        <v>0</v>
      </c>
      <c r="T192" s="140">
        <f t="shared" si="43"/>
        <v>0</v>
      </c>
      <c r="AR192" s="141" t="s">
        <v>181</v>
      </c>
      <c r="AT192" s="141" t="s">
        <v>220</v>
      </c>
      <c r="AU192" s="141" t="s">
        <v>89</v>
      </c>
      <c r="AY192" s="13" t="s">
        <v>151</v>
      </c>
      <c r="BE192" s="142">
        <f t="shared" si="44"/>
        <v>0</v>
      </c>
      <c r="BF192" s="142">
        <f t="shared" si="45"/>
        <v>0</v>
      </c>
      <c r="BG192" s="142">
        <f t="shared" si="46"/>
        <v>0</v>
      </c>
      <c r="BH192" s="142">
        <f t="shared" si="47"/>
        <v>0</v>
      </c>
      <c r="BI192" s="142">
        <f t="shared" si="48"/>
        <v>0</v>
      </c>
      <c r="BJ192" s="13" t="s">
        <v>89</v>
      </c>
      <c r="BK192" s="142">
        <f t="shared" si="49"/>
        <v>0</v>
      </c>
      <c r="BL192" s="13" t="s">
        <v>96</v>
      </c>
      <c r="BM192" s="141" t="s">
        <v>644</v>
      </c>
    </row>
    <row r="193" spans="2:65" s="1" customFormat="1" ht="24.25" customHeight="1">
      <c r="B193" s="129"/>
      <c r="C193" s="143" t="s">
        <v>395</v>
      </c>
      <c r="D193" s="143" t="s">
        <v>220</v>
      </c>
      <c r="E193" s="144" t="s">
        <v>3002</v>
      </c>
      <c r="F193" s="145" t="s">
        <v>3003</v>
      </c>
      <c r="G193" s="146" t="s">
        <v>169</v>
      </c>
      <c r="H193" s="147">
        <v>6</v>
      </c>
      <c r="I193" s="148"/>
      <c r="J193" s="148">
        <f t="shared" si="40"/>
        <v>0</v>
      </c>
      <c r="K193" s="149"/>
      <c r="L193" s="150"/>
      <c r="M193" s="151" t="s">
        <v>1</v>
      </c>
      <c r="N193" s="152" t="s">
        <v>43</v>
      </c>
      <c r="O193" s="139">
        <v>0</v>
      </c>
      <c r="P193" s="139">
        <f t="shared" si="41"/>
        <v>0</v>
      </c>
      <c r="Q193" s="139">
        <v>0</v>
      </c>
      <c r="R193" s="139">
        <f t="shared" si="42"/>
        <v>0</v>
      </c>
      <c r="S193" s="139">
        <v>0</v>
      </c>
      <c r="T193" s="140">
        <f t="shared" si="43"/>
        <v>0</v>
      </c>
      <c r="AR193" s="141" t="s">
        <v>181</v>
      </c>
      <c r="AT193" s="141" t="s">
        <v>220</v>
      </c>
      <c r="AU193" s="141" t="s">
        <v>89</v>
      </c>
      <c r="AY193" s="13" t="s">
        <v>151</v>
      </c>
      <c r="BE193" s="142">
        <f t="shared" si="44"/>
        <v>0</v>
      </c>
      <c r="BF193" s="142">
        <f t="shared" si="45"/>
        <v>0</v>
      </c>
      <c r="BG193" s="142">
        <f t="shared" si="46"/>
        <v>0</v>
      </c>
      <c r="BH193" s="142">
        <f t="shared" si="47"/>
        <v>0</v>
      </c>
      <c r="BI193" s="142">
        <f t="shared" si="48"/>
        <v>0</v>
      </c>
      <c r="BJ193" s="13" t="s">
        <v>89</v>
      </c>
      <c r="BK193" s="142">
        <f t="shared" si="49"/>
        <v>0</v>
      </c>
      <c r="BL193" s="13" t="s">
        <v>96</v>
      </c>
      <c r="BM193" s="141" t="s">
        <v>652</v>
      </c>
    </row>
    <row r="194" spans="2:65" s="1" customFormat="1" ht="24.25" customHeight="1">
      <c r="B194" s="129"/>
      <c r="C194" s="143" t="s">
        <v>399</v>
      </c>
      <c r="D194" s="143" t="s">
        <v>220</v>
      </c>
      <c r="E194" s="144" t="s">
        <v>3004</v>
      </c>
      <c r="F194" s="145" t="s">
        <v>3005</v>
      </c>
      <c r="G194" s="146" t="s">
        <v>169</v>
      </c>
      <c r="H194" s="147">
        <v>20</v>
      </c>
      <c r="I194" s="148"/>
      <c r="J194" s="148">
        <f t="shared" si="40"/>
        <v>0</v>
      </c>
      <c r="K194" s="149"/>
      <c r="L194" s="150"/>
      <c r="M194" s="151" t="s">
        <v>1</v>
      </c>
      <c r="N194" s="152" t="s">
        <v>43</v>
      </c>
      <c r="O194" s="139">
        <v>0</v>
      </c>
      <c r="P194" s="139">
        <f t="shared" si="41"/>
        <v>0</v>
      </c>
      <c r="Q194" s="139">
        <v>0</v>
      </c>
      <c r="R194" s="139">
        <f t="shared" si="42"/>
        <v>0</v>
      </c>
      <c r="S194" s="139">
        <v>0</v>
      </c>
      <c r="T194" s="140">
        <f t="shared" si="43"/>
        <v>0</v>
      </c>
      <c r="AR194" s="141" t="s">
        <v>181</v>
      </c>
      <c r="AT194" s="141" t="s">
        <v>220</v>
      </c>
      <c r="AU194" s="141" t="s">
        <v>89</v>
      </c>
      <c r="AY194" s="13" t="s">
        <v>151</v>
      </c>
      <c r="BE194" s="142">
        <f t="shared" si="44"/>
        <v>0</v>
      </c>
      <c r="BF194" s="142">
        <f t="shared" si="45"/>
        <v>0</v>
      </c>
      <c r="BG194" s="142">
        <f t="shared" si="46"/>
        <v>0</v>
      </c>
      <c r="BH194" s="142">
        <f t="shared" si="47"/>
        <v>0</v>
      </c>
      <c r="BI194" s="142">
        <f t="shared" si="48"/>
        <v>0</v>
      </c>
      <c r="BJ194" s="13" t="s">
        <v>89</v>
      </c>
      <c r="BK194" s="142">
        <f t="shared" si="49"/>
        <v>0</v>
      </c>
      <c r="BL194" s="13" t="s">
        <v>96</v>
      </c>
      <c r="BM194" s="141" t="s">
        <v>660</v>
      </c>
    </row>
    <row r="195" spans="2:65" s="1" customFormat="1" ht="24.25" customHeight="1">
      <c r="B195" s="129"/>
      <c r="C195" s="130" t="s">
        <v>403</v>
      </c>
      <c r="D195" s="130" t="s">
        <v>153</v>
      </c>
      <c r="E195" s="131" t="s">
        <v>3006</v>
      </c>
      <c r="F195" s="132" t="s">
        <v>3007</v>
      </c>
      <c r="G195" s="133" t="s">
        <v>160</v>
      </c>
      <c r="H195" s="134">
        <v>30</v>
      </c>
      <c r="I195" s="135"/>
      <c r="J195" s="135">
        <f t="shared" si="40"/>
        <v>0</v>
      </c>
      <c r="K195" s="136"/>
      <c r="L195" s="25"/>
      <c r="M195" s="137" t="s">
        <v>1</v>
      </c>
      <c r="N195" s="138" t="s">
        <v>43</v>
      </c>
      <c r="O195" s="139">
        <v>0</v>
      </c>
      <c r="P195" s="139">
        <f t="shared" si="41"/>
        <v>0</v>
      </c>
      <c r="Q195" s="139">
        <v>0</v>
      </c>
      <c r="R195" s="139">
        <f t="shared" si="42"/>
        <v>0</v>
      </c>
      <c r="S195" s="139">
        <v>0</v>
      </c>
      <c r="T195" s="140">
        <f t="shared" si="43"/>
        <v>0</v>
      </c>
      <c r="AR195" s="141" t="s">
        <v>96</v>
      </c>
      <c r="AT195" s="141" t="s">
        <v>153</v>
      </c>
      <c r="AU195" s="141" t="s">
        <v>89</v>
      </c>
      <c r="AY195" s="13" t="s">
        <v>151</v>
      </c>
      <c r="BE195" s="142">
        <f t="shared" si="44"/>
        <v>0</v>
      </c>
      <c r="BF195" s="142">
        <f t="shared" si="45"/>
        <v>0</v>
      </c>
      <c r="BG195" s="142">
        <f t="shared" si="46"/>
        <v>0</v>
      </c>
      <c r="BH195" s="142">
        <f t="shared" si="47"/>
        <v>0</v>
      </c>
      <c r="BI195" s="142">
        <f t="shared" si="48"/>
        <v>0</v>
      </c>
      <c r="BJ195" s="13" t="s">
        <v>89</v>
      </c>
      <c r="BK195" s="142">
        <f t="shared" si="49"/>
        <v>0</v>
      </c>
      <c r="BL195" s="13" t="s">
        <v>96</v>
      </c>
      <c r="BM195" s="141" t="s">
        <v>668</v>
      </c>
    </row>
    <row r="196" spans="2:65" s="1" customFormat="1" ht="24.25" customHeight="1">
      <c r="B196" s="129"/>
      <c r="C196" s="143" t="s">
        <v>407</v>
      </c>
      <c r="D196" s="143" t="s">
        <v>220</v>
      </c>
      <c r="E196" s="144" t="s">
        <v>3008</v>
      </c>
      <c r="F196" s="145" t="s">
        <v>3009</v>
      </c>
      <c r="G196" s="146" t="s">
        <v>160</v>
      </c>
      <c r="H196" s="147">
        <v>30</v>
      </c>
      <c r="I196" s="148"/>
      <c r="J196" s="148">
        <f t="shared" si="40"/>
        <v>0</v>
      </c>
      <c r="K196" s="149"/>
      <c r="L196" s="150"/>
      <c r="M196" s="151" t="s">
        <v>1</v>
      </c>
      <c r="N196" s="152" t="s">
        <v>43</v>
      </c>
      <c r="O196" s="139">
        <v>0</v>
      </c>
      <c r="P196" s="139">
        <f t="shared" si="41"/>
        <v>0</v>
      </c>
      <c r="Q196" s="139">
        <v>0</v>
      </c>
      <c r="R196" s="139">
        <f t="shared" si="42"/>
        <v>0</v>
      </c>
      <c r="S196" s="139">
        <v>0</v>
      </c>
      <c r="T196" s="140">
        <f t="shared" si="43"/>
        <v>0</v>
      </c>
      <c r="AR196" s="141" t="s">
        <v>181</v>
      </c>
      <c r="AT196" s="141" t="s">
        <v>220</v>
      </c>
      <c r="AU196" s="141" t="s">
        <v>89</v>
      </c>
      <c r="AY196" s="13" t="s">
        <v>151</v>
      </c>
      <c r="BE196" s="142">
        <f t="shared" si="44"/>
        <v>0</v>
      </c>
      <c r="BF196" s="142">
        <f t="shared" si="45"/>
        <v>0</v>
      </c>
      <c r="BG196" s="142">
        <f t="shared" si="46"/>
        <v>0</v>
      </c>
      <c r="BH196" s="142">
        <f t="shared" si="47"/>
        <v>0</v>
      </c>
      <c r="BI196" s="142">
        <f t="shared" si="48"/>
        <v>0</v>
      </c>
      <c r="BJ196" s="13" t="s">
        <v>89</v>
      </c>
      <c r="BK196" s="142">
        <f t="shared" si="49"/>
        <v>0</v>
      </c>
      <c r="BL196" s="13" t="s">
        <v>96</v>
      </c>
      <c r="BM196" s="141" t="s">
        <v>676</v>
      </c>
    </row>
    <row r="197" spans="2:65" s="1" customFormat="1" ht="14.5" customHeight="1">
      <c r="B197" s="129"/>
      <c r="C197" s="130" t="s">
        <v>411</v>
      </c>
      <c r="D197" s="130" t="s">
        <v>153</v>
      </c>
      <c r="E197" s="131" t="s">
        <v>3010</v>
      </c>
      <c r="F197" s="132" t="s">
        <v>3011</v>
      </c>
      <c r="G197" s="133" t="s">
        <v>160</v>
      </c>
      <c r="H197" s="134">
        <v>10</v>
      </c>
      <c r="I197" s="135"/>
      <c r="J197" s="135">
        <f t="shared" si="40"/>
        <v>0</v>
      </c>
      <c r="K197" s="136"/>
      <c r="L197" s="25"/>
      <c r="M197" s="137" t="s">
        <v>1</v>
      </c>
      <c r="N197" s="138" t="s">
        <v>43</v>
      </c>
      <c r="O197" s="139">
        <v>0</v>
      </c>
      <c r="P197" s="139">
        <f t="shared" si="41"/>
        <v>0</v>
      </c>
      <c r="Q197" s="139">
        <v>0</v>
      </c>
      <c r="R197" s="139">
        <f t="shared" si="42"/>
        <v>0</v>
      </c>
      <c r="S197" s="139">
        <v>0</v>
      </c>
      <c r="T197" s="140">
        <f t="shared" si="43"/>
        <v>0</v>
      </c>
      <c r="AR197" s="141" t="s">
        <v>96</v>
      </c>
      <c r="AT197" s="141" t="s">
        <v>153</v>
      </c>
      <c r="AU197" s="141" t="s">
        <v>89</v>
      </c>
      <c r="AY197" s="13" t="s">
        <v>151</v>
      </c>
      <c r="BE197" s="142">
        <f t="shared" si="44"/>
        <v>0</v>
      </c>
      <c r="BF197" s="142">
        <f t="shared" si="45"/>
        <v>0</v>
      </c>
      <c r="BG197" s="142">
        <f t="shared" si="46"/>
        <v>0</v>
      </c>
      <c r="BH197" s="142">
        <f t="shared" si="47"/>
        <v>0</v>
      </c>
      <c r="BI197" s="142">
        <f t="shared" si="48"/>
        <v>0</v>
      </c>
      <c r="BJ197" s="13" t="s">
        <v>89</v>
      </c>
      <c r="BK197" s="142">
        <f t="shared" si="49"/>
        <v>0</v>
      </c>
      <c r="BL197" s="13" t="s">
        <v>96</v>
      </c>
      <c r="BM197" s="141" t="s">
        <v>684</v>
      </c>
    </row>
    <row r="198" spans="2:65" s="1" customFormat="1" ht="14.5" customHeight="1">
      <c r="B198" s="129"/>
      <c r="C198" s="143" t="s">
        <v>415</v>
      </c>
      <c r="D198" s="143" t="s">
        <v>220</v>
      </c>
      <c r="E198" s="144" t="s">
        <v>3012</v>
      </c>
      <c r="F198" s="145" t="s">
        <v>3013</v>
      </c>
      <c r="G198" s="146" t="s">
        <v>160</v>
      </c>
      <c r="H198" s="147">
        <v>10</v>
      </c>
      <c r="I198" s="148"/>
      <c r="J198" s="148">
        <f t="shared" si="40"/>
        <v>0</v>
      </c>
      <c r="K198" s="149"/>
      <c r="L198" s="150"/>
      <c r="M198" s="151" t="s">
        <v>1</v>
      </c>
      <c r="N198" s="152" t="s">
        <v>43</v>
      </c>
      <c r="O198" s="139">
        <v>0</v>
      </c>
      <c r="P198" s="139">
        <f t="shared" si="41"/>
        <v>0</v>
      </c>
      <c r="Q198" s="139">
        <v>0</v>
      </c>
      <c r="R198" s="139">
        <f t="shared" si="42"/>
        <v>0</v>
      </c>
      <c r="S198" s="139">
        <v>0</v>
      </c>
      <c r="T198" s="140">
        <f t="shared" si="43"/>
        <v>0</v>
      </c>
      <c r="AR198" s="141" t="s">
        <v>181</v>
      </c>
      <c r="AT198" s="141" t="s">
        <v>220</v>
      </c>
      <c r="AU198" s="141" t="s">
        <v>89</v>
      </c>
      <c r="AY198" s="13" t="s">
        <v>151</v>
      </c>
      <c r="BE198" s="142">
        <f t="shared" si="44"/>
        <v>0</v>
      </c>
      <c r="BF198" s="142">
        <f t="shared" si="45"/>
        <v>0</v>
      </c>
      <c r="BG198" s="142">
        <f t="shared" si="46"/>
        <v>0</v>
      </c>
      <c r="BH198" s="142">
        <f t="shared" si="47"/>
        <v>0</v>
      </c>
      <c r="BI198" s="142">
        <f t="shared" si="48"/>
        <v>0</v>
      </c>
      <c r="BJ198" s="13" t="s">
        <v>89</v>
      </c>
      <c r="BK198" s="142">
        <f t="shared" si="49"/>
        <v>0</v>
      </c>
      <c r="BL198" s="13" t="s">
        <v>96</v>
      </c>
      <c r="BM198" s="141" t="s">
        <v>692</v>
      </c>
    </row>
    <row r="199" spans="2:65" s="1" customFormat="1" ht="24.25" customHeight="1">
      <c r="B199" s="129"/>
      <c r="C199" s="130" t="s">
        <v>419</v>
      </c>
      <c r="D199" s="130" t="s">
        <v>153</v>
      </c>
      <c r="E199" s="131" t="s">
        <v>3014</v>
      </c>
      <c r="F199" s="132" t="s">
        <v>3015</v>
      </c>
      <c r="G199" s="133" t="s">
        <v>160</v>
      </c>
      <c r="H199" s="134">
        <v>30</v>
      </c>
      <c r="I199" s="135"/>
      <c r="J199" s="135">
        <f t="shared" si="40"/>
        <v>0</v>
      </c>
      <c r="K199" s="136"/>
      <c r="L199" s="25"/>
      <c r="M199" s="137" t="s">
        <v>1</v>
      </c>
      <c r="N199" s="138" t="s">
        <v>43</v>
      </c>
      <c r="O199" s="139">
        <v>0</v>
      </c>
      <c r="P199" s="139">
        <f t="shared" si="41"/>
        <v>0</v>
      </c>
      <c r="Q199" s="139">
        <v>0</v>
      </c>
      <c r="R199" s="139">
        <f t="shared" si="42"/>
        <v>0</v>
      </c>
      <c r="S199" s="139">
        <v>0</v>
      </c>
      <c r="T199" s="140">
        <f t="shared" si="43"/>
        <v>0</v>
      </c>
      <c r="AR199" s="141" t="s">
        <v>96</v>
      </c>
      <c r="AT199" s="141" t="s">
        <v>153</v>
      </c>
      <c r="AU199" s="141" t="s">
        <v>89</v>
      </c>
      <c r="AY199" s="13" t="s">
        <v>151</v>
      </c>
      <c r="BE199" s="142">
        <f t="shared" si="44"/>
        <v>0</v>
      </c>
      <c r="BF199" s="142">
        <f t="shared" si="45"/>
        <v>0</v>
      </c>
      <c r="BG199" s="142">
        <f t="shared" si="46"/>
        <v>0</v>
      </c>
      <c r="BH199" s="142">
        <f t="shared" si="47"/>
        <v>0</v>
      </c>
      <c r="BI199" s="142">
        <f t="shared" si="48"/>
        <v>0</v>
      </c>
      <c r="BJ199" s="13" t="s">
        <v>89</v>
      </c>
      <c r="BK199" s="142">
        <f t="shared" si="49"/>
        <v>0</v>
      </c>
      <c r="BL199" s="13" t="s">
        <v>96</v>
      </c>
      <c r="BM199" s="141" t="s">
        <v>700</v>
      </c>
    </row>
    <row r="200" spans="2:65" s="1" customFormat="1" ht="38" customHeight="1">
      <c r="B200" s="129"/>
      <c r="C200" s="143" t="s">
        <v>423</v>
      </c>
      <c r="D200" s="143" t="s">
        <v>220</v>
      </c>
      <c r="E200" s="144" t="s">
        <v>3016</v>
      </c>
      <c r="F200" s="145" t="s">
        <v>3017</v>
      </c>
      <c r="G200" s="146" t="s">
        <v>160</v>
      </c>
      <c r="H200" s="147">
        <v>30</v>
      </c>
      <c r="I200" s="148"/>
      <c r="J200" s="148">
        <f t="shared" si="40"/>
        <v>0</v>
      </c>
      <c r="K200" s="149"/>
      <c r="L200" s="150"/>
      <c r="M200" s="151" t="s">
        <v>1</v>
      </c>
      <c r="N200" s="152" t="s">
        <v>43</v>
      </c>
      <c r="O200" s="139">
        <v>0</v>
      </c>
      <c r="P200" s="139">
        <f t="shared" si="41"/>
        <v>0</v>
      </c>
      <c r="Q200" s="139">
        <v>0</v>
      </c>
      <c r="R200" s="139">
        <f t="shared" si="42"/>
        <v>0</v>
      </c>
      <c r="S200" s="139">
        <v>0</v>
      </c>
      <c r="T200" s="140">
        <f t="shared" si="43"/>
        <v>0</v>
      </c>
      <c r="AR200" s="141" t="s">
        <v>181</v>
      </c>
      <c r="AT200" s="141" t="s">
        <v>220</v>
      </c>
      <c r="AU200" s="141" t="s">
        <v>89</v>
      </c>
      <c r="AY200" s="13" t="s">
        <v>151</v>
      </c>
      <c r="BE200" s="142">
        <f t="shared" si="44"/>
        <v>0</v>
      </c>
      <c r="BF200" s="142">
        <f t="shared" si="45"/>
        <v>0</v>
      </c>
      <c r="BG200" s="142">
        <f t="shared" si="46"/>
        <v>0</v>
      </c>
      <c r="BH200" s="142">
        <f t="shared" si="47"/>
        <v>0</v>
      </c>
      <c r="BI200" s="142">
        <f t="shared" si="48"/>
        <v>0</v>
      </c>
      <c r="BJ200" s="13" t="s">
        <v>89</v>
      </c>
      <c r="BK200" s="142">
        <f t="shared" si="49"/>
        <v>0</v>
      </c>
      <c r="BL200" s="13" t="s">
        <v>96</v>
      </c>
      <c r="BM200" s="141" t="s">
        <v>708</v>
      </c>
    </row>
    <row r="201" spans="2:65" s="1" customFormat="1" ht="24.25" customHeight="1">
      <c r="B201" s="129"/>
      <c r="C201" s="130" t="s">
        <v>427</v>
      </c>
      <c r="D201" s="130" t="s">
        <v>153</v>
      </c>
      <c r="E201" s="131" t="s">
        <v>3018</v>
      </c>
      <c r="F201" s="132" t="s">
        <v>3019</v>
      </c>
      <c r="G201" s="133" t="s">
        <v>169</v>
      </c>
      <c r="H201" s="134">
        <v>16</v>
      </c>
      <c r="I201" s="135"/>
      <c r="J201" s="135">
        <f t="shared" si="40"/>
        <v>0</v>
      </c>
      <c r="K201" s="136"/>
      <c r="L201" s="25"/>
      <c r="M201" s="137" t="s">
        <v>1</v>
      </c>
      <c r="N201" s="138" t="s">
        <v>43</v>
      </c>
      <c r="O201" s="139">
        <v>0</v>
      </c>
      <c r="P201" s="139">
        <f t="shared" si="41"/>
        <v>0</v>
      </c>
      <c r="Q201" s="139">
        <v>0</v>
      </c>
      <c r="R201" s="139">
        <f t="shared" si="42"/>
        <v>0</v>
      </c>
      <c r="S201" s="139">
        <v>0</v>
      </c>
      <c r="T201" s="140">
        <f t="shared" si="43"/>
        <v>0</v>
      </c>
      <c r="AR201" s="141" t="s">
        <v>96</v>
      </c>
      <c r="AT201" s="141" t="s">
        <v>153</v>
      </c>
      <c r="AU201" s="141" t="s">
        <v>89</v>
      </c>
      <c r="AY201" s="13" t="s">
        <v>151</v>
      </c>
      <c r="BE201" s="142">
        <f t="shared" si="44"/>
        <v>0</v>
      </c>
      <c r="BF201" s="142">
        <f t="shared" si="45"/>
        <v>0</v>
      </c>
      <c r="BG201" s="142">
        <f t="shared" si="46"/>
        <v>0</v>
      </c>
      <c r="BH201" s="142">
        <f t="shared" si="47"/>
        <v>0</v>
      </c>
      <c r="BI201" s="142">
        <f t="shared" si="48"/>
        <v>0</v>
      </c>
      <c r="BJ201" s="13" t="s">
        <v>89</v>
      </c>
      <c r="BK201" s="142">
        <f t="shared" si="49"/>
        <v>0</v>
      </c>
      <c r="BL201" s="13" t="s">
        <v>96</v>
      </c>
      <c r="BM201" s="141" t="s">
        <v>716</v>
      </c>
    </row>
    <row r="202" spans="2:65" s="1" customFormat="1" ht="14.5" customHeight="1">
      <c r="B202" s="129"/>
      <c r="C202" s="143" t="s">
        <v>431</v>
      </c>
      <c r="D202" s="143" t="s">
        <v>220</v>
      </c>
      <c r="E202" s="144" t="s">
        <v>3020</v>
      </c>
      <c r="F202" s="145" t="s">
        <v>3021</v>
      </c>
      <c r="G202" s="146" t="s">
        <v>169</v>
      </c>
      <c r="H202" s="147">
        <v>16</v>
      </c>
      <c r="I202" s="148"/>
      <c r="J202" s="148">
        <f t="shared" si="40"/>
        <v>0</v>
      </c>
      <c r="K202" s="149"/>
      <c r="L202" s="150"/>
      <c r="M202" s="151" t="s">
        <v>1</v>
      </c>
      <c r="N202" s="152" t="s">
        <v>43</v>
      </c>
      <c r="O202" s="139">
        <v>0</v>
      </c>
      <c r="P202" s="139">
        <f t="shared" si="41"/>
        <v>0</v>
      </c>
      <c r="Q202" s="139">
        <v>0</v>
      </c>
      <c r="R202" s="139">
        <f t="shared" si="42"/>
        <v>0</v>
      </c>
      <c r="S202" s="139">
        <v>0</v>
      </c>
      <c r="T202" s="140">
        <f t="shared" si="43"/>
        <v>0</v>
      </c>
      <c r="AR202" s="141" t="s">
        <v>181</v>
      </c>
      <c r="AT202" s="141" t="s">
        <v>220</v>
      </c>
      <c r="AU202" s="141" t="s">
        <v>89</v>
      </c>
      <c r="AY202" s="13" t="s">
        <v>151</v>
      </c>
      <c r="BE202" s="142">
        <f t="shared" si="44"/>
        <v>0</v>
      </c>
      <c r="BF202" s="142">
        <f t="shared" si="45"/>
        <v>0</v>
      </c>
      <c r="BG202" s="142">
        <f t="shared" si="46"/>
        <v>0</v>
      </c>
      <c r="BH202" s="142">
        <f t="shared" si="47"/>
        <v>0</v>
      </c>
      <c r="BI202" s="142">
        <f t="shared" si="48"/>
        <v>0</v>
      </c>
      <c r="BJ202" s="13" t="s">
        <v>89</v>
      </c>
      <c r="BK202" s="142">
        <f t="shared" si="49"/>
        <v>0</v>
      </c>
      <c r="BL202" s="13" t="s">
        <v>96</v>
      </c>
      <c r="BM202" s="141" t="s">
        <v>724</v>
      </c>
    </row>
    <row r="203" spans="2:65" s="1" customFormat="1" ht="24.25" customHeight="1">
      <c r="B203" s="129"/>
      <c r="C203" s="130" t="s">
        <v>435</v>
      </c>
      <c r="D203" s="130" t="s">
        <v>153</v>
      </c>
      <c r="E203" s="131" t="s">
        <v>3022</v>
      </c>
      <c r="F203" s="132" t="s">
        <v>3023</v>
      </c>
      <c r="G203" s="133" t="s">
        <v>169</v>
      </c>
      <c r="H203" s="134">
        <v>16</v>
      </c>
      <c r="I203" s="135"/>
      <c r="J203" s="135">
        <f t="shared" si="40"/>
        <v>0</v>
      </c>
      <c r="K203" s="136"/>
      <c r="L203" s="25"/>
      <c r="M203" s="137" t="s">
        <v>1</v>
      </c>
      <c r="N203" s="138" t="s">
        <v>43</v>
      </c>
      <c r="O203" s="139">
        <v>0</v>
      </c>
      <c r="P203" s="139">
        <f t="shared" si="41"/>
        <v>0</v>
      </c>
      <c r="Q203" s="139">
        <v>0</v>
      </c>
      <c r="R203" s="139">
        <f t="shared" si="42"/>
        <v>0</v>
      </c>
      <c r="S203" s="139">
        <v>0</v>
      </c>
      <c r="T203" s="140">
        <f t="shared" si="43"/>
        <v>0</v>
      </c>
      <c r="AR203" s="141" t="s">
        <v>96</v>
      </c>
      <c r="AT203" s="141" t="s">
        <v>153</v>
      </c>
      <c r="AU203" s="141" t="s">
        <v>89</v>
      </c>
      <c r="AY203" s="13" t="s">
        <v>151</v>
      </c>
      <c r="BE203" s="142">
        <f t="shared" si="44"/>
        <v>0</v>
      </c>
      <c r="BF203" s="142">
        <f t="shared" si="45"/>
        <v>0</v>
      </c>
      <c r="BG203" s="142">
        <f t="shared" si="46"/>
        <v>0</v>
      </c>
      <c r="BH203" s="142">
        <f t="shared" si="47"/>
        <v>0</v>
      </c>
      <c r="BI203" s="142">
        <f t="shared" si="48"/>
        <v>0</v>
      </c>
      <c r="BJ203" s="13" t="s">
        <v>89</v>
      </c>
      <c r="BK203" s="142">
        <f t="shared" si="49"/>
        <v>0</v>
      </c>
      <c r="BL203" s="13" t="s">
        <v>96</v>
      </c>
      <c r="BM203" s="141" t="s">
        <v>732</v>
      </c>
    </row>
    <row r="204" spans="2:65" s="1" customFormat="1" ht="14.5" customHeight="1">
      <c r="B204" s="129"/>
      <c r="C204" s="130" t="s">
        <v>439</v>
      </c>
      <c r="D204" s="130" t="s">
        <v>153</v>
      </c>
      <c r="E204" s="131" t="s">
        <v>3028</v>
      </c>
      <c r="F204" s="132" t="s">
        <v>3029</v>
      </c>
      <c r="G204" s="133" t="s">
        <v>2070</v>
      </c>
      <c r="H204" s="134">
        <v>24</v>
      </c>
      <c r="I204" s="135"/>
      <c r="J204" s="135">
        <f t="shared" si="40"/>
        <v>0</v>
      </c>
      <c r="K204" s="136"/>
      <c r="L204" s="25"/>
      <c r="M204" s="137" t="s">
        <v>1</v>
      </c>
      <c r="N204" s="138" t="s">
        <v>43</v>
      </c>
      <c r="O204" s="139">
        <v>0</v>
      </c>
      <c r="P204" s="139">
        <f t="shared" si="41"/>
        <v>0</v>
      </c>
      <c r="Q204" s="139">
        <v>0</v>
      </c>
      <c r="R204" s="139">
        <f t="shared" si="42"/>
        <v>0</v>
      </c>
      <c r="S204" s="139">
        <v>0</v>
      </c>
      <c r="T204" s="140">
        <f t="shared" si="43"/>
        <v>0</v>
      </c>
      <c r="AR204" s="141" t="s">
        <v>96</v>
      </c>
      <c r="AT204" s="141" t="s">
        <v>153</v>
      </c>
      <c r="AU204" s="141" t="s">
        <v>89</v>
      </c>
      <c r="AY204" s="13" t="s">
        <v>151</v>
      </c>
      <c r="BE204" s="142">
        <f t="shared" si="44"/>
        <v>0</v>
      </c>
      <c r="BF204" s="142">
        <f t="shared" si="45"/>
        <v>0</v>
      </c>
      <c r="BG204" s="142">
        <f t="shared" si="46"/>
        <v>0</v>
      </c>
      <c r="BH204" s="142">
        <f t="shared" si="47"/>
        <v>0</v>
      </c>
      <c r="BI204" s="142">
        <f t="shared" si="48"/>
        <v>0</v>
      </c>
      <c r="BJ204" s="13" t="s">
        <v>89</v>
      </c>
      <c r="BK204" s="142">
        <f t="shared" si="49"/>
        <v>0</v>
      </c>
      <c r="BL204" s="13" t="s">
        <v>96</v>
      </c>
      <c r="BM204" s="141" t="s">
        <v>740</v>
      </c>
    </row>
    <row r="205" spans="2:65" s="1" customFormat="1" ht="14.5" customHeight="1">
      <c r="B205" s="129"/>
      <c r="C205" s="143" t="s">
        <v>443</v>
      </c>
      <c r="D205" s="143" t="s">
        <v>220</v>
      </c>
      <c r="E205" s="144" t="s">
        <v>3030</v>
      </c>
      <c r="F205" s="145" t="s">
        <v>3031</v>
      </c>
      <c r="G205" s="146" t="s">
        <v>169</v>
      </c>
      <c r="H205" s="147">
        <v>24</v>
      </c>
      <c r="I205" s="148"/>
      <c r="J205" s="148">
        <f t="shared" si="40"/>
        <v>0</v>
      </c>
      <c r="K205" s="149"/>
      <c r="L205" s="150"/>
      <c r="M205" s="151" t="s">
        <v>1</v>
      </c>
      <c r="N205" s="152" t="s">
        <v>43</v>
      </c>
      <c r="O205" s="139">
        <v>0</v>
      </c>
      <c r="P205" s="139">
        <f t="shared" si="41"/>
        <v>0</v>
      </c>
      <c r="Q205" s="139">
        <v>0</v>
      </c>
      <c r="R205" s="139">
        <f t="shared" si="42"/>
        <v>0</v>
      </c>
      <c r="S205" s="139">
        <v>0</v>
      </c>
      <c r="T205" s="140">
        <f t="shared" si="43"/>
        <v>0</v>
      </c>
      <c r="AR205" s="141" t="s">
        <v>181</v>
      </c>
      <c r="AT205" s="141" t="s">
        <v>220</v>
      </c>
      <c r="AU205" s="141" t="s">
        <v>89</v>
      </c>
      <c r="AY205" s="13" t="s">
        <v>151</v>
      </c>
      <c r="BE205" s="142">
        <f t="shared" si="44"/>
        <v>0</v>
      </c>
      <c r="BF205" s="142">
        <f t="shared" si="45"/>
        <v>0</v>
      </c>
      <c r="BG205" s="142">
        <f t="shared" si="46"/>
        <v>0</v>
      </c>
      <c r="BH205" s="142">
        <f t="shared" si="47"/>
        <v>0</v>
      </c>
      <c r="BI205" s="142">
        <f t="shared" si="48"/>
        <v>0</v>
      </c>
      <c r="BJ205" s="13" t="s">
        <v>89</v>
      </c>
      <c r="BK205" s="142">
        <f t="shared" si="49"/>
        <v>0</v>
      </c>
      <c r="BL205" s="13" t="s">
        <v>96</v>
      </c>
      <c r="BM205" s="141" t="s">
        <v>748</v>
      </c>
    </row>
    <row r="206" spans="2:65" s="1" customFormat="1" ht="24.25" customHeight="1">
      <c r="B206" s="129"/>
      <c r="C206" s="130" t="s">
        <v>447</v>
      </c>
      <c r="D206" s="130" t="s">
        <v>153</v>
      </c>
      <c r="E206" s="131" t="s">
        <v>3101</v>
      </c>
      <c r="F206" s="132" t="s">
        <v>3102</v>
      </c>
      <c r="G206" s="133" t="s">
        <v>3034</v>
      </c>
      <c r="H206" s="134">
        <v>1</v>
      </c>
      <c r="I206" s="135"/>
      <c r="J206" s="135">
        <f t="shared" si="40"/>
        <v>0</v>
      </c>
      <c r="K206" s="136"/>
      <c r="L206" s="25"/>
      <c r="M206" s="137" t="s">
        <v>1</v>
      </c>
      <c r="N206" s="138" t="s">
        <v>43</v>
      </c>
      <c r="O206" s="139">
        <v>0</v>
      </c>
      <c r="P206" s="139">
        <f t="shared" si="41"/>
        <v>0</v>
      </c>
      <c r="Q206" s="139">
        <v>0</v>
      </c>
      <c r="R206" s="139">
        <f t="shared" si="42"/>
        <v>0</v>
      </c>
      <c r="S206" s="139">
        <v>0</v>
      </c>
      <c r="T206" s="140">
        <f t="shared" si="43"/>
        <v>0</v>
      </c>
      <c r="AR206" s="141" t="s">
        <v>96</v>
      </c>
      <c r="AT206" s="141" t="s">
        <v>153</v>
      </c>
      <c r="AU206" s="141" t="s">
        <v>89</v>
      </c>
      <c r="AY206" s="13" t="s">
        <v>151</v>
      </c>
      <c r="BE206" s="142">
        <f t="shared" si="44"/>
        <v>0</v>
      </c>
      <c r="BF206" s="142">
        <f t="shared" si="45"/>
        <v>0</v>
      </c>
      <c r="BG206" s="142">
        <f t="shared" si="46"/>
        <v>0</v>
      </c>
      <c r="BH206" s="142">
        <f t="shared" si="47"/>
        <v>0</v>
      </c>
      <c r="BI206" s="142">
        <f t="shared" si="48"/>
        <v>0</v>
      </c>
      <c r="BJ206" s="13" t="s">
        <v>89</v>
      </c>
      <c r="BK206" s="142">
        <f t="shared" si="49"/>
        <v>0</v>
      </c>
      <c r="BL206" s="13" t="s">
        <v>96</v>
      </c>
      <c r="BM206" s="141" t="s">
        <v>756</v>
      </c>
    </row>
    <row r="207" spans="2:65" s="1" customFormat="1" ht="24.25" customHeight="1">
      <c r="B207" s="129"/>
      <c r="C207" s="143" t="s">
        <v>451</v>
      </c>
      <c r="D207" s="143" t="s">
        <v>220</v>
      </c>
      <c r="E207" s="144" t="s">
        <v>3103</v>
      </c>
      <c r="F207" s="145" t="s">
        <v>3104</v>
      </c>
      <c r="G207" s="146" t="s">
        <v>3034</v>
      </c>
      <c r="H207" s="147">
        <v>1</v>
      </c>
      <c r="I207" s="148"/>
      <c r="J207" s="148">
        <f t="shared" si="40"/>
        <v>0</v>
      </c>
      <c r="K207" s="149"/>
      <c r="L207" s="150"/>
      <c r="M207" s="151" t="s">
        <v>1</v>
      </c>
      <c r="N207" s="152" t="s">
        <v>43</v>
      </c>
      <c r="O207" s="139">
        <v>0</v>
      </c>
      <c r="P207" s="139">
        <f t="shared" si="41"/>
        <v>0</v>
      </c>
      <c r="Q207" s="139">
        <v>0</v>
      </c>
      <c r="R207" s="139">
        <f t="shared" si="42"/>
        <v>0</v>
      </c>
      <c r="S207" s="139">
        <v>0</v>
      </c>
      <c r="T207" s="140">
        <f t="shared" si="43"/>
        <v>0</v>
      </c>
      <c r="AR207" s="141" t="s">
        <v>181</v>
      </c>
      <c r="AT207" s="141" t="s">
        <v>220</v>
      </c>
      <c r="AU207" s="141" t="s">
        <v>89</v>
      </c>
      <c r="AY207" s="13" t="s">
        <v>151</v>
      </c>
      <c r="BE207" s="142">
        <f t="shared" si="44"/>
        <v>0</v>
      </c>
      <c r="BF207" s="142">
        <f t="shared" si="45"/>
        <v>0</v>
      </c>
      <c r="BG207" s="142">
        <f t="shared" si="46"/>
        <v>0</v>
      </c>
      <c r="BH207" s="142">
        <f t="shared" si="47"/>
        <v>0</v>
      </c>
      <c r="BI207" s="142">
        <f t="shared" si="48"/>
        <v>0</v>
      </c>
      <c r="BJ207" s="13" t="s">
        <v>89</v>
      </c>
      <c r="BK207" s="142">
        <f t="shared" si="49"/>
        <v>0</v>
      </c>
      <c r="BL207" s="13" t="s">
        <v>96</v>
      </c>
      <c r="BM207" s="141" t="s">
        <v>764</v>
      </c>
    </row>
    <row r="208" spans="2:65" s="1" customFormat="1" ht="24.25" customHeight="1">
      <c r="B208" s="129"/>
      <c r="C208" s="130" t="s">
        <v>455</v>
      </c>
      <c r="D208" s="130" t="s">
        <v>153</v>
      </c>
      <c r="E208" s="131" t="s">
        <v>3037</v>
      </c>
      <c r="F208" s="132" t="s">
        <v>3038</v>
      </c>
      <c r="G208" s="133" t="s">
        <v>169</v>
      </c>
      <c r="H208" s="134">
        <v>24</v>
      </c>
      <c r="I208" s="135"/>
      <c r="J208" s="135">
        <f t="shared" si="40"/>
        <v>0</v>
      </c>
      <c r="K208" s="136"/>
      <c r="L208" s="25"/>
      <c r="M208" s="137" t="s">
        <v>1</v>
      </c>
      <c r="N208" s="138" t="s">
        <v>43</v>
      </c>
      <c r="O208" s="139">
        <v>0</v>
      </c>
      <c r="P208" s="139">
        <f t="shared" si="41"/>
        <v>0</v>
      </c>
      <c r="Q208" s="139">
        <v>0</v>
      </c>
      <c r="R208" s="139">
        <f t="shared" si="42"/>
        <v>0</v>
      </c>
      <c r="S208" s="139">
        <v>0</v>
      </c>
      <c r="T208" s="140">
        <f t="shared" si="43"/>
        <v>0</v>
      </c>
      <c r="AR208" s="141" t="s">
        <v>96</v>
      </c>
      <c r="AT208" s="141" t="s">
        <v>153</v>
      </c>
      <c r="AU208" s="141" t="s">
        <v>89</v>
      </c>
      <c r="AY208" s="13" t="s">
        <v>151</v>
      </c>
      <c r="BE208" s="142">
        <f t="shared" si="44"/>
        <v>0</v>
      </c>
      <c r="BF208" s="142">
        <f t="shared" si="45"/>
        <v>0</v>
      </c>
      <c r="BG208" s="142">
        <f t="shared" si="46"/>
        <v>0</v>
      </c>
      <c r="BH208" s="142">
        <f t="shared" si="47"/>
        <v>0</v>
      </c>
      <c r="BI208" s="142">
        <f t="shared" si="48"/>
        <v>0</v>
      </c>
      <c r="BJ208" s="13" t="s">
        <v>89</v>
      </c>
      <c r="BK208" s="142">
        <f t="shared" si="49"/>
        <v>0</v>
      </c>
      <c r="BL208" s="13" t="s">
        <v>96</v>
      </c>
      <c r="BM208" s="141" t="s">
        <v>772</v>
      </c>
    </row>
    <row r="209" spans="2:65" s="1" customFormat="1" ht="24.25" customHeight="1">
      <c r="B209" s="129"/>
      <c r="C209" s="143" t="s">
        <v>459</v>
      </c>
      <c r="D209" s="143" t="s">
        <v>220</v>
      </c>
      <c r="E209" s="144" t="s">
        <v>3105</v>
      </c>
      <c r="F209" s="145" t="s">
        <v>3106</v>
      </c>
      <c r="G209" s="146" t="s">
        <v>169</v>
      </c>
      <c r="H209" s="147">
        <v>24</v>
      </c>
      <c r="I209" s="148"/>
      <c r="J209" s="148">
        <f t="shared" si="40"/>
        <v>0</v>
      </c>
      <c r="K209" s="149"/>
      <c r="L209" s="150"/>
      <c r="M209" s="151" t="s">
        <v>1</v>
      </c>
      <c r="N209" s="152" t="s">
        <v>43</v>
      </c>
      <c r="O209" s="139">
        <v>0</v>
      </c>
      <c r="P209" s="139">
        <f t="shared" si="41"/>
        <v>0</v>
      </c>
      <c r="Q209" s="139">
        <v>0</v>
      </c>
      <c r="R209" s="139">
        <f t="shared" si="42"/>
        <v>0</v>
      </c>
      <c r="S209" s="139">
        <v>0</v>
      </c>
      <c r="T209" s="140">
        <f t="shared" si="43"/>
        <v>0</v>
      </c>
      <c r="AR209" s="141" t="s">
        <v>181</v>
      </c>
      <c r="AT209" s="141" t="s">
        <v>220</v>
      </c>
      <c r="AU209" s="141" t="s">
        <v>89</v>
      </c>
      <c r="AY209" s="13" t="s">
        <v>151</v>
      </c>
      <c r="BE209" s="142">
        <f t="shared" si="44"/>
        <v>0</v>
      </c>
      <c r="BF209" s="142">
        <f t="shared" si="45"/>
        <v>0</v>
      </c>
      <c r="BG209" s="142">
        <f t="shared" si="46"/>
        <v>0</v>
      </c>
      <c r="BH209" s="142">
        <f t="shared" si="47"/>
        <v>0</v>
      </c>
      <c r="BI209" s="142">
        <f t="shared" si="48"/>
        <v>0</v>
      </c>
      <c r="BJ209" s="13" t="s">
        <v>89</v>
      </c>
      <c r="BK209" s="142">
        <f t="shared" si="49"/>
        <v>0</v>
      </c>
      <c r="BL209" s="13" t="s">
        <v>96</v>
      </c>
      <c r="BM209" s="141" t="s">
        <v>780</v>
      </c>
    </row>
    <row r="210" spans="2:65" s="1" customFormat="1" ht="14.5" customHeight="1">
      <c r="B210" s="129"/>
      <c r="C210" s="130" t="s">
        <v>463</v>
      </c>
      <c r="D210" s="130" t="s">
        <v>153</v>
      </c>
      <c r="E210" s="131" t="s">
        <v>3041</v>
      </c>
      <c r="F210" s="132" t="s">
        <v>3042</v>
      </c>
      <c r="G210" s="133" t="s">
        <v>169</v>
      </c>
      <c r="H210" s="134">
        <v>1</v>
      </c>
      <c r="I210" s="135"/>
      <c r="J210" s="135">
        <f t="shared" si="40"/>
        <v>0</v>
      </c>
      <c r="K210" s="136"/>
      <c r="L210" s="25"/>
      <c r="M210" s="137" t="s">
        <v>1</v>
      </c>
      <c r="N210" s="138" t="s">
        <v>43</v>
      </c>
      <c r="O210" s="139">
        <v>0</v>
      </c>
      <c r="P210" s="139">
        <f t="shared" si="41"/>
        <v>0</v>
      </c>
      <c r="Q210" s="139">
        <v>0</v>
      </c>
      <c r="R210" s="139">
        <f t="shared" si="42"/>
        <v>0</v>
      </c>
      <c r="S210" s="139">
        <v>0</v>
      </c>
      <c r="T210" s="140">
        <f t="shared" si="43"/>
        <v>0</v>
      </c>
      <c r="AR210" s="141" t="s">
        <v>96</v>
      </c>
      <c r="AT210" s="141" t="s">
        <v>153</v>
      </c>
      <c r="AU210" s="141" t="s">
        <v>89</v>
      </c>
      <c r="AY210" s="13" t="s">
        <v>151</v>
      </c>
      <c r="BE210" s="142">
        <f t="shared" si="44"/>
        <v>0</v>
      </c>
      <c r="BF210" s="142">
        <f t="shared" si="45"/>
        <v>0</v>
      </c>
      <c r="BG210" s="142">
        <f t="shared" si="46"/>
        <v>0</v>
      </c>
      <c r="BH210" s="142">
        <f t="shared" si="47"/>
        <v>0</v>
      </c>
      <c r="BI210" s="142">
        <f t="shared" si="48"/>
        <v>0</v>
      </c>
      <c r="BJ210" s="13" t="s">
        <v>89</v>
      </c>
      <c r="BK210" s="142">
        <f t="shared" si="49"/>
        <v>0</v>
      </c>
      <c r="BL210" s="13" t="s">
        <v>96</v>
      </c>
      <c r="BM210" s="141" t="s">
        <v>790</v>
      </c>
    </row>
    <row r="211" spans="2:65" s="1" customFormat="1" ht="14.5" customHeight="1">
      <c r="B211" s="129"/>
      <c r="C211" s="143" t="s">
        <v>467</v>
      </c>
      <c r="D211" s="143" t="s">
        <v>220</v>
      </c>
      <c r="E211" s="144" t="s">
        <v>3045</v>
      </c>
      <c r="F211" s="145" t="s">
        <v>3046</v>
      </c>
      <c r="G211" s="146" t="s">
        <v>169</v>
      </c>
      <c r="H211" s="147">
        <v>1</v>
      </c>
      <c r="I211" s="148"/>
      <c r="J211" s="148">
        <f t="shared" si="40"/>
        <v>0</v>
      </c>
      <c r="K211" s="149"/>
      <c r="L211" s="150"/>
      <c r="M211" s="151" t="s">
        <v>1</v>
      </c>
      <c r="N211" s="152" t="s">
        <v>43</v>
      </c>
      <c r="O211" s="139">
        <v>0</v>
      </c>
      <c r="P211" s="139">
        <f t="shared" si="41"/>
        <v>0</v>
      </c>
      <c r="Q211" s="139">
        <v>0</v>
      </c>
      <c r="R211" s="139">
        <f t="shared" si="42"/>
        <v>0</v>
      </c>
      <c r="S211" s="139">
        <v>0</v>
      </c>
      <c r="T211" s="140">
        <f t="shared" si="43"/>
        <v>0</v>
      </c>
      <c r="AR211" s="141" t="s">
        <v>181</v>
      </c>
      <c r="AT211" s="141" t="s">
        <v>220</v>
      </c>
      <c r="AU211" s="141" t="s">
        <v>89</v>
      </c>
      <c r="AY211" s="13" t="s">
        <v>151</v>
      </c>
      <c r="BE211" s="142">
        <f t="shared" si="44"/>
        <v>0</v>
      </c>
      <c r="BF211" s="142">
        <f t="shared" si="45"/>
        <v>0</v>
      </c>
      <c r="BG211" s="142">
        <f t="shared" si="46"/>
        <v>0</v>
      </c>
      <c r="BH211" s="142">
        <f t="shared" si="47"/>
        <v>0</v>
      </c>
      <c r="BI211" s="142">
        <f t="shared" si="48"/>
        <v>0</v>
      </c>
      <c r="BJ211" s="13" t="s">
        <v>89</v>
      </c>
      <c r="BK211" s="142">
        <f t="shared" si="49"/>
        <v>0</v>
      </c>
      <c r="BL211" s="13" t="s">
        <v>96</v>
      </c>
      <c r="BM211" s="141" t="s">
        <v>799</v>
      </c>
    </row>
    <row r="212" spans="2:65" s="1" customFormat="1" ht="24.25" customHeight="1">
      <c r="B212" s="129"/>
      <c r="C212" s="130" t="s">
        <v>475</v>
      </c>
      <c r="D212" s="130" t="s">
        <v>153</v>
      </c>
      <c r="E212" s="131" t="s">
        <v>3064</v>
      </c>
      <c r="F212" s="132" t="s">
        <v>2952</v>
      </c>
      <c r="G212" s="133" t="s">
        <v>160</v>
      </c>
      <c r="H212" s="134">
        <v>80</v>
      </c>
      <c r="I212" s="135"/>
      <c r="J212" s="135">
        <f t="shared" si="40"/>
        <v>0</v>
      </c>
      <c r="K212" s="136"/>
      <c r="L212" s="25"/>
      <c r="M212" s="137" t="s">
        <v>1</v>
      </c>
      <c r="N212" s="138" t="s">
        <v>43</v>
      </c>
      <c r="O212" s="139">
        <v>0</v>
      </c>
      <c r="P212" s="139">
        <f t="shared" si="41"/>
        <v>0</v>
      </c>
      <c r="Q212" s="139">
        <v>0</v>
      </c>
      <c r="R212" s="139">
        <f t="shared" si="42"/>
        <v>0</v>
      </c>
      <c r="S212" s="139">
        <v>0</v>
      </c>
      <c r="T212" s="140">
        <f t="shared" si="43"/>
        <v>0</v>
      </c>
      <c r="AR212" s="141" t="s">
        <v>96</v>
      </c>
      <c r="AT212" s="141" t="s">
        <v>153</v>
      </c>
      <c r="AU212" s="141" t="s">
        <v>89</v>
      </c>
      <c r="AY212" s="13" t="s">
        <v>151</v>
      </c>
      <c r="BE212" s="142">
        <f t="shared" si="44"/>
        <v>0</v>
      </c>
      <c r="BF212" s="142">
        <f t="shared" si="45"/>
        <v>0</v>
      </c>
      <c r="BG212" s="142">
        <f t="shared" si="46"/>
        <v>0</v>
      </c>
      <c r="BH212" s="142">
        <f t="shared" si="47"/>
        <v>0</v>
      </c>
      <c r="BI212" s="142">
        <f t="shared" si="48"/>
        <v>0</v>
      </c>
      <c r="BJ212" s="13" t="s">
        <v>89</v>
      </c>
      <c r="BK212" s="142">
        <f t="shared" si="49"/>
        <v>0</v>
      </c>
      <c r="BL212" s="13" t="s">
        <v>96</v>
      </c>
      <c r="BM212" s="141" t="s">
        <v>807</v>
      </c>
    </row>
    <row r="213" spans="2:65" s="1" customFormat="1" ht="14.5" customHeight="1">
      <c r="B213" s="129"/>
      <c r="C213" s="143" t="s">
        <v>479</v>
      </c>
      <c r="D213" s="143" t="s">
        <v>220</v>
      </c>
      <c r="E213" s="144" t="s">
        <v>3065</v>
      </c>
      <c r="F213" s="145" t="s">
        <v>2955</v>
      </c>
      <c r="G213" s="146" t="s">
        <v>160</v>
      </c>
      <c r="H213" s="147">
        <v>80</v>
      </c>
      <c r="I213" s="148"/>
      <c r="J213" s="148">
        <f t="shared" si="40"/>
        <v>0</v>
      </c>
      <c r="K213" s="149"/>
      <c r="L213" s="150"/>
      <c r="M213" s="151" t="s">
        <v>1</v>
      </c>
      <c r="N213" s="152" t="s">
        <v>43</v>
      </c>
      <c r="O213" s="139">
        <v>0</v>
      </c>
      <c r="P213" s="139">
        <f t="shared" si="41"/>
        <v>0</v>
      </c>
      <c r="Q213" s="139">
        <v>0</v>
      </c>
      <c r="R213" s="139">
        <f t="shared" si="42"/>
        <v>0</v>
      </c>
      <c r="S213" s="139">
        <v>0</v>
      </c>
      <c r="T213" s="140">
        <f t="shared" si="43"/>
        <v>0</v>
      </c>
      <c r="AR213" s="141" t="s">
        <v>181</v>
      </c>
      <c r="AT213" s="141" t="s">
        <v>220</v>
      </c>
      <c r="AU213" s="141" t="s">
        <v>89</v>
      </c>
      <c r="AY213" s="13" t="s">
        <v>151</v>
      </c>
      <c r="BE213" s="142">
        <f t="shared" si="44"/>
        <v>0</v>
      </c>
      <c r="BF213" s="142">
        <f t="shared" si="45"/>
        <v>0</v>
      </c>
      <c r="BG213" s="142">
        <f t="shared" si="46"/>
        <v>0</v>
      </c>
      <c r="BH213" s="142">
        <f t="shared" si="47"/>
        <v>0</v>
      </c>
      <c r="BI213" s="142">
        <f t="shared" si="48"/>
        <v>0</v>
      </c>
      <c r="BJ213" s="13" t="s">
        <v>89</v>
      </c>
      <c r="BK213" s="142">
        <f t="shared" si="49"/>
        <v>0</v>
      </c>
      <c r="BL213" s="13" t="s">
        <v>96</v>
      </c>
      <c r="BM213" s="141" t="s">
        <v>815</v>
      </c>
    </row>
    <row r="214" spans="2:65" s="1" customFormat="1" ht="14.5" customHeight="1">
      <c r="B214" s="129"/>
      <c r="C214" s="130" t="s">
        <v>487</v>
      </c>
      <c r="D214" s="130" t="s">
        <v>153</v>
      </c>
      <c r="E214" s="131" t="s">
        <v>3066</v>
      </c>
      <c r="F214" s="132" t="s">
        <v>3067</v>
      </c>
      <c r="G214" s="133" t="s">
        <v>160</v>
      </c>
      <c r="H214" s="134">
        <v>100</v>
      </c>
      <c r="I214" s="135"/>
      <c r="J214" s="135">
        <f t="shared" si="40"/>
        <v>0</v>
      </c>
      <c r="K214" s="136"/>
      <c r="L214" s="25"/>
      <c r="M214" s="137" t="s">
        <v>1</v>
      </c>
      <c r="N214" s="138" t="s">
        <v>43</v>
      </c>
      <c r="O214" s="139">
        <v>0</v>
      </c>
      <c r="P214" s="139">
        <f t="shared" si="41"/>
        <v>0</v>
      </c>
      <c r="Q214" s="139">
        <v>0</v>
      </c>
      <c r="R214" s="139">
        <f t="shared" si="42"/>
        <v>0</v>
      </c>
      <c r="S214" s="139">
        <v>0</v>
      </c>
      <c r="T214" s="140">
        <f t="shared" si="43"/>
        <v>0</v>
      </c>
      <c r="AR214" s="141" t="s">
        <v>96</v>
      </c>
      <c r="AT214" s="141" t="s">
        <v>153</v>
      </c>
      <c r="AU214" s="141" t="s">
        <v>89</v>
      </c>
      <c r="AY214" s="13" t="s">
        <v>151</v>
      </c>
      <c r="BE214" s="142">
        <f t="shared" si="44"/>
        <v>0</v>
      </c>
      <c r="BF214" s="142">
        <f t="shared" si="45"/>
        <v>0</v>
      </c>
      <c r="BG214" s="142">
        <f t="shared" si="46"/>
        <v>0</v>
      </c>
      <c r="BH214" s="142">
        <f t="shared" si="47"/>
        <v>0</v>
      </c>
      <c r="BI214" s="142">
        <f t="shared" si="48"/>
        <v>0</v>
      </c>
      <c r="BJ214" s="13" t="s">
        <v>89</v>
      </c>
      <c r="BK214" s="142">
        <f t="shared" si="49"/>
        <v>0</v>
      </c>
      <c r="BL214" s="13" t="s">
        <v>96</v>
      </c>
      <c r="BM214" s="141" t="s">
        <v>823</v>
      </c>
    </row>
    <row r="215" spans="2:65" s="1" customFormat="1" ht="14.5" customHeight="1">
      <c r="B215" s="129"/>
      <c r="C215" s="143" t="s">
        <v>491</v>
      </c>
      <c r="D215" s="143" t="s">
        <v>220</v>
      </c>
      <c r="E215" s="144" t="s">
        <v>3068</v>
      </c>
      <c r="F215" s="145" t="s">
        <v>3069</v>
      </c>
      <c r="G215" s="146" t="s">
        <v>160</v>
      </c>
      <c r="H215" s="147">
        <v>100</v>
      </c>
      <c r="I215" s="148"/>
      <c r="J215" s="148">
        <f t="shared" si="40"/>
        <v>0</v>
      </c>
      <c r="K215" s="149"/>
      <c r="L215" s="150"/>
      <c r="M215" s="151" t="s">
        <v>1</v>
      </c>
      <c r="N215" s="152" t="s">
        <v>43</v>
      </c>
      <c r="O215" s="139">
        <v>0</v>
      </c>
      <c r="P215" s="139">
        <f t="shared" si="41"/>
        <v>0</v>
      </c>
      <c r="Q215" s="139">
        <v>0</v>
      </c>
      <c r="R215" s="139">
        <f t="shared" si="42"/>
        <v>0</v>
      </c>
      <c r="S215" s="139">
        <v>0</v>
      </c>
      <c r="T215" s="140">
        <f t="shared" si="43"/>
        <v>0</v>
      </c>
      <c r="AR215" s="141" t="s">
        <v>181</v>
      </c>
      <c r="AT215" s="141" t="s">
        <v>220</v>
      </c>
      <c r="AU215" s="141" t="s">
        <v>89</v>
      </c>
      <c r="AY215" s="13" t="s">
        <v>151</v>
      </c>
      <c r="BE215" s="142">
        <f t="shared" si="44"/>
        <v>0</v>
      </c>
      <c r="BF215" s="142">
        <f t="shared" si="45"/>
        <v>0</v>
      </c>
      <c r="BG215" s="142">
        <f t="shared" si="46"/>
        <v>0</v>
      </c>
      <c r="BH215" s="142">
        <f t="shared" si="47"/>
        <v>0</v>
      </c>
      <c r="BI215" s="142">
        <f t="shared" si="48"/>
        <v>0</v>
      </c>
      <c r="BJ215" s="13" t="s">
        <v>89</v>
      </c>
      <c r="BK215" s="142">
        <f t="shared" si="49"/>
        <v>0</v>
      </c>
      <c r="BL215" s="13" t="s">
        <v>96</v>
      </c>
      <c r="BM215" s="141" t="s">
        <v>831</v>
      </c>
    </row>
    <row r="216" spans="2:65" s="1" customFormat="1" ht="24.25" customHeight="1">
      <c r="B216" s="129"/>
      <c r="C216" s="130" t="s">
        <v>495</v>
      </c>
      <c r="D216" s="130" t="s">
        <v>153</v>
      </c>
      <c r="E216" s="131" t="s">
        <v>3070</v>
      </c>
      <c r="F216" s="132" t="s">
        <v>3071</v>
      </c>
      <c r="G216" s="133" t="s">
        <v>160</v>
      </c>
      <c r="H216" s="134">
        <v>180</v>
      </c>
      <c r="I216" s="135"/>
      <c r="J216" s="135">
        <f t="shared" si="40"/>
        <v>0</v>
      </c>
      <c r="K216" s="136"/>
      <c r="L216" s="25"/>
      <c r="M216" s="137" t="s">
        <v>1</v>
      </c>
      <c r="N216" s="138" t="s">
        <v>43</v>
      </c>
      <c r="O216" s="139">
        <v>0</v>
      </c>
      <c r="P216" s="139">
        <f t="shared" si="41"/>
        <v>0</v>
      </c>
      <c r="Q216" s="139">
        <v>0</v>
      </c>
      <c r="R216" s="139">
        <f t="shared" si="42"/>
        <v>0</v>
      </c>
      <c r="S216" s="139">
        <v>0</v>
      </c>
      <c r="T216" s="140">
        <f t="shared" si="43"/>
        <v>0</v>
      </c>
      <c r="AR216" s="141" t="s">
        <v>96</v>
      </c>
      <c r="AT216" s="141" t="s">
        <v>153</v>
      </c>
      <c r="AU216" s="141" t="s">
        <v>89</v>
      </c>
      <c r="AY216" s="13" t="s">
        <v>151</v>
      </c>
      <c r="BE216" s="142">
        <f t="shared" si="44"/>
        <v>0</v>
      </c>
      <c r="BF216" s="142">
        <f t="shared" si="45"/>
        <v>0</v>
      </c>
      <c r="BG216" s="142">
        <f t="shared" si="46"/>
        <v>0</v>
      </c>
      <c r="BH216" s="142">
        <f t="shared" si="47"/>
        <v>0</v>
      </c>
      <c r="BI216" s="142">
        <f t="shared" si="48"/>
        <v>0</v>
      </c>
      <c r="BJ216" s="13" t="s">
        <v>89</v>
      </c>
      <c r="BK216" s="142">
        <f t="shared" si="49"/>
        <v>0</v>
      </c>
      <c r="BL216" s="13" t="s">
        <v>96</v>
      </c>
      <c r="BM216" s="141" t="s">
        <v>1331</v>
      </c>
    </row>
    <row r="217" spans="2:65" s="1" customFormat="1" ht="14.5" customHeight="1">
      <c r="B217" s="129"/>
      <c r="C217" s="130" t="s">
        <v>499</v>
      </c>
      <c r="D217" s="130" t="s">
        <v>153</v>
      </c>
      <c r="E217" s="131" t="s">
        <v>3072</v>
      </c>
      <c r="F217" s="132" t="s">
        <v>3073</v>
      </c>
      <c r="G217" s="133" t="s">
        <v>160</v>
      </c>
      <c r="H217" s="134">
        <v>80</v>
      </c>
      <c r="I217" s="135"/>
      <c r="J217" s="135">
        <f t="shared" si="40"/>
        <v>0</v>
      </c>
      <c r="K217" s="136"/>
      <c r="L217" s="25"/>
      <c r="M217" s="137" t="s">
        <v>1</v>
      </c>
      <c r="N217" s="138" t="s">
        <v>43</v>
      </c>
      <c r="O217" s="139">
        <v>0</v>
      </c>
      <c r="P217" s="139">
        <f t="shared" si="41"/>
        <v>0</v>
      </c>
      <c r="Q217" s="139">
        <v>0</v>
      </c>
      <c r="R217" s="139">
        <f t="shared" si="42"/>
        <v>0</v>
      </c>
      <c r="S217" s="139">
        <v>0</v>
      </c>
      <c r="T217" s="140">
        <f t="shared" si="43"/>
        <v>0</v>
      </c>
      <c r="AR217" s="141" t="s">
        <v>96</v>
      </c>
      <c r="AT217" s="141" t="s">
        <v>153</v>
      </c>
      <c r="AU217" s="141" t="s">
        <v>89</v>
      </c>
      <c r="AY217" s="13" t="s">
        <v>151</v>
      </c>
      <c r="BE217" s="142">
        <f t="shared" si="44"/>
        <v>0</v>
      </c>
      <c r="BF217" s="142">
        <f t="shared" si="45"/>
        <v>0</v>
      </c>
      <c r="BG217" s="142">
        <f t="shared" si="46"/>
        <v>0</v>
      </c>
      <c r="BH217" s="142">
        <f t="shared" si="47"/>
        <v>0</v>
      </c>
      <c r="BI217" s="142">
        <f t="shared" si="48"/>
        <v>0</v>
      </c>
      <c r="BJ217" s="13" t="s">
        <v>89</v>
      </c>
      <c r="BK217" s="142">
        <f t="shared" si="49"/>
        <v>0</v>
      </c>
      <c r="BL217" s="13" t="s">
        <v>96</v>
      </c>
      <c r="BM217" s="141" t="s">
        <v>1339</v>
      </c>
    </row>
    <row r="218" spans="2:65" s="1" customFormat="1" ht="14.5" customHeight="1">
      <c r="B218" s="129"/>
      <c r="C218" s="130" t="s">
        <v>503</v>
      </c>
      <c r="D218" s="130" t="s">
        <v>153</v>
      </c>
      <c r="E218" s="131" t="s">
        <v>3074</v>
      </c>
      <c r="F218" s="132" t="s">
        <v>3075</v>
      </c>
      <c r="G218" s="133" t="s">
        <v>160</v>
      </c>
      <c r="H218" s="134">
        <v>40</v>
      </c>
      <c r="I218" s="135"/>
      <c r="J218" s="135">
        <f t="shared" si="40"/>
        <v>0</v>
      </c>
      <c r="K218" s="136"/>
      <c r="L218" s="25"/>
      <c r="M218" s="137" t="s">
        <v>1</v>
      </c>
      <c r="N218" s="138" t="s">
        <v>43</v>
      </c>
      <c r="O218" s="139">
        <v>0</v>
      </c>
      <c r="P218" s="139">
        <f t="shared" si="41"/>
        <v>0</v>
      </c>
      <c r="Q218" s="139">
        <v>0</v>
      </c>
      <c r="R218" s="139">
        <f t="shared" si="42"/>
        <v>0</v>
      </c>
      <c r="S218" s="139">
        <v>0</v>
      </c>
      <c r="T218" s="140">
        <f t="shared" si="43"/>
        <v>0</v>
      </c>
      <c r="AR218" s="141" t="s">
        <v>96</v>
      </c>
      <c r="AT218" s="141" t="s">
        <v>153</v>
      </c>
      <c r="AU218" s="141" t="s">
        <v>89</v>
      </c>
      <c r="AY218" s="13" t="s">
        <v>151</v>
      </c>
      <c r="BE218" s="142">
        <f t="shared" si="44"/>
        <v>0</v>
      </c>
      <c r="BF218" s="142">
        <f t="shared" si="45"/>
        <v>0</v>
      </c>
      <c r="BG218" s="142">
        <f t="shared" si="46"/>
        <v>0</v>
      </c>
      <c r="BH218" s="142">
        <f t="shared" si="47"/>
        <v>0</v>
      </c>
      <c r="BI218" s="142">
        <f t="shared" si="48"/>
        <v>0</v>
      </c>
      <c r="BJ218" s="13" t="s">
        <v>89</v>
      </c>
      <c r="BK218" s="142">
        <f t="shared" si="49"/>
        <v>0</v>
      </c>
      <c r="BL218" s="13" t="s">
        <v>96</v>
      </c>
      <c r="BM218" s="141" t="s">
        <v>1349</v>
      </c>
    </row>
    <row r="219" spans="2:65" s="1" customFormat="1" ht="14.5" customHeight="1">
      <c r="B219" s="129"/>
      <c r="C219" s="143" t="s">
        <v>506</v>
      </c>
      <c r="D219" s="143" t="s">
        <v>220</v>
      </c>
      <c r="E219" s="144" t="s">
        <v>3076</v>
      </c>
      <c r="F219" s="145" t="s">
        <v>3077</v>
      </c>
      <c r="G219" s="146" t="s">
        <v>160</v>
      </c>
      <c r="H219" s="147">
        <v>40</v>
      </c>
      <c r="I219" s="148"/>
      <c r="J219" s="148">
        <f t="shared" si="40"/>
        <v>0</v>
      </c>
      <c r="K219" s="149"/>
      <c r="L219" s="150"/>
      <c r="M219" s="151" t="s">
        <v>1</v>
      </c>
      <c r="N219" s="152" t="s">
        <v>43</v>
      </c>
      <c r="O219" s="139">
        <v>0</v>
      </c>
      <c r="P219" s="139">
        <f t="shared" si="41"/>
        <v>0</v>
      </c>
      <c r="Q219" s="139">
        <v>0</v>
      </c>
      <c r="R219" s="139">
        <f t="shared" si="42"/>
        <v>0</v>
      </c>
      <c r="S219" s="139">
        <v>0</v>
      </c>
      <c r="T219" s="140">
        <f t="shared" si="43"/>
        <v>0</v>
      </c>
      <c r="AR219" s="141" t="s">
        <v>181</v>
      </c>
      <c r="AT219" s="141" t="s">
        <v>220</v>
      </c>
      <c r="AU219" s="141" t="s">
        <v>89</v>
      </c>
      <c r="AY219" s="13" t="s">
        <v>151</v>
      </c>
      <c r="BE219" s="142">
        <f t="shared" si="44"/>
        <v>0</v>
      </c>
      <c r="BF219" s="142">
        <f t="shared" si="45"/>
        <v>0</v>
      </c>
      <c r="BG219" s="142">
        <f t="shared" si="46"/>
        <v>0</v>
      </c>
      <c r="BH219" s="142">
        <f t="shared" si="47"/>
        <v>0</v>
      </c>
      <c r="BI219" s="142">
        <f t="shared" si="48"/>
        <v>0</v>
      </c>
      <c r="BJ219" s="13" t="s">
        <v>89</v>
      </c>
      <c r="BK219" s="142">
        <f t="shared" si="49"/>
        <v>0</v>
      </c>
      <c r="BL219" s="13" t="s">
        <v>96</v>
      </c>
      <c r="BM219" s="141" t="s">
        <v>1357</v>
      </c>
    </row>
    <row r="220" spans="2:65" s="1" customFormat="1" ht="14.5" customHeight="1">
      <c r="B220" s="129"/>
      <c r="C220" s="130" t="s">
        <v>510</v>
      </c>
      <c r="D220" s="130" t="s">
        <v>153</v>
      </c>
      <c r="E220" s="131" t="s">
        <v>3083</v>
      </c>
      <c r="F220" s="132" t="s">
        <v>2069</v>
      </c>
      <c r="G220" s="133" t="s">
        <v>545</v>
      </c>
      <c r="H220" s="134">
        <v>270.14499999999998</v>
      </c>
      <c r="I220" s="135"/>
      <c r="J220" s="135">
        <f t="shared" si="40"/>
        <v>0</v>
      </c>
      <c r="K220" s="136"/>
      <c r="L220" s="25"/>
      <c r="M220" s="137" t="s">
        <v>1</v>
      </c>
      <c r="N220" s="138" t="s">
        <v>43</v>
      </c>
      <c r="O220" s="139">
        <v>0</v>
      </c>
      <c r="P220" s="139">
        <f t="shared" si="41"/>
        <v>0</v>
      </c>
      <c r="Q220" s="139">
        <v>0</v>
      </c>
      <c r="R220" s="139">
        <f t="shared" si="42"/>
        <v>0</v>
      </c>
      <c r="S220" s="139">
        <v>0</v>
      </c>
      <c r="T220" s="140">
        <f t="shared" si="43"/>
        <v>0</v>
      </c>
      <c r="AR220" s="141" t="s">
        <v>96</v>
      </c>
      <c r="AT220" s="141" t="s">
        <v>153</v>
      </c>
      <c r="AU220" s="141" t="s">
        <v>89</v>
      </c>
      <c r="AY220" s="13" t="s">
        <v>151</v>
      </c>
      <c r="BE220" s="142">
        <f t="shared" si="44"/>
        <v>0</v>
      </c>
      <c r="BF220" s="142">
        <f t="shared" si="45"/>
        <v>0</v>
      </c>
      <c r="BG220" s="142">
        <f t="shared" si="46"/>
        <v>0</v>
      </c>
      <c r="BH220" s="142">
        <f t="shared" si="47"/>
        <v>0</v>
      </c>
      <c r="BI220" s="142">
        <f t="shared" si="48"/>
        <v>0</v>
      </c>
      <c r="BJ220" s="13" t="s">
        <v>89</v>
      </c>
      <c r="BK220" s="142">
        <f t="shared" si="49"/>
        <v>0</v>
      </c>
      <c r="BL220" s="13" t="s">
        <v>96</v>
      </c>
      <c r="BM220" s="141" t="s">
        <v>1365</v>
      </c>
    </row>
    <row r="221" spans="2:65" s="1" customFormat="1" ht="14.5" customHeight="1">
      <c r="B221" s="129"/>
      <c r="C221" s="130" t="s">
        <v>514</v>
      </c>
      <c r="D221" s="130" t="s">
        <v>153</v>
      </c>
      <c r="E221" s="131" t="s">
        <v>3084</v>
      </c>
      <c r="F221" s="132" t="s">
        <v>3085</v>
      </c>
      <c r="G221" s="133" t="s">
        <v>545</v>
      </c>
      <c r="H221" s="134">
        <v>270.14499999999998</v>
      </c>
      <c r="I221" s="135"/>
      <c r="J221" s="135">
        <f t="shared" si="40"/>
        <v>0</v>
      </c>
      <c r="K221" s="136"/>
      <c r="L221" s="25"/>
      <c r="M221" s="137" t="s">
        <v>1</v>
      </c>
      <c r="N221" s="138" t="s">
        <v>43</v>
      </c>
      <c r="O221" s="139">
        <v>0</v>
      </c>
      <c r="P221" s="139">
        <f t="shared" si="41"/>
        <v>0</v>
      </c>
      <c r="Q221" s="139">
        <v>0</v>
      </c>
      <c r="R221" s="139">
        <f t="shared" si="42"/>
        <v>0</v>
      </c>
      <c r="S221" s="139">
        <v>0</v>
      </c>
      <c r="T221" s="140">
        <f t="shared" si="43"/>
        <v>0</v>
      </c>
      <c r="AR221" s="141" t="s">
        <v>96</v>
      </c>
      <c r="AT221" s="141" t="s">
        <v>153</v>
      </c>
      <c r="AU221" s="141" t="s">
        <v>89</v>
      </c>
      <c r="AY221" s="13" t="s">
        <v>151</v>
      </c>
      <c r="BE221" s="142">
        <f t="shared" si="44"/>
        <v>0</v>
      </c>
      <c r="BF221" s="142">
        <f t="shared" si="45"/>
        <v>0</v>
      </c>
      <c r="BG221" s="142">
        <f t="shared" si="46"/>
        <v>0</v>
      </c>
      <c r="BH221" s="142">
        <f t="shared" si="47"/>
        <v>0</v>
      </c>
      <c r="BI221" s="142">
        <f t="shared" si="48"/>
        <v>0</v>
      </c>
      <c r="BJ221" s="13" t="s">
        <v>89</v>
      </c>
      <c r="BK221" s="142">
        <f t="shared" si="49"/>
        <v>0</v>
      </c>
      <c r="BL221" s="13" t="s">
        <v>96</v>
      </c>
      <c r="BM221" s="141" t="s">
        <v>1373</v>
      </c>
    </row>
    <row r="222" spans="2:65" s="1" customFormat="1" ht="14.5" customHeight="1">
      <c r="B222" s="129"/>
      <c r="C222" s="130" t="s">
        <v>518</v>
      </c>
      <c r="D222" s="130" t="s">
        <v>153</v>
      </c>
      <c r="E222" s="131" t="s">
        <v>3086</v>
      </c>
      <c r="F222" s="132" t="s">
        <v>3086</v>
      </c>
      <c r="G222" s="133" t="s">
        <v>545</v>
      </c>
      <c r="H222" s="134">
        <v>270.14499999999998</v>
      </c>
      <c r="I222" s="135"/>
      <c r="J222" s="135">
        <f t="shared" si="40"/>
        <v>0</v>
      </c>
      <c r="K222" s="136"/>
      <c r="L222" s="25"/>
      <c r="M222" s="137" t="s">
        <v>1</v>
      </c>
      <c r="N222" s="138" t="s">
        <v>43</v>
      </c>
      <c r="O222" s="139">
        <v>0</v>
      </c>
      <c r="P222" s="139">
        <f t="shared" si="41"/>
        <v>0</v>
      </c>
      <c r="Q222" s="139">
        <v>0</v>
      </c>
      <c r="R222" s="139">
        <f t="shared" si="42"/>
        <v>0</v>
      </c>
      <c r="S222" s="139">
        <v>0</v>
      </c>
      <c r="T222" s="140">
        <f t="shared" si="43"/>
        <v>0</v>
      </c>
      <c r="AR222" s="141" t="s">
        <v>96</v>
      </c>
      <c r="AT222" s="141" t="s">
        <v>153</v>
      </c>
      <c r="AU222" s="141" t="s">
        <v>89</v>
      </c>
      <c r="AY222" s="13" t="s">
        <v>151</v>
      </c>
      <c r="BE222" s="142">
        <f t="shared" si="44"/>
        <v>0</v>
      </c>
      <c r="BF222" s="142">
        <f t="shared" si="45"/>
        <v>0</v>
      </c>
      <c r="BG222" s="142">
        <f t="shared" si="46"/>
        <v>0</v>
      </c>
      <c r="BH222" s="142">
        <f t="shared" si="47"/>
        <v>0</v>
      </c>
      <c r="BI222" s="142">
        <f t="shared" si="48"/>
        <v>0</v>
      </c>
      <c r="BJ222" s="13" t="s">
        <v>89</v>
      </c>
      <c r="BK222" s="142">
        <f t="shared" si="49"/>
        <v>0</v>
      </c>
      <c r="BL222" s="13" t="s">
        <v>96</v>
      </c>
      <c r="BM222" s="141" t="s">
        <v>1381</v>
      </c>
    </row>
    <row r="223" spans="2:65" s="1" customFormat="1" ht="14.5" customHeight="1">
      <c r="B223" s="129"/>
      <c r="C223" s="130" t="s">
        <v>522</v>
      </c>
      <c r="D223" s="130" t="s">
        <v>153</v>
      </c>
      <c r="E223" s="131" t="s">
        <v>3087</v>
      </c>
      <c r="F223" s="132" t="s">
        <v>2976</v>
      </c>
      <c r="G223" s="133" t="s">
        <v>545</v>
      </c>
      <c r="H223" s="134">
        <v>270.14499999999998</v>
      </c>
      <c r="I223" s="135"/>
      <c r="J223" s="135">
        <f t="shared" si="40"/>
        <v>0</v>
      </c>
      <c r="K223" s="136"/>
      <c r="L223" s="25"/>
      <c r="M223" s="137" t="s">
        <v>1</v>
      </c>
      <c r="N223" s="138" t="s">
        <v>43</v>
      </c>
      <c r="O223" s="139">
        <v>0</v>
      </c>
      <c r="P223" s="139">
        <f t="shared" si="41"/>
        <v>0</v>
      </c>
      <c r="Q223" s="139">
        <v>0</v>
      </c>
      <c r="R223" s="139">
        <f t="shared" si="42"/>
        <v>0</v>
      </c>
      <c r="S223" s="139">
        <v>0</v>
      </c>
      <c r="T223" s="140">
        <f t="shared" si="43"/>
        <v>0</v>
      </c>
      <c r="AR223" s="141" t="s">
        <v>96</v>
      </c>
      <c r="AT223" s="141" t="s">
        <v>153</v>
      </c>
      <c r="AU223" s="141" t="s">
        <v>89</v>
      </c>
      <c r="AY223" s="13" t="s">
        <v>151</v>
      </c>
      <c r="BE223" s="142">
        <f t="shared" si="44"/>
        <v>0</v>
      </c>
      <c r="BF223" s="142">
        <f t="shared" si="45"/>
        <v>0</v>
      </c>
      <c r="BG223" s="142">
        <f t="shared" si="46"/>
        <v>0</v>
      </c>
      <c r="BH223" s="142">
        <f t="shared" si="47"/>
        <v>0</v>
      </c>
      <c r="BI223" s="142">
        <f t="shared" si="48"/>
        <v>0</v>
      </c>
      <c r="BJ223" s="13" t="s">
        <v>89</v>
      </c>
      <c r="BK223" s="142">
        <f t="shared" si="49"/>
        <v>0</v>
      </c>
      <c r="BL223" s="13" t="s">
        <v>96</v>
      </c>
      <c r="BM223" s="141" t="s">
        <v>1389</v>
      </c>
    </row>
    <row r="224" spans="2:65" s="1" customFormat="1" ht="14.5" customHeight="1">
      <c r="B224" s="129"/>
      <c r="C224" s="130" t="s">
        <v>526</v>
      </c>
      <c r="D224" s="130" t="s">
        <v>153</v>
      </c>
      <c r="E224" s="131" t="s">
        <v>3088</v>
      </c>
      <c r="F224" s="132" t="s">
        <v>2979</v>
      </c>
      <c r="G224" s="133" t="s">
        <v>545</v>
      </c>
      <c r="H224" s="134">
        <v>270.14499999999998</v>
      </c>
      <c r="I224" s="135"/>
      <c r="J224" s="135">
        <f t="shared" si="40"/>
        <v>0</v>
      </c>
      <c r="K224" s="136"/>
      <c r="L224" s="25"/>
      <c r="M224" s="137" t="s">
        <v>1</v>
      </c>
      <c r="N224" s="138" t="s">
        <v>43</v>
      </c>
      <c r="O224" s="139">
        <v>0</v>
      </c>
      <c r="P224" s="139">
        <f t="shared" si="41"/>
        <v>0</v>
      </c>
      <c r="Q224" s="139">
        <v>0</v>
      </c>
      <c r="R224" s="139">
        <f t="shared" si="42"/>
        <v>0</v>
      </c>
      <c r="S224" s="139">
        <v>0</v>
      </c>
      <c r="T224" s="140">
        <f t="shared" si="43"/>
        <v>0</v>
      </c>
      <c r="AR224" s="141" t="s">
        <v>96</v>
      </c>
      <c r="AT224" s="141" t="s">
        <v>153</v>
      </c>
      <c r="AU224" s="141" t="s">
        <v>89</v>
      </c>
      <c r="AY224" s="13" t="s">
        <v>151</v>
      </c>
      <c r="BE224" s="142">
        <f t="shared" si="44"/>
        <v>0</v>
      </c>
      <c r="BF224" s="142">
        <f t="shared" si="45"/>
        <v>0</v>
      </c>
      <c r="BG224" s="142">
        <f t="shared" si="46"/>
        <v>0</v>
      </c>
      <c r="BH224" s="142">
        <f t="shared" si="47"/>
        <v>0</v>
      </c>
      <c r="BI224" s="142">
        <f t="shared" si="48"/>
        <v>0</v>
      </c>
      <c r="BJ224" s="13" t="s">
        <v>89</v>
      </c>
      <c r="BK224" s="142">
        <f t="shared" si="49"/>
        <v>0</v>
      </c>
      <c r="BL224" s="13" t="s">
        <v>96</v>
      </c>
      <c r="BM224" s="141" t="s">
        <v>1397</v>
      </c>
    </row>
    <row r="225" spans="2:65" s="11" customFormat="1" ht="23" customHeight="1">
      <c r="B225" s="118"/>
      <c r="D225" s="119" t="s">
        <v>76</v>
      </c>
      <c r="E225" s="127" t="s">
        <v>1501</v>
      </c>
      <c r="F225" s="127" t="s">
        <v>3089</v>
      </c>
      <c r="J225" s="128">
        <f>BK225</f>
        <v>0</v>
      </c>
      <c r="L225" s="118"/>
      <c r="M225" s="122"/>
      <c r="P225" s="123">
        <f>SUM(P226:P231)</f>
        <v>0</v>
      </c>
      <c r="R225" s="123">
        <f>SUM(R226:R231)</f>
        <v>0</v>
      </c>
      <c r="T225" s="124">
        <f>SUM(T226:T231)</f>
        <v>0</v>
      </c>
      <c r="AR225" s="119" t="s">
        <v>93</v>
      </c>
      <c r="AT225" s="125" t="s">
        <v>76</v>
      </c>
      <c r="AU225" s="125" t="s">
        <v>84</v>
      </c>
      <c r="AY225" s="119" t="s">
        <v>151</v>
      </c>
      <c r="BK225" s="126">
        <f>SUM(BK226:BK231)</f>
        <v>0</v>
      </c>
    </row>
    <row r="226" spans="2:65" s="1" customFormat="1" ht="24.25" customHeight="1">
      <c r="B226" s="129"/>
      <c r="C226" s="130" t="s">
        <v>530</v>
      </c>
      <c r="D226" s="130" t="s">
        <v>153</v>
      </c>
      <c r="E226" s="131" t="s">
        <v>3090</v>
      </c>
      <c r="F226" s="132" t="s">
        <v>3091</v>
      </c>
      <c r="G226" s="133" t="s">
        <v>169</v>
      </c>
      <c r="H226" s="134">
        <v>1</v>
      </c>
      <c r="I226" s="135"/>
      <c r="J226" s="135">
        <f t="shared" ref="J226:J231" si="50">ROUND(I226*H226,2)</f>
        <v>0</v>
      </c>
      <c r="K226" s="136"/>
      <c r="L226" s="25"/>
      <c r="M226" s="137" t="s">
        <v>1</v>
      </c>
      <c r="N226" s="138" t="s">
        <v>43</v>
      </c>
      <c r="O226" s="139">
        <v>0</v>
      </c>
      <c r="P226" s="139">
        <f t="shared" ref="P226:P231" si="51">O226*H226</f>
        <v>0</v>
      </c>
      <c r="Q226" s="139">
        <v>0</v>
      </c>
      <c r="R226" s="139">
        <f t="shared" ref="R226:R231" si="52">Q226*H226</f>
        <v>0</v>
      </c>
      <c r="S226" s="139">
        <v>0</v>
      </c>
      <c r="T226" s="140">
        <f t="shared" ref="T226:T231" si="53">S226*H226</f>
        <v>0</v>
      </c>
      <c r="AR226" s="141" t="s">
        <v>411</v>
      </c>
      <c r="AT226" s="141" t="s">
        <v>153</v>
      </c>
      <c r="AU226" s="141" t="s">
        <v>89</v>
      </c>
      <c r="AY226" s="13" t="s">
        <v>151</v>
      </c>
      <c r="BE226" s="142">
        <f t="shared" ref="BE226:BE231" si="54">IF(N226="základná",J226,0)</f>
        <v>0</v>
      </c>
      <c r="BF226" s="142">
        <f t="shared" ref="BF226:BF231" si="55">IF(N226="znížená",J226,0)</f>
        <v>0</v>
      </c>
      <c r="BG226" s="142">
        <f t="shared" ref="BG226:BG231" si="56">IF(N226="zákl. prenesená",J226,0)</f>
        <v>0</v>
      </c>
      <c r="BH226" s="142">
        <f t="shared" ref="BH226:BH231" si="57">IF(N226="zníž. prenesená",J226,0)</f>
        <v>0</v>
      </c>
      <c r="BI226" s="142">
        <f t="shared" ref="BI226:BI231" si="58">IF(N226="nulová",J226,0)</f>
        <v>0</v>
      </c>
      <c r="BJ226" s="13" t="s">
        <v>89</v>
      </c>
      <c r="BK226" s="142">
        <f t="shared" ref="BK226:BK231" si="59">ROUND(I226*H226,2)</f>
        <v>0</v>
      </c>
      <c r="BL226" s="13" t="s">
        <v>411</v>
      </c>
      <c r="BM226" s="141" t="s">
        <v>1405</v>
      </c>
    </row>
    <row r="227" spans="2:65" s="1" customFormat="1" ht="14.5" customHeight="1">
      <c r="B227" s="129"/>
      <c r="C227" s="130" t="s">
        <v>534</v>
      </c>
      <c r="D227" s="130" t="s">
        <v>153</v>
      </c>
      <c r="E227" s="131" t="s">
        <v>3092</v>
      </c>
      <c r="F227" s="132" t="s">
        <v>3093</v>
      </c>
      <c r="G227" s="133" t="s">
        <v>169</v>
      </c>
      <c r="H227" s="134">
        <v>1</v>
      </c>
      <c r="I227" s="135"/>
      <c r="J227" s="135">
        <f t="shared" si="50"/>
        <v>0</v>
      </c>
      <c r="K227" s="136"/>
      <c r="L227" s="25"/>
      <c r="M227" s="137" t="s">
        <v>1</v>
      </c>
      <c r="N227" s="138" t="s">
        <v>43</v>
      </c>
      <c r="O227" s="139">
        <v>0</v>
      </c>
      <c r="P227" s="139">
        <f t="shared" si="51"/>
        <v>0</v>
      </c>
      <c r="Q227" s="139">
        <v>0</v>
      </c>
      <c r="R227" s="139">
        <f t="shared" si="52"/>
        <v>0</v>
      </c>
      <c r="S227" s="139">
        <v>0</v>
      </c>
      <c r="T227" s="140">
        <f t="shared" si="53"/>
        <v>0</v>
      </c>
      <c r="AR227" s="141" t="s">
        <v>411</v>
      </c>
      <c r="AT227" s="141" t="s">
        <v>153</v>
      </c>
      <c r="AU227" s="141" t="s">
        <v>89</v>
      </c>
      <c r="AY227" s="13" t="s">
        <v>151</v>
      </c>
      <c r="BE227" s="142">
        <f t="shared" si="54"/>
        <v>0</v>
      </c>
      <c r="BF227" s="142">
        <f t="shared" si="55"/>
        <v>0</v>
      </c>
      <c r="BG227" s="142">
        <f t="shared" si="56"/>
        <v>0</v>
      </c>
      <c r="BH227" s="142">
        <f t="shared" si="57"/>
        <v>0</v>
      </c>
      <c r="BI227" s="142">
        <f t="shared" si="58"/>
        <v>0</v>
      </c>
      <c r="BJ227" s="13" t="s">
        <v>89</v>
      </c>
      <c r="BK227" s="142">
        <f t="shared" si="59"/>
        <v>0</v>
      </c>
      <c r="BL227" s="13" t="s">
        <v>411</v>
      </c>
      <c r="BM227" s="141" t="s">
        <v>1413</v>
      </c>
    </row>
    <row r="228" spans="2:65" s="1" customFormat="1" ht="14.5" customHeight="1">
      <c r="B228" s="129"/>
      <c r="C228" s="130" t="s">
        <v>538</v>
      </c>
      <c r="D228" s="130" t="s">
        <v>153</v>
      </c>
      <c r="E228" s="131" t="s">
        <v>3094</v>
      </c>
      <c r="F228" s="132" t="s">
        <v>3095</v>
      </c>
      <c r="G228" s="133" t="s">
        <v>169</v>
      </c>
      <c r="H228" s="134">
        <v>1</v>
      </c>
      <c r="I228" s="135"/>
      <c r="J228" s="135">
        <f t="shared" si="50"/>
        <v>0</v>
      </c>
      <c r="K228" s="136"/>
      <c r="L228" s="25"/>
      <c r="M228" s="137" t="s">
        <v>1</v>
      </c>
      <c r="N228" s="138" t="s">
        <v>43</v>
      </c>
      <c r="O228" s="139">
        <v>0</v>
      </c>
      <c r="P228" s="139">
        <f t="shared" si="51"/>
        <v>0</v>
      </c>
      <c r="Q228" s="139">
        <v>0</v>
      </c>
      <c r="R228" s="139">
        <f t="shared" si="52"/>
        <v>0</v>
      </c>
      <c r="S228" s="139">
        <v>0</v>
      </c>
      <c r="T228" s="140">
        <f t="shared" si="53"/>
        <v>0</v>
      </c>
      <c r="AR228" s="141" t="s">
        <v>411</v>
      </c>
      <c r="AT228" s="141" t="s">
        <v>153</v>
      </c>
      <c r="AU228" s="141" t="s">
        <v>89</v>
      </c>
      <c r="AY228" s="13" t="s">
        <v>151</v>
      </c>
      <c r="BE228" s="142">
        <f t="shared" si="54"/>
        <v>0</v>
      </c>
      <c r="BF228" s="142">
        <f t="shared" si="55"/>
        <v>0</v>
      </c>
      <c r="BG228" s="142">
        <f t="shared" si="56"/>
        <v>0</v>
      </c>
      <c r="BH228" s="142">
        <f t="shared" si="57"/>
        <v>0</v>
      </c>
      <c r="BI228" s="142">
        <f t="shared" si="58"/>
        <v>0</v>
      </c>
      <c r="BJ228" s="13" t="s">
        <v>89</v>
      </c>
      <c r="BK228" s="142">
        <f t="shared" si="59"/>
        <v>0</v>
      </c>
      <c r="BL228" s="13" t="s">
        <v>411</v>
      </c>
      <c r="BM228" s="141" t="s">
        <v>1421</v>
      </c>
    </row>
    <row r="229" spans="2:65" s="1" customFormat="1" ht="14.5" customHeight="1">
      <c r="B229" s="129"/>
      <c r="C229" s="130" t="s">
        <v>542</v>
      </c>
      <c r="D229" s="130" t="s">
        <v>153</v>
      </c>
      <c r="E229" s="131" t="s">
        <v>3096</v>
      </c>
      <c r="F229" s="132" t="s">
        <v>2983</v>
      </c>
      <c r="G229" s="133" t="s">
        <v>169</v>
      </c>
      <c r="H229" s="134">
        <v>1</v>
      </c>
      <c r="I229" s="135"/>
      <c r="J229" s="135">
        <f t="shared" si="50"/>
        <v>0</v>
      </c>
      <c r="K229" s="136"/>
      <c r="L229" s="25"/>
      <c r="M229" s="137" t="s">
        <v>1</v>
      </c>
      <c r="N229" s="138" t="s">
        <v>43</v>
      </c>
      <c r="O229" s="139">
        <v>0</v>
      </c>
      <c r="P229" s="139">
        <f t="shared" si="51"/>
        <v>0</v>
      </c>
      <c r="Q229" s="139">
        <v>0</v>
      </c>
      <c r="R229" s="139">
        <f t="shared" si="52"/>
        <v>0</v>
      </c>
      <c r="S229" s="139">
        <v>0</v>
      </c>
      <c r="T229" s="140">
        <f t="shared" si="53"/>
        <v>0</v>
      </c>
      <c r="AR229" s="141" t="s">
        <v>411</v>
      </c>
      <c r="AT229" s="141" t="s">
        <v>153</v>
      </c>
      <c r="AU229" s="141" t="s">
        <v>89</v>
      </c>
      <c r="AY229" s="13" t="s">
        <v>151</v>
      </c>
      <c r="BE229" s="142">
        <f t="shared" si="54"/>
        <v>0</v>
      </c>
      <c r="BF229" s="142">
        <f t="shared" si="55"/>
        <v>0</v>
      </c>
      <c r="BG229" s="142">
        <f t="shared" si="56"/>
        <v>0</v>
      </c>
      <c r="BH229" s="142">
        <f t="shared" si="57"/>
        <v>0</v>
      </c>
      <c r="BI229" s="142">
        <f t="shared" si="58"/>
        <v>0</v>
      </c>
      <c r="BJ229" s="13" t="s">
        <v>89</v>
      </c>
      <c r="BK229" s="142">
        <f t="shared" si="59"/>
        <v>0</v>
      </c>
      <c r="BL229" s="13" t="s">
        <v>411</v>
      </c>
      <c r="BM229" s="141" t="s">
        <v>1429</v>
      </c>
    </row>
    <row r="230" spans="2:65" s="1" customFormat="1" ht="14.5" customHeight="1">
      <c r="B230" s="129"/>
      <c r="C230" s="130" t="s">
        <v>547</v>
      </c>
      <c r="D230" s="130" t="s">
        <v>153</v>
      </c>
      <c r="E230" s="131" t="s">
        <v>76</v>
      </c>
      <c r="F230" s="132" t="s">
        <v>2069</v>
      </c>
      <c r="G230" s="133" t="s">
        <v>545</v>
      </c>
      <c r="H230" s="134">
        <v>30.5</v>
      </c>
      <c r="I230" s="135"/>
      <c r="J230" s="135">
        <f t="shared" si="50"/>
        <v>0</v>
      </c>
      <c r="K230" s="136"/>
      <c r="L230" s="25"/>
      <c r="M230" s="137" t="s">
        <v>1</v>
      </c>
      <c r="N230" s="138" t="s">
        <v>43</v>
      </c>
      <c r="O230" s="139">
        <v>0</v>
      </c>
      <c r="P230" s="139">
        <f t="shared" si="51"/>
        <v>0</v>
      </c>
      <c r="Q230" s="139">
        <v>0</v>
      </c>
      <c r="R230" s="139">
        <f t="shared" si="52"/>
        <v>0</v>
      </c>
      <c r="S230" s="139">
        <v>0</v>
      </c>
      <c r="T230" s="140">
        <f t="shared" si="53"/>
        <v>0</v>
      </c>
      <c r="AR230" s="141" t="s">
        <v>411</v>
      </c>
      <c r="AT230" s="141" t="s">
        <v>153</v>
      </c>
      <c r="AU230" s="141" t="s">
        <v>89</v>
      </c>
      <c r="AY230" s="13" t="s">
        <v>151</v>
      </c>
      <c r="BE230" s="142">
        <f t="shared" si="54"/>
        <v>0</v>
      </c>
      <c r="BF230" s="142">
        <f t="shared" si="55"/>
        <v>0</v>
      </c>
      <c r="BG230" s="142">
        <f t="shared" si="56"/>
        <v>0</v>
      </c>
      <c r="BH230" s="142">
        <f t="shared" si="57"/>
        <v>0</v>
      </c>
      <c r="BI230" s="142">
        <f t="shared" si="58"/>
        <v>0</v>
      </c>
      <c r="BJ230" s="13" t="s">
        <v>89</v>
      </c>
      <c r="BK230" s="142">
        <f t="shared" si="59"/>
        <v>0</v>
      </c>
      <c r="BL230" s="13" t="s">
        <v>411</v>
      </c>
      <c r="BM230" s="141" t="s">
        <v>1437</v>
      </c>
    </row>
    <row r="231" spans="2:65" s="1" customFormat="1" ht="14.5" customHeight="1">
      <c r="B231" s="129"/>
      <c r="C231" s="130" t="s">
        <v>553</v>
      </c>
      <c r="D231" s="130" t="s">
        <v>153</v>
      </c>
      <c r="E231" s="131" t="s">
        <v>3099</v>
      </c>
      <c r="F231" s="132" t="s">
        <v>2979</v>
      </c>
      <c r="G231" s="133" t="s">
        <v>545</v>
      </c>
      <c r="H231" s="134">
        <v>30.5</v>
      </c>
      <c r="I231" s="135"/>
      <c r="J231" s="135">
        <f t="shared" si="50"/>
        <v>0</v>
      </c>
      <c r="K231" s="136"/>
      <c r="L231" s="25"/>
      <c r="M231" s="153" t="s">
        <v>1</v>
      </c>
      <c r="N231" s="154" t="s">
        <v>43</v>
      </c>
      <c r="O231" s="155">
        <v>0</v>
      </c>
      <c r="P231" s="155">
        <f t="shared" si="51"/>
        <v>0</v>
      </c>
      <c r="Q231" s="155">
        <v>0</v>
      </c>
      <c r="R231" s="155">
        <f t="shared" si="52"/>
        <v>0</v>
      </c>
      <c r="S231" s="155">
        <v>0</v>
      </c>
      <c r="T231" s="156">
        <f t="shared" si="53"/>
        <v>0</v>
      </c>
      <c r="AR231" s="141" t="s">
        <v>411</v>
      </c>
      <c r="AT231" s="141" t="s">
        <v>153</v>
      </c>
      <c r="AU231" s="141" t="s">
        <v>89</v>
      </c>
      <c r="AY231" s="13" t="s">
        <v>151</v>
      </c>
      <c r="BE231" s="142">
        <f t="shared" si="54"/>
        <v>0</v>
      </c>
      <c r="BF231" s="142">
        <f t="shared" si="55"/>
        <v>0</v>
      </c>
      <c r="BG231" s="142">
        <f t="shared" si="56"/>
        <v>0</v>
      </c>
      <c r="BH231" s="142">
        <f t="shared" si="57"/>
        <v>0</v>
      </c>
      <c r="BI231" s="142">
        <f t="shared" si="58"/>
        <v>0</v>
      </c>
      <c r="BJ231" s="13" t="s">
        <v>89</v>
      </c>
      <c r="BK231" s="142">
        <f t="shared" si="59"/>
        <v>0</v>
      </c>
      <c r="BL231" s="13" t="s">
        <v>411</v>
      </c>
      <c r="BM231" s="141" t="s">
        <v>1445</v>
      </c>
    </row>
    <row r="232" spans="2:65" s="1" customFormat="1" ht="7" customHeight="1">
      <c r="B232" s="37"/>
      <c r="C232" s="38"/>
      <c r="D232" s="38"/>
      <c r="E232" s="38"/>
      <c r="F232" s="38"/>
      <c r="G232" s="38"/>
      <c r="H232" s="38"/>
      <c r="I232" s="38"/>
      <c r="J232" s="38"/>
      <c r="K232" s="38"/>
      <c r="L232" s="25"/>
    </row>
  </sheetData>
  <autoFilter ref="C125:K231" xr:uid="{00000000-0009-0000-0000-00000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75"/>
  <sheetViews>
    <sheetView showGridLines="0" topLeftCell="A125" workbookViewId="0">
      <selection activeCell="I142" sqref="I142:I285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107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3.2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ht="12" hidden="1" customHeight="1">
      <c r="B8" s="16"/>
      <c r="D8" s="22" t="s">
        <v>112</v>
      </c>
      <c r="L8" s="16"/>
    </row>
    <row r="9" spans="2:46" s="1" customFormat="1" ht="16.5" hidden="1" customHeight="1">
      <c r="B9" s="25"/>
      <c r="E9" s="215" t="s">
        <v>2990</v>
      </c>
      <c r="F9" s="214"/>
      <c r="G9" s="214"/>
      <c r="H9" s="214"/>
      <c r="L9" s="25"/>
    </row>
    <row r="10" spans="2:46" s="1" customFormat="1" ht="12" hidden="1" customHeight="1">
      <c r="B10" s="25"/>
      <c r="D10" s="22" t="s">
        <v>114</v>
      </c>
      <c r="L10" s="25"/>
    </row>
    <row r="11" spans="2:46" s="1" customFormat="1" ht="16.5" hidden="1" customHeight="1">
      <c r="B11" s="25"/>
      <c r="E11" s="176" t="s">
        <v>3107</v>
      </c>
      <c r="F11" s="214"/>
      <c r="G11" s="214"/>
      <c r="H11" s="214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5">
        <f>'Rekapitulácia stavby'!AN8</f>
        <v>46202</v>
      </c>
      <c r="L14" s="25"/>
    </row>
    <row r="15" spans="2:46" s="1" customFormat="1" ht="11" hidden="1" customHeight="1">
      <c r="B15" s="25"/>
      <c r="L15" s="25"/>
    </row>
    <row r="16" spans="2:46" s="1" customFormat="1" ht="12" hidden="1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hidden="1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7" hidden="1" customHeight="1">
      <c r="B18" s="25"/>
      <c r="L18" s="25"/>
    </row>
    <row r="19" spans="2:12" s="1" customFormat="1" ht="12" hidden="1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hidden="1" customHeight="1">
      <c r="B20" s="25"/>
      <c r="E20" s="20" t="s">
        <v>27</v>
      </c>
      <c r="I20" s="22" t="s">
        <v>24</v>
      </c>
      <c r="J20" s="20" t="s">
        <v>1</v>
      </c>
      <c r="L20" s="25"/>
    </row>
    <row r="21" spans="2:12" s="1" customFormat="1" ht="7" hidden="1" customHeight="1">
      <c r="B21" s="25"/>
      <c r="L21" s="25"/>
    </row>
    <row r="22" spans="2:12" s="1" customFormat="1" ht="12" hidden="1" customHeight="1">
      <c r="B22" s="25"/>
      <c r="D22" s="22" t="s">
        <v>28</v>
      </c>
      <c r="I22" s="22" t="s">
        <v>21</v>
      </c>
      <c r="J22" s="20" t="s">
        <v>29</v>
      </c>
      <c r="L22" s="25"/>
    </row>
    <row r="23" spans="2:12" s="1" customFormat="1" ht="18" hidden="1" customHeight="1">
      <c r="B23" s="25"/>
      <c r="E23" s="20" t="s">
        <v>30</v>
      </c>
      <c r="I23" s="22" t="s">
        <v>24</v>
      </c>
      <c r="J23" s="20" t="s">
        <v>31</v>
      </c>
      <c r="L23" s="25"/>
    </row>
    <row r="24" spans="2:12" s="1" customFormat="1" ht="7" hidden="1" customHeight="1">
      <c r="B24" s="25"/>
      <c r="L24" s="25"/>
    </row>
    <row r="25" spans="2:12" s="1" customFormat="1" ht="12" hidden="1" customHeight="1">
      <c r="B25" s="25"/>
      <c r="D25" s="22" t="s">
        <v>33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7" hidden="1" customHeight="1">
      <c r="B27" s="25"/>
      <c r="L27" s="25"/>
    </row>
    <row r="28" spans="2:12" s="1" customFormat="1" ht="12" hidden="1" customHeight="1">
      <c r="B28" s="25"/>
      <c r="D28" s="22" t="s">
        <v>35</v>
      </c>
      <c r="L28" s="25"/>
    </row>
    <row r="29" spans="2:12" s="7" customFormat="1" ht="71.25" hidden="1" customHeight="1">
      <c r="B29" s="87"/>
      <c r="E29" s="205" t="s">
        <v>36</v>
      </c>
      <c r="F29" s="205"/>
      <c r="G29" s="205"/>
      <c r="H29" s="205"/>
      <c r="L29" s="87"/>
    </row>
    <row r="30" spans="2:12" s="1" customFormat="1" ht="7" hidden="1" customHeight="1">
      <c r="B30" s="25"/>
      <c r="L30" s="25"/>
    </row>
    <row r="31" spans="2:12" s="1" customFormat="1" ht="7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25" hidden="1" customHeight="1">
      <c r="B32" s="25"/>
      <c r="D32" s="88" t="s">
        <v>37</v>
      </c>
      <c r="J32" s="59">
        <f>ROUND(J139, 2)</f>
        <v>0</v>
      </c>
      <c r="L32" s="25"/>
    </row>
    <row r="33" spans="2:12" s="1" customFormat="1" ht="7" hidden="1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5" hidden="1" customHeight="1">
      <c r="B34" s="25"/>
      <c r="F34" s="28" t="s">
        <v>39</v>
      </c>
      <c r="I34" s="28" t="s">
        <v>38</v>
      </c>
      <c r="J34" s="28" t="s">
        <v>40</v>
      </c>
      <c r="L34" s="25"/>
    </row>
    <row r="35" spans="2:12" s="1" customFormat="1" ht="14.5" hidden="1" customHeight="1">
      <c r="B35" s="25"/>
      <c r="D35" s="48" t="s">
        <v>41</v>
      </c>
      <c r="E35" s="22" t="s">
        <v>42</v>
      </c>
      <c r="F35" s="79">
        <f>ROUND((SUM(BE139:BE274)),  2)</f>
        <v>0</v>
      </c>
      <c r="I35" s="89">
        <v>0.23</v>
      </c>
      <c r="J35" s="79">
        <f>ROUND(((SUM(BE139:BE274))*I35),  2)</f>
        <v>0</v>
      </c>
      <c r="L35" s="25"/>
    </row>
    <row r="36" spans="2:12" s="1" customFormat="1" ht="14.5" hidden="1" customHeight="1">
      <c r="B36" s="25"/>
      <c r="E36" s="22" t="s">
        <v>43</v>
      </c>
      <c r="F36" s="79">
        <f>ROUND((SUM(BF139:BF274)),  2)</f>
        <v>0</v>
      </c>
      <c r="I36" s="89">
        <v>0.23</v>
      </c>
      <c r="J36" s="79">
        <f>ROUND(((SUM(BF139:BF274))*I36),  2)</f>
        <v>0</v>
      </c>
      <c r="L36" s="25"/>
    </row>
    <row r="37" spans="2:12" s="1" customFormat="1" ht="14.5" hidden="1" customHeight="1">
      <c r="B37" s="25"/>
      <c r="E37" s="22" t="s">
        <v>44</v>
      </c>
      <c r="F37" s="79">
        <f>ROUND((SUM(BG139:BG274)),  2)</f>
        <v>0</v>
      </c>
      <c r="I37" s="89">
        <v>0.23</v>
      </c>
      <c r="J37" s="79">
        <f>0</f>
        <v>0</v>
      </c>
      <c r="L37" s="25"/>
    </row>
    <row r="38" spans="2:12" s="1" customFormat="1" ht="14.5" hidden="1" customHeight="1">
      <c r="B38" s="25"/>
      <c r="E38" s="22" t="s">
        <v>45</v>
      </c>
      <c r="F38" s="79">
        <f>ROUND((SUM(BH139:BH274)),  2)</f>
        <v>0</v>
      </c>
      <c r="I38" s="89">
        <v>0.23</v>
      </c>
      <c r="J38" s="79">
        <f>0</f>
        <v>0</v>
      </c>
      <c r="L38" s="25"/>
    </row>
    <row r="39" spans="2:12" s="1" customFormat="1" ht="14.5" hidden="1" customHeight="1">
      <c r="B39" s="25"/>
      <c r="E39" s="22" t="s">
        <v>46</v>
      </c>
      <c r="F39" s="79">
        <f>ROUND((SUM(BI139:BI274)),  2)</f>
        <v>0</v>
      </c>
      <c r="I39" s="89">
        <v>0</v>
      </c>
      <c r="J39" s="79">
        <f>0</f>
        <v>0</v>
      </c>
      <c r="L39" s="25"/>
    </row>
    <row r="40" spans="2:12" s="1" customFormat="1" ht="7" hidden="1" customHeight="1">
      <c r="B40" s="25"/>
      <c r="L40" s="25"/>
    </row>
    <row r="41" spans="2:12" s="1" customFormat="1" ht="25.25" hidden="1" customHeight="1">
      <c r="B41" s="25"/>
      <c r="C41" s="90"/>
      <c r="D41" s="91" t="s">
        <v>47</v>
      </c>
      <c r="E41" s="50"/>
      <c r="F41" s="50"/>
      <c r="G41" s="92" t="s">
        <v>48</v>
      </c>
      <c r="H41" s="93" t="s">
        <v>49</v>
      </c>
      <c r="I41" s="50"/>
      <c r="J41" s="94">
        <f>SUM(J32:J39)</f>
        <v>0</v>
      </c>
      <c r="K41" s="95"/>
      <c r="L41" s="25"/>
    </row>
    <row r="42" spans="2:12" s="1" customFormat="1" ht="14.5" hidden="1" customHeight="1">
      <c r="B42" s="25"/>
      <c r="L42" s="25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14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12" s="1" customFormat="1" ht="7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5" hidden="1" customHeight="1">
      <c r="B82" s="25"/>
      <c r="C82" s="17" t="s">
        <v>116</v>
      </c>
      <c r="L82" s="25"/>
    </row>
    <row r="83" spans="2:12" s="1" customFormat="1" ht="7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23.2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12" ht="12" hidden="1" customHeight="1">
      <c r="B86" s="16"/>
      <c r="C86" s="22" t="s">
        <v>112</v>
      </c>
      <c r="L86" s="16"/>
    </row>
    <row r="87" spans="2:12" s="1" customFormat="1" ht="16.5" hidden="1" customHeight="1">
      <c r="B87" s="25"/>
      <c r="E87" s="215" t="s">
        <v>2990</v>
      </c>
      <c r="F87" s="214"/>
      <c r="G87" s="214"/>
      <c r="H87" s="214"/>
      <c r="L87" s="25"/>
    </row>
    <row r="88" spans="2:12" s="1" customFormat="1" ht="12" hidden="1" customHeight="1">
      <c r="B88" s="25"/>
      <c r="C88" s="22" t="s">
        <v>114</v>
      </c>
      <c r="L88" s="25"/>
    </row>
    <row r="89" spans="2:12" s="1" customFormat="1" ht="16.5" hidden="1" customHeight="1">
      <c r="B89" s="25"/>
      <c r="E89" s="176" t="str">
        <f>E11</f>
        <v>6 - Zelené a ekologické opatrenia</v>
      </c>
      <c r="F89" s="214"/>
      <c r="G89" s="214"/>
      <c r="H89" s="214"/>
      <c r="L89" s="25"/>
    </row>
    <row r="90" spans="2:12" s="1" customFormat="1" ht="7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č.6,90301 Kostolná pri Dunaji, pč 5/3,5/4,2/4,69/1</v>
      </c>
      <c r="I91" s="22" t="s">
        <v>19</v>
      </c>
      <c r="J91" s="45">
        <f>IF(J14="","",J14)</f>
        <v>46202</v>
      </c>
      <c r="L91" s="25"/>
    </row>
    <row r="92" spans="2:12" s="1" customFormat="1" ht="7" hidden="1" customHeight="1">
      <c r="B92" s="25"/>
      <c r="L92" s="25"/>
    </row>
    <row r="93" spans="2:12" s="1" customFormat="1" ht="54.5" hidden="1" customHeight="1">
      <c r="B93" s="25"/>
      <c r="C93" s="22" t="s">
        <v>20</v>
      </c>
      <c r="F93" s="20" t="str">
        <f>E17</f>
        <v>Obec Kostolná pri Dunaji, 59, 903 01</v>
      </c>
      <c r="I93" s="22" t="s">
        <v>28</v>
      </c>
      <c r="J93" s="23" t="str">
        <f>E23</f>
        <v>Ladislav Varjú-CROW-LINE,Mierová 950/8,Jelka 92523</v>
      </c>
      <c r="L93" s="25"/>
    </row>
    <row r="94" spans="2:12" s="1" customFormat="1" ht="15.25" hidden="1" customHeight="1">
      <c r="B94" s="25"/>
      <c r="C94" s="22" t="s">
        <v>26</v>
      </c>
      <c r="F94" s="20" t="str">
        <f>IF(E20="","",E20)</f>
        <v>Podľa výberu investora</v>
      </c>
      <c r="I94" s="22" t="s">
        <v>33</v>
      </c>
      <c r="J94" s="23" t="str">
        <f>E26</f>
        <v xml:space="preserve"> </v>
      </c>
      <c r="L94" s="25"/>
    </row>
    <row r="95" spans="2:12" s="1" customFormat="1" ht="10.25" hidden="1" customHeight="1">
      <c r="B95" s="25"/>
      <c r="L95" s="25"/>
    </row>
    <row r="96" spans="2:12" s="1" customFormat="1" ht="29.25" hidden="1" customHeight="1">
      <c r="B96" s="25"/>
      <c r="C96" s="98" t="s">
        <v>117</v>
      </c>
      <c r="D96" s="90"/>
      <c r="E96" s="90"/>
      <c r="F96" s="90"/>
      <c r="G96" s="90"/>
      <c r="H96" s="90"/>
      <c r="I96" s="90"/>
      <c r="J96" s="99" t="s">
        <v>118</v>
      </c>
      <c r="K96" s="90"/>
      <c r="L96" s="25"/>
    </row>
    <row r="97" spans="2:47" s="1" customFormat="1" ht="10.25" hidden="1" customHeight="1">
      <c r="B97" s="25"/>
      <c r="L97" s="25"/>
    </row>
    <row r="98" spans="2:47" s="1" customFormat="1" ht="23" hidden="1" customHeight="1">
      <c r="B98" s="25"/>
      <c r="C98" s="100" t="s">
        <v>119</v>
      </c>
      <c r="J98" s="59">
        <f>J139</f>
        <v>0</v>
      </c>
      <c r="L98" s="25"/>
      <c r="AU98" s="13" t="s">
        <v>120</v>
      </c>
    </row>
    <row r="99" spans="2:47" s="8" customFormat="1" ht="25" hidden="1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2:47" s="9" customFormat="1" ht="20" hidden="1" customHeight="1">
      <c r="B100" s="105"/>
      <c r="D100" s="106" t="s">
        <v>122</v>
      </c>
      <c r="E100" s="107"/>
      <c r="F100" s="107"/>
      <c r="G100" s="107"/>
      <c r="H100" s="107"/>
      <c r="I100" s="107"/>
      <c r="J100" s="108">
        <f>J141</f>
        <v>0</v>
      </c>
      <c r="L100" s="105"/>
    </row>
    <row r="101" spans="2:47" s="9" customFormat="1" ht="20" hidden="1" customHeight="1">
      <c r="B101" s="105"/>
      <c r="D101" s="106" t="s">
        <v>3108</v>
      </c>
      <c r="E101" s="107"/>
      <c r="F101" s="107"/>
      <c r="G101" s="107"/>
      <c r="H101" s="107"/>
      <c r="I101" s="107"/>
      <c r="J101" s="108">
        <f>J149</f>
        <v>0</v>
      </c>
      <c r="L101" s="105"/>
    </row>
    <row r="102" spans="2:47" s="9" customFormat="1" ht="20" hidden="1" customHeight="1">
      <c r="B102" s="105"/>
      <c r="D102" s="106" t="s">
        <v>3109</v>
      </c>
      <c r="E102" s="107"/>
      <c r="F102" s="107"/>
      <c r="G102" s="107"/>
      <c r="H102" s="107"/>
      <c r="I102" s="107"/>
      <c r="J102" s="108">
        <f>J160</f>
        <v>0</v>
      </c>
      <c r="L102" s="105"/>
    </row>
    <row r="103" spans="2:47" s="9" customFormat="1" ht="20" hidden="1" customHeight="1">
      <c r="B103" s="105"/>
      <c r="D103" s="106" t="s">
        <v>124</v>
      </c>
      <c r="E103" s="107"/>
      <c r="F103" s="107"/>
      <c r="G103" s="107"/>
      <c r="H103" s="107"/>
      <c r="I103" s="107"/>
      <c r="J103" s="108">
        <f>J163</f>
        <v>0</v>
      </c>
      <c r="L103" s="105"/>
    </row>
    <row r="104" spans="2:47" s="9" customFormat="1" ht="20" hidden="1" customHeight="1">
      <c r="B104" s="105"/>
      <c r="D104" s="106" t="s">
        <v>126</v>
      </c>
      <c r="E104" s="107"/>
      <c r="F104" s="107"/>
      <c r="G104" s="107"/>
      <c r="H104" s="107"/>
      <c r="I104" s="107"/>
      <c r="J104" s="108">
        <f>J168</f>
        <v>0</v>
      </c>
      <c r="L104" s="105"/>
    </row>
    <row r="105" spans="2:47" s="8" customFormat="1" ht="25" hidden="1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J175</f>
        <v>0</v>
      </c>
      <c r="L105" s="101"/>
    </row>
    <row r="106" spans="2:47" s="9" customFormat="1" ht="20" hidden="1" customHeight="1">
      <c r="B106" s="105"/>
      <c r="D106" s="106" t="s">
        <v>3110</v>
      </c>
      <c r="E106" s="107"/>
      <c r="F106" s="107"/>
      <c r="G106" s="107"/>
      <c r="H106" s="107"/>
      <c r="I106" s="107"/>
      <c r="J106" s="108">
        <f>J176</f>
        <v>0</v>
      </c>
      <c r="L106" s="105"/>
    </row>
    <row r="107" spans="2:47" s="9" customFormat="1" ht="20" hidden="1" customHeight="1">
      <c r="B107" s="105"/>
      <c r="D107" s="106" t="s">
        <v>3111</v>
      </c>
      <c r="E107" s="107"/>
      <c r="F107" s="107"/>
      <c r="G107" s="107"/>
      <c r="H107" s="107"/>
      <c r="I107" s="107"/>
      <c r="J107" s="108">
        <f>J187</f>
        <v>0</v>
      </c>
      <c r="L107" s="105"/>
    </row>
    <row r="108" spans="2:47" s="9" customFormat="1" ht="20" hidden="1" customHeight="1">
      <c r="B108" s="105"/>
      <c r="D108" s="106" t="s">
        <v>127</v>
      </c>
      <c r="E108" s="107"/>
      <c r="F108" s="107"/>
      <c r="G108" s="107"/>
      <c r="H108" s="107"/>
      <c r="I108" s="107"/>
      <c r="J108" s="108">
        <f>J213</f>
        <v>0</v>
      </c>
      <c r="L108" s="105"/>
    </row>
    <row r="109" spans="2:47" s="9" customFormat="1" ht="20" hidden="1" customHeight="1">
      <c r="B109" s="105"/>
      <c r="D109" s="106" t="s">
        <v>128</v>
      </c>
      <c r="E109" s="107"/>
      <c r="F109" s="107"/>
      <c r="G109" s="107"/>
      <c r="H109" s="107"/>
      <c r="I109" s="107"/>
      <c r="J109" s="108">
        <f>J223</f>
        <v>0</v>
      </c>
      <c r="L109" s="105"/>
    </row>
    <row r="110" spans="2:47" s="9" customFormat="1" ht="20" hidden="1" customHeight="1">
      <c r="B110" s="105"/>
      <c r="D110" s="106" t="s">
        <v>130</v>
      </c>
      <c r="E110" s="107"/>
      <c r="F110" s="107"/>
      <c r="G110" s="107"/>
      <c r="H110" s="107"/>
      <c r="I110" s="107"/>
      <c r="J110" s="108">
        <f>J225</f>
        <v>0</v>
      </c>
      <c r="L110" s="105"/>
    </row>
    <row r="111" spans="2:47" s="9" customFormat="1" ht="20" hidden="1" customHeight="1">
      <c r="B111" s="105"/>
      <c r="D111" s="106" t="s">
        <v>131</v>
      </c>
      <c r="E111" s="107"/>
      <c r="F111" s="107"/>
      <c r="G111" s="107"/>
      <c r="H111" s="107"/>
      <c r="I111" s="107"/>
      <c r="J111" s="108">
        <f>J234</f>
        <v>0</v>
      </c>
      <c r="L111" s="105"/>
    </row>
    <row r="112" spans="2:47" s="9" customFormat="1" ht="20" hidden="1" customHeight="1">
      <c r="B112" s="105"/>
      <c r="D112" s="106" t="s">
        <v>132</v>
      </c>
      <c r="E112" s="107"/>
      <c r="F112" s="107"/>
      <c r="G112" s="107"/>
      <c r="H112" s="107"/>
      <c r="I112" s="107"/>
      <c r="J112" s="108">
        <f>J239</f>
        <v>0</v>
      </c>
      <c r="L112" s="105"/>
    </row>
    <row r="113" spans="2:12" s="9" customFormat="1" ht="20" hidden="1" customHeight="1">
      <c r="B113" s="105"/>
      <c r="D113" s="106" t="s">
        <v>133</v>
      </c>
      <c r="E113" s="107"/>
      <c r="F113" s="107"/>
      <c r="G113" s="107"/>
      <c r="H113" s="107"/>
      <c r="I113" s="107"/>
      <c r="J113" s="108">
        <f>J245</f>
        <v>0</v>
      </c>
      <c r="L113" s="105"/>
    </row>
    <row r="114" spans="2:12" s="9" customFormat="1" ht="20" hidden="1" customHeight="1">
      <c r="B114" s="105"/>
      <c r="D114" s="106" t="s">
        <v>135</v>
      </c>
      <c r="E114" s="107"/>
      <c r="F114" s="107"/>
      <c r="G114" s="107"/>
      <c r="H114" s="107"/>
      <c r="I114" s="107"/>
      <c r="J114" s="108">
        <f>J251</f>
        <v>0</v>
      </c>
      <c r="L114" s="105"/>
    </row>
    <row r="115" spans="2:12" s="9" customFormat="1" ht="20" hidden="1" customHeight="1">
      <c r="B115" s="105"/>
      <c r="D115" s="106" t="s">
        <v>136</v>
      </c>
      <c r="E115" s="107"/>
      <c r="F115" s="107"/>
      <c r="G115" s="107"/>
      <c r="H115" s="107"/>
      <c r="I115" s="107"/>
      <c r="J115" s="108">
        <f>J256</f>
        <v>0</v>
      </c>
      <c r="L115" s="105"/>
    </row>
    <row r="116" spans="2:12" s="9" customFormat="1" ht="20" hidden="1" customHeight="1">
      <c r="B116" s="105"/>
      <c r="D116" s="106" t="s">
        <v>1573</v>
      </c>
      <c r="E116" s="107"/>
      <c r="F116" s="107"/>
      <c r="G116" s="107"/>
      <c r="H116" s="107"/>
      <c r="I116" s="107"/>
      <c r="J116" s="108">
        <f>J267</f>
        <v>0</v>
      </c>
      <c r="L116" s="105"/>
    </row>
    <row r="117" spans="2:12" s="9" customFormat="1" ht="20" hidden="1" customHeight="1">
      <c r="B117" s="105"/>
      <c r="D117" s="106" t="s">
        <v>3112</v>
      </c>
      <c r="E117" s="107"/>
      <c r="F117" s="107"/>
      <c r="G117" s="107"/>
      <c r="H117" s="107"/>
      <c r="I117" s="107"/>
      <c r="J117" s="108">
        <f>J271</f>
        <v>0</v>
      </c>
      <c r="L117" s="105"/>
    </row>
    <row r="118" spans="2:12" s="1" customFormat="1" ht="21.75" hidden="1" customHeight="1">
      <c r="B118" s="25"/>
      <c r="L118" s="25"/>
    </row>
    <row r="119" spans="2:12" s="1" customFormat="1" ht="7" hidden="1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  <row r="120" spans="2:12" hidden="1"/>
    <row r="121" spans="2:12" hidden="1"/>
    <row r="122" spans="2:12" hidden="1"/>
    <row r="123" spans="2:12" s="1" customFormat="1" ht="7" customHeight="1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25"/>
    </row>
    <row r="124" spans="2:12" s="1" customFormat="1" ht="25" customHeight="1">
      <c r="B124" s="25"/>
      <c r="C124" s="17" t="s">
        <v>137</v>
      </c>
      <c r="L124" s="25"/>
    </row>
    <row r="125" spans="2:12" s="1" customFormat="1" ht="7" customHeight="1">
      <c r="B125" s="25"/>
      <c r="L125" s="25"/>
    </row>
    <row r="126" spans="2:12" s="1" customFormat="1" ht="12" customHeight="1">
      <c r="B126" s="25"/>
      <c r="C126" s="22" t="s">
        <v>13</v>
      </c>
      <c r="L126" s="25"/>
    </row>
    <row r="127" spans="2:12" s="1" customFormat="1" ht="23.25" customHeight="1">
      <c r="B127" s="25"/>
      <c r="E127" s="215" t="str">
        <f>E7</f>
        <v>Zvýšenie energetickej účinnosti budovy kultúrneho domu v Kostolnej pri Dunaji</v>
      </c>
      <c r="F127" s="216"/>
      <c r="G127" s="216"/>
      <c r="H127" s="216"/>
      <c r="L127" s="25"/>
    </row>
    <row r="128" spans="2:12" ht="12" customHeight="1">
      <c r="B128" s="16"/>
      <c r="C128" s="22" t="s">
        <v>112</v>
      </c>
      <c r="L128" s="16"/>
    </row>
    <row r="129" spans="2:65" s="1" customFormat="1" ht="16.5" customHeight="1">
      <c r="B129" s="25"/>
      <c r="E129" s="215" t="s">
        <v>2990</v>
      </c>
      <c r="F129" s="214"/>
      <c r="G129" s="214"/>
      <c r="H129" s="214"/>
      <c r="L129" s="25"/>
    </row>
    <row r="130" spans="2:65" s="1" customFormat="1" ht="12" customHeight="1">
      <c r="B130" s="25"/>
      <c r="C130" s="22" t="s">
        <v>114</v>
      </c>
      <c r="L130" s="25"/>
    </row>
    <row r="131" spans="2:65" s="1" customFormat="1" ht="16.5" customHeight="1">
      <c r="B131" s="25"/>
      <c r="E131" s="176" t="str">
        <f>E11</f>
        <v>6 - Zelené a ekologické opatrenia</v>
      </c>
      <c r="F131" s="214"/>
      <c r="G131" s="214"/>
      <c r="H131" s="214"/>
      <c r="L131" s="25"/>
    </row>
    <row r="132" spans="2:65" s="1" customFormat="1" ht="7" customHeight="1">
      <c r="B132" s="25"/>
      <c r="L132" s="25"/>
    </row>
    <row r="133" spans="2:65" s="1" customFormat="1" ht="12" customHeight="1">
      <c r="B133" s="25"/>
      <c r="C133" s="22" t="s">
        <v>17</v>
      </c>
      <c r="F133" s="20" t="str">
        <f>F14</f>
        <v>č.6,90301 Kostolná pri Dunaji, pč 5/3,5/4,2/4,69/1</v>
      </c>
      <c r="I133" s="22" t="s">
        <v>19</v>
      </c>
      <c r="J133" s="45">
        <f>IF(J14="","",J14)</f>
        <v>46202</v>
      </c>
      <c r="L133" s="25"/>
    </row>
    <row r="134" spans="2:65" s="1" customFormat="1" ht="7" customHeight="1">
      <c r="B134" s="25"/>
      <c r="L134" s="25"/>
    </row>
    <row r="135" spans="2:65" s="1" customFormat="1" ht="54.5" customHeight="1">
      <c r="B135" s="25"/>
      <c r="C135" s="22" t="s">
        <v>20</v>
      </c>
      <c r="F135" s="20" t="str">
        <f>E17</f>
        <v>Obec Kostolná pri Dunaji, 59, 903 01</v>
      </c>
      <c r="I135" s="22" t="s">
        <v>28</v>
      </c>
      <c r="J135" s="23" t="str">
        <f>E23</f>
        <v>Ladislav Varjú-CROW-LINE,Mierová 950/8,Jelka 92523</v>
      </c>
      <c r="L135" s="25"/>
    </row>
    <row r="136" spans="2:65" s="1" customFormat="1" ht="15.25" customHeight="1">
      <c r="B136" s="25"/>
      <c r="C136" s="22" t="s">
        <v>26</v>
      </c>
      <c r="F136" s="20" t="str">
        <f>IF(E20="","",E20)</f>
        <v>Podľa výberu investora</v>
      </c>
      <c r="I136" s="22" t="s">
        <v>33</v>
      </c>
      <c r="J136" s="23" t="str">
        <f>E26</f>
        <v xml:space="preserve"> </v>
      </c>
      <c r="L136" s="25"/>
    </row>
    <row r="137" spans="2:65" s="1" customFormat="1" ht="10.25" customHeight="1">
      <c r="B137" s="25"/>
      <c r="L137" s="25"/>
    </row>
    <row r="138" spans="2:65" s="10" customFormat="1" ht="29.25" customHeight="1">
      <c r="B138" s="109"/>
      <c r="C138" s="110" t="s">
        <v>138</v>
      </c>
      <c r="D138" s="111" t="s">
        <v>62</v>
      </c>
      <c r="E138" s="111" t="s">
        <v>58</v>
      </c>
      <c r="F138" s="111" t="s">
        <v>59</v>
      </c>
      <c r="G138" s="111" t="s">
        <v>139</v>
      </c>
      <c r="H138" s="111" t="s">
        <v>140</v>
      </c>
      <c r="I138" s="111" t="s">
        <v>141</v>
      </c>
      <c r="J138" s="112" t="s">
        <v>118</v>
      </c>
      <c r="K138" s="113" t="s">
        <v>142</v>
      </c>
      <c r="L138" s="109"/>
      <c r="M138" s="52"/>
      <c r="N138" s="53"/>
      <c r="O138" s="53"/>
      <c r="P138" s="53"/>
      <c r="Q138" s="53"/>
      <c r="R138" s="53"/>
      <c r="S138" s="53"/>
      <c r="T138" s="54"/>
    </row>
    <row r="139" spans="2:65" s="1" customFormat="1" ht="23" customHeight="1">
      <c r="B139" s="25"/>
      <c r="C139" s="57" t="s">
        <v>119</v>
      </c>
      <c r="J139" s="114">
        <f>BK139</f>
        <v>0</v>
      </c>
      <c r="L139" s="25"/>
      <c r="M139" s="55"/>
      <c r="N139" s="46"/>
      <c r="O139" s="46"/>
      <c r="P139" s="115"/>
      <c r="Q139" s="46"/>
      <c r="R139" s="115"/>
      <c r="S139" s="46"/>
      <c r="T139" s="116"/>
      <c r="X139" s="142"/>
      <c r="AT139" s="13" t="s">
        <v>76</v>
      </c>
      <c r="AU139" s="13" t="s">
        <v>120</v>
      </c>
      <c r="BK139" s="117">
        <f>BK140+BK175</f>
        <v>0</v>
      </c>
    </row>
    <row r="140" spans="2:65" s="11" customFormat="1" ht="26" customHeight="1">
      <c r="B140" s="118"/>
      <c r="D140" s="119" t="s">
        <v>76</v>
      </c>
      <c r="E140" s="120" t="s">
        <v>149</v>
      </c>
      <c r="F140" s="120" t="s">
        <v>150</v>
      </c>
      <c r="J140" s="121">
        <f>BK140</f>
        <v>0</v>
      </c>
      <c r="L140" s="118"/>
      <c r="M140" s="122"/>
      <c r="P140" s="123"/>
      <c r="R140" s="123"/>
      <c r="T140" s="124"/>
      <c r="W140" s="173"/>
      <c r="AR140" s="119" t="s">
        <v>84</v>
      </c>
      <c r="AT140" s="125" t="s">
        <v>76</v>
      </c>
      <c r="AU140" s="125" t="s">
        <v>77</v>
      </c>
      <c r="AY140" s="119" t="s">
        <v>151</v>
      </c>
      <c r="BK140" s="126">
        <f>BK141+BK149+BK160+BK163+BK168</f>
        <v>0</v>
      </c>
    </row>
    <row r="141" spans="2:65" s="11" customFormat="1" ht="23" customHeight="1">
      <c r="B141" s="118"/>
      <c r="D141" s="119" t="s">
        <v>76</v>
      </c>
      <c r="E141" s="127" t="s">
        <v>84</v>
      </c>
      <c r="F141" s="127" t="s">
        <v>152</v>
      </c>
      <c r="J141" s="128">
        <f>BK141</f>
        <v>0</v>
      </c>
      <c r="L141" s="118"/>
      <c r="M141" s="122"/>
      <c r="P141" s="123"/>
      <c r="R141" s="123"/>
      <c r="T141" s="124"/>
      <c r="AR141" s="119" t="s">
        <v>84</v>
      </c>
      <c r="AT141" s="125" t="s">
        <v>76</v>
      </c>
      <c r="AU141" s="125" t="s">
        <v>84</v>
      </c>
      <c r="AY141" s="119" t="s">
        <v>151</v>
      </c>
      <c r="BK141" s="126">
        <f>SUM(BK142:BK148)</f>
        <v>0</v>
      </c>
    </row>
    <row r="142" spans="2:65" s="1" customFormat="1" ht="38" customHeight="1">
      <c r="B142" s="129"/>
      <c r="C142" s="130" t="s">
        <v>84</v>
      </c>
      <c r="D142" s="130" t="s">
        <v>153</v>
      </c>
      <c r="E142" s="131" t="s">
        <v>3113</v>
      </c>
      <c r="F142" s="132" t="s">
        <v>3114</v>
      </c>
      <c r="G142" s="133" t="s">
        <v>165</v>
      </c>
      <c r="H142" s="134">
        <v>91.009</v>
      </c>
      <c r="I142" s="135"/>
      <c r="J142" s="135">
        <f t="shared" ref="J142:J148" si="0">ROUND(I142*H142,2)</f>
        <v>0</v>
      </c>
      <c r="K142" s="136"/>
      <c r="L142" s="25"/>
      <c r="M142" s="137"/>
      <c r="N142" s="138"/>
      <c r="O142" s="139"/>
      <c r="P142" s="139"/>
      <c r="Q142" s="139"/>
      <c r="R142" s="139"/>
      <c r="S142" s="139"/>
      <c r="T142" s="140"/>
      <c r="AR142" s="141" t="s">
        <v>96</v>
      </c>
      <c r="AT142" s="141" t="s">
        <v>153</v>
      </c>
      <c r="AU142" s="141" t="s">
        <v>89</v>
      </c>
      <c r="AY142" s="13" t="s">
        <v>151</v>
      </c>
      <c r="BE142" s="142">
        <f t="shared" ref="BE142:BE148" si="1">IF(N142="základná",J142,0)</f>
        <v>0</v>
      </c>
      <c r="BF142" s="142">
        <f t="shared" ref="BF142:BF148" si="2">IF(N142="znížená",J142,0)</f>
        <v>0</v>
      </c>
      <c r="BG142" s="142">
        <f t="shared" ref="BG142:BG148" si="3">IF(N142="zákl. prenesená",J142,0)</f>
        <v>0</v>
      </c>
      <c r="BH142" s="142">
        <f t="shared" ref="BH142:BH148" si="4">IF(N142="zníž. prenesená",J142,0)</f>
        <v>0</v>
      </c>
      <c r="BI142" s="142">
        <f t="shared" ref="BI142:BI148" si="5">IF(N142="nulová",J142,0)</f>
        <v>0</v>
      </c>
      <c r="BJ142" s="13" t="s">
        <v>89</v>
      </c>
      <c r="BK142" s="142">
        <f t="shared" ref="BK142:BK148" si="6">ROUND(I142*H142,2)</f>
        <v>0</v>
      </c>
      <c r="BL142" s="13" t="s">
        <v>96</v>
      </c>
      <c r="BM142" s="141" t="s">
        <v>3115</v>
      </c>
    </row>
    <row r="143" spans="2:65" s="1" customFormat="1" ht="24.25" customHeight="1">
      <c r="B143" s="129"/>
      <c r="C143" s="130" t="s">
        <v>89</v>
      </c>
      <c r="D143" s="130" t="s">
        <v>153</v>
      </c>
      <c r="E143" s="131" t="s">
        <v>3116</v>
      </c>
      <c r="F143" s="132" t="s">
        <v>3117</v>
      </c>
      <c r="G143" s="133" t="s">
        <v>165</v>
      </c>
      <c r="H143" s="134">
        <v>30.306000000000001</v>
      </c>
      <c r="I143" s="135"/>
      <c r="J143" s="135">
        <f t="shared" si="0"/>
        <v>0</v>
      </c>
      <c r="K143" s="136"/>
      <c r="L143" s="25"/>
      <c r="M143" s="137"/>
      <c r="N143" s="138"/>
      <c r="O143" s="139"/>
      <c r="P143" s="139"/>
      <c r="Q143" s="139"/>
      <c r="R143" s="139"/>
      <c r="S143" s="139"/>
      <c r="T143" s="140"/>
      <c r="AR143" s="141" t="s">
        <v>96</v>
      </c>
      <c r="AT143" s="141" t="s">
        <v>153</v>
      </c>
      <c r="AU143" s="141" t="s">
        <v>89</v>
      </c>
      <c r="AY143" s="13" t="s">
        <v>151</v>
      </c>
      <c r="BE143" s="142">
        <f t="shared" si="1"/>
        <v>0</v>
      </c>
      <c r="BF143" s="142">
        <f t="shared" si="2"/>
        <v>0</v>
      </c>
      <c r="BG143" s="142">
        <f t="shared" si="3"/>
        <v>0</v>
      </c>
      <c r="BH143" s="142">
        <f t="shared" si="4"/>
        <v>0</v>
      </c>
      <c r="BI143" s="142">
        <f t="shared" si="5"/>
        <v>0</v>
      </c>
      <c r="BJ143" s="13" t="s">
        <v>89</v>
      </c>
      <c r="BK143" s="142">
        <f t="shared" si="6"/>
        <v>0</v>
      </c>
      <c r="BL143" s="13" t="s">
        <v>96</v>
      </c>
      <c r="BM143" s="141" t="s">
        <v>3118</v>
      </c>
    </row>
    <row r="144" spans="2:65" s="1" customFormat="1" ht="24.25" customHeight="1">
      <c r="B144" s="129"/>
      <c r="C144" s="130" t="s">
        <v>93</v>
      </c>
      <c r="D144" s="130" t="s">
        <v>153</v>
      </c>
      <c r="E144" s="131" t="s">
        <v>3119</v>
      </c>
      <c r="F144" s="132" t="s">
        <v>3120</v>
      </c>
      <c r="G144" s="133" t="s">
        <v>165</v>
      </c>
      <c r="H144" s="134">
        <v>60</v>
      </c>
      <c r="I144" s="135"/>
      <c r="J144" s="135">
        <f t="shared" si="0"/>
        <v>0</v>
      </c>
      <c r="K144" s="136"/>
      <c r="L144" s="25"/>
      <c r="M144" s="137"/>
      <c r="N144" s="138"/>
      <c r="O144" s="139"/>
      <c r="P144" s="139"/>
      <c r="Q144" s="139"/>
      <c r="R144" s="139"/>
      <c r="S144" s="139"/>
      <c r="T144" s="140"/>
      <c r="AR144" s="141" t="s">
        <v>96</v>
      </c>
      <c r="AT144" s="141" t="s">
        <v>153</v>
      </c>
      <c r="AU144" s="141" t="s">
        <v>89</v>
      </c>
      <c r="AY144" s="13" t="s">
        <v>151</v>
      </c>
      <c r="BE144" s="142">
        <f t="shared" si="1"/>
        <v>0</v>
      </c>
      <c r="BF144" s="142">
        <f t="shared" si="2"/>
        <v>0</v>
      </c>
      <c r="BG144" s="142">
        <f t="shared" si="3"/>
        <v>0</v>
      </c>
      <c r="BH144" s="142">
        <f t="shared" si="4"/>
        <v>0</v>
      </c>
      <c r="BI144" s="142">
        <f t="shared" si="5"/>
        <v>0</v>
      </c>
      <c r="BJ144" s="13" t="s">
        <v>89</v>
      </c>
      <c r="BK144" s="142">
        <f t="shared" si="6"/>
        <v>0</v>
      </c>
      <c r="BL144" s="13" t="s">
        <v>96</v>
      </c>
      <c r="BM144" s="141" t="s">
        <v>3121</v>
      </c>
    </row>
    <row r="145" spans="2:65" s="1" customFormat="1" ht="24.25" customHeight="1">
      <c r="B145" s="129"/>
      <c r="C145" s="130" t="s">
        <v>96</v>
      </c>
      <c r="D145" s="130" t="s">
        <v>153</v>
      </c>
      <c r="E145" s="131" t="s">
        <v>154</v>
      </c>
      <c r="F145" s="132" t="s">
        <v>155</v>
      </c>
      <c r="G145" s="133" t="s">
        <v>156</v>
      </c>
      <c r="H145" s="134">
        <v>92.087999999999994</v>
      </c>
      <c r="I145" s="135"/>
      <c r="J145" s="135">
        <f t="shared" si="0"/>
        <v>0</v>
      </c>
      <c r="K145" s="136"/>
      <c r="L145" s="25"/>
      <c r="M145" s="137"/>
      <c r="N145" s="138"/>
      <c r="O145" s="139"/>
      <c r="P145" s="139"/>
      <c r="Q145" s="139"/>
      <c r="R145" s="139"/>
      <c r="S145" s="139"/>
      <c r="T145" s="140"/>
      <c r="AR145" s="141" t="s">
        <v>96</v>
      </c>
      <c r="AT145" s="141" t="s">
        <v>153</v>
      </c>
      <c r="AU145" s="141" t="s">
        <v>89</v>
      </c>
      <c r="AY145" s="13" t="s">
        <v>151</v>
      </c>
      <c r="BE145" s="142">
        <f t="shared" si="1"/>
        <v>0</v>
      </c>
      <c r="BF145" s="142">
        <f t="shared" si="2"/>
        <v>0</v>
      </c>
      <c r="BG145" s="142">
        <f t="shared" si="3"/>
        <v>0</v>
      </c>
      <c r="BH145" s="142">
        <f t="shared" si="4"/>
        <v>0</v>
      </c>
      <c r="BI145" s="142">
        <f t="shared" si="5"/>
        <v>0</v>
      </c>
      <c r="BJ145" s="13" t="s">
        <v>89</v>
      </c>
      <c r="BK145" s="142">
        <f t="shared" si="6"/>
        <v>0</v>
      </c>
      <c r="BL145" s="13" t="s">
        <v>96</v>
      </c>
      <c r="BM145" s="141" t="s">
        <v>3122</v>
      </c>
    </row>
    <row r="146" spans="2:65" s="1" customFormat="1" ht="38" customHeight="1">
      <c r="B146" s="129"/>
      <c r="C146" s="130" t="s">
        <v>102</v>
      </c>
      <c r="D146" s="130" t="s">
        <v>153</v>
      </c>
      <c r="E146" s="131" t="s">
        <v>3123</v>
      </c>
      <c r="F146" s="132" t="s">
        <v>3124</v>
      </c>
      <c r="G146" s="133" t="s">
        <v>156</v>
      </c>
      <c r="H146" s="134">
        <v>12.295999999999999</v>
      </c>
      <c r="I146" s="135"/>
      <c r="J146" s="135">
        <f t="shared" si="0"/>
        <v>0</v>
      </c>
      <c r="K146" s="136"/>
      <c r="L146" s="25"/>
      <c r="M146" s="137"/>
      <c r="N146" s="138"/>
      <c r="O146" s="139"/>
      <c r="P146" s="139"/>
      <c r="Q146" s="139"/>
      <c r="R146" s="139"/>
      <c r="S146" s="139"/>
      <c r="T146" s="140"/>
      <c r="AR146" s="141" t="s">
        <v>96</v>
      </c>
      <c r="AT146" s="141" t="s">
        <v>153</v>
      </c>
      <c r="AU146" s="141" t="s">
        <v>89</v>
      </c>
      <c r="AY146" s="13" t="s">
        <v>151</v>
      </c>
      <c r="BE146" s="142">
        <f t="shared" si="1"/>
        <v>0</v>
      </c>
      <c r="BF146" s="142">
        <f t="shared" si="2"/>
        <v>0</v>
      </c>
      <c r="BG146" s="142">
        <f t="shared" si="3"/>
        <v>0</v>
      </c>
      <c r="BH146" s="142">
        <f t="shared" si="4"/>
        <v>0</v>
      </c>
      <c r="BI146" s="142">
        <f t="shared" si="5"/>
        <v>0</v>
      </c>
      <c r="BJ146" s="13" t="s">
        <v>89</v>
      </c>
      <c r="BK146" s="142">
        <f t="shared" si="6"/>
        <v>0</v>
      </c>
      <c r="BL146" s="13" t="s">
        <v>96</v>
      </c>
      <c r="BM146" s="141" t="s">
        <v>3125</v>
      </c>
    </row>
    <row r="147" spans="2:65" s="1" customFormat="1" ht="38" customHeight="1">
      <c r="B147" s="129"/>
      <c r="C147" s="130" t="s">
        <v>105</v>
      </c>
      <c r="D147" s="130" t="s">
        <v>153</v>
      </c>
      <c r="E147" s="131" t="s">
        <v>3126</v>
      </c>
      <c r="F147" s="132" t="s">
        <v>3127</v>
      </c>
      <c r="G147" s="133" t="s">
        <v>160</v>
      </c>
      <c r="H147" s="134">
        <v>20.228999999999999</v>
      </c>
      <c r="I147" s="135"/>
      <c r="J147" s="135">
        <f t="shared" si="0"/>
        <v>0</v>
      </c>
      <c r="K147" s="136"/>
      <c r="L147" s="25"/>
      <c r="M147" s="137"/>
      <c r="N147" s="138"/>
      <c r="O147" s="139"/>
      <c r="P147" s="139"/>
      <c r="Q147" s="139"/>
      <c r="R147" s="139"/>
      <c r="S147" s="139"/>
      <c r="T147" s="140"/>
      <c r="AR147" s="141" t="s">
        <v>96</v>
      </c>
      <c r="AT147" s="141" t="s">
        <v>153</v>
      </c>
      <c r="AU147" s="141" t="s">
        <v>89</v>
      </c>
      <c r="AY147" s="13" t="s">
        <v>151</v>
      </c>
      <c r="BE147" s="142">
        <f t="shared" si="1"/>
        <v>0</v>
      </c>
      <c r="BF147" s="142">
        <f t="shared" si="2"/>
        <v>0</v>
      </c>
      <c r="BG147" s="142">
        <f t="shared" si="3"/>
        <v>0</v>
      </c>
      <c r="BH147" s="142">
        <f t="shared" si="4"/>
        <v>0</v>
      </c>
      <c r="BI147" s="142">
        <f t="shared" si="5"/>
        <v>0</v>
      </c>
      <c r="BJ147" s="13" t="s">
        <v>89</v>
      </c>
      <c r="BK147" s="142">
        <f t="shared" si="6"/>
        <v>0</v>
      </c>
      <c r="BL147" s="13" t="s">
        <v>96</v>
      </c>
      <c r="BM147" s="141" t="s">
        <v>3128</v>
      </c>
    </row>
    <row r="148" spans="2:65" s="1" customFormat="1" ht="24.25" customHeight="1">
      <c r="B148" s="129"/>
      <c r="C148" s="130" t="s">
        <v>177</v>
      </c>
      <c r="D148" s="130" t="s">
        <v>153</v>
      </c>
      <c r="E148" s="131" t="s">
        <v>3129</v>
      </c>
      <c r="F148" s="132" t="s">
        <v>3130</v>
      </c>
      <c r="G148" s="133" t="s">
        <v>156</v>
      </c>
      <c r="H148" s="134">
        <v>27</v>
      </c>
      <c r="I148" s="135"/>
      <c r="J148" s="135">
        <f t="shared" si="0"/>
        <v>0</v>
      </c>
      <c r="K148" s="136"/>
      <c r="L148" s="25"/>
      <c r="M148" s="137"/>
      <c r="N148" s="138"/>
      <c r="O148" s="139"/>
      <c r="P148" s="139"/>
      <c r="Q148" s="139"/>
      <c r="R148" s="139"/>
      <c r="S148" s="139"/>
      <c r="T148" s="140"/>
      <c r="AR148" s="141" t="s">
        <v>96</v>
      </c>
      <c r="AT148" s="141" t="s">
        <v>153</v>
      </c>
      <c r="AU148" s="141" t="s">
        <v>89</v>
      </c>
      <c r="AY148" s="13" t="s">
        <v>151</v>
      </c>
      <c r="BE148" s="142">
        <f t="shared" si="1"/>
        <v>0</v>
      </c>
      <c r="BF148" s="142">
        <f t="shared" si="2"/>
        <v>0</v>
      </c>
      <c r="BG148" s="142">
        <f t="shared" si="3"/>
        <v>0</v>
      </c>
      <c r="BH148" s="142">
        <f t="shared" si="4"/>
        <v>0</v>
      </c>
      <c r="BI148" s="142">
        <f t="shared" si="5"/>
        <v>0</v>
      </c>
      <c r="BJ148" s="13" t="s">
        <v>89</v>
      </c>
      <c r="BK148" s="142">
        <f t="shared" si="6"/>
        <v>0</v>
      </c>
      <c r="BL148" s="13" t="s">
        <v>96</v>
      </c>
      <c r="BM148" s="141" t="s">
        <v>3131</v>
      </c>
    </row>
    <row r="149" spans="2:65" s="11" customFormat="1" ht="23" customHeight="1">
      <c r="B149" s="118"/>
      <c r="D149" s="119" t="s">
        <v>76</v>
      </c>
      <c r="E149" s="127" t="s">
        <v>89</v>
      </c>
      <c r="F149" s="127" t="s">
        <v>3132</v>
      </c>
      <c r="J149" s="128">
        <f>BK149</f>
        <v>0</v>
      </c>
      <c r="L149" s="118"/>
      <c r="M149" s="122"/>
      <c r="P149" s="123"/>
      <c r="R149" s="123"/>
      <c r="T149" s="124"/>
      <c r="AR149" s="119" t="s">
        <v>84</v>
      </c>
      <c r="AT149" s="125" t="s">
        <v>76</v>
      </c>
      <c r="AU149" s="125" t="s">
        <v>84</v>
      </c>
      <c r="AY149" s="119" t="s">
        <v>151</v>
      </c>
      <c r="BK149" s="126">
        <f>SUM(BK150:BK159)</f>
        <v>0</v>
      </c>
    </row>
    <row r="150" spans="2:65" s="1" customFormat="1" ht="24.25" customHeight="1">
      <c r="B150" s="129"/>
      <c r="C150" s="130" t="s">
        <v>181</v>
      </c>
      <c r="D150" s="130" t="s">
        <v>153</v>
      </c>
      <c r="E150" s="131" t="s">
        <v>3133</v>
      </c>
      <c r="F150" s="132" t="s">
        <v>3134</v>
      </c>
      <c r="G150" s="133" t="s">
        <v>156</v>
      </c>
      <c r="H150" s="134">
        <v>135.739</v>
      </c>
      <c r="I150" s="135"/>
      <c r="J150" s="135">
        <f t="shared" ref="J150:J159" si="7">ROUND(I150*H150,2)</f>
        <v>0</v>
      </c>
      <c r="K150" s="136"/>
      <c r="L150" s="25"/>
      <c r="M150" s="137"/>
      <c r="N150" s="138"/>
      <c r="O150" s="139"/>
      <c r="P150" s="139"/>
      <c r="Q150" s="139"/>
      <c r="R150" s="139"/>
      <c r="S150" s="139"/>
      <c r="T150" s="140"/>
      <c r="AR150" s="141" t="s">
        <v>96</v>
      </c>
      <c r="AT150" s="141" t="s">
        <v>153</v>
      </c>
      <c r="AU150" s="141" t="s">
        <v>89</v>
      </c>
      <c r="AY150" s="13" t="s">
        <v>151</v>
      </c>
      <c r="BE150" s="142">
        <f t="shared" ref="BE150:BE159" si="8">IF(N150="základná",J150,0)</f>
        <v>0</v>
      </c>
      <c r="BF150" s="142">
        <f t="shared" ref="BF150:BF159" si="9">IF(N150="znížená",J150,0)</f>
        <v>0</v>
      </c>
      <c r="BG150" s="142">
        <f t="shared" ref="BG150:BG159" si="10">IF(N150="zákl. prenesená",J150,0)</f>
        <v>0</v>
      </c>
      <c r="BH150" s="142">
        <f t="shared" ref="BH150:BH159" si="11">IF(N150="zníž. prenesená",J150,0)</f>
        <v>0</v>
      </c>
      <c r="BI150" s="142">
        <f t="shared" ref="BI150:BI159" si="12">IF(N150="nulová",J150,0)</f>
        <v>0</v>
      </c>
      <c r="BJ150" s="13" t="s">
        <v>89</v>
      </c>
      <c r="BK150" s="142">
        <f t="shared" ref="BK150:BK159" si="13">ROUND(I150*H150,2)</f>
        <v>0</v>
      </c>
      <c r="BL150" s="13" t="s">
        <v>96</v>
      </c>
      <c r="BM150" s="141" t="s">
        <v>3135</v>
      </c>
    </row>
    <row r="151" spans="2:65" s="1" customFormat="1" ht="24.25" customHeight="1">
      <c r="B151" s="129"/>
      <c r="C151" s="130" t="s">
        <v>185</v>
      </c>
      <c r="D151" s="130" t="s">
        <v>153</v>
      </c>
      <c r="E151" s="131" t="s">
        <v>3136</v>
      </c>
      <c r="F151" s="132" t="s">
        <v>3137</v>
      </c>
      <c r="G151" s="133" t="s">
        <v>165</v>
      </c>
      <c r="H151" s="134">
        <v>79.003</v>
      </c>
      <c r="I151" s="135"/>
      <c r="J151" s="135">
        <f t="shared" si="7"/>
        <v>0</v>
      </c>
      <c r="K151" s="136"/>
      <c r="L151" s="25"/>
      <c r="M151" s="137"/>
      <c r="N151" s="138"/>
      <c r="O151" s="139"/>
      <c r="P151" s="139"/>
      <c r="Q151" s="139"/>
      <c r="R151" s="139"/>
      <c r="S151" s="139"/>
      <c r="T151" s="140"/>
      <c r="AR151" s="141" t="s">
        <v>96</v>
      </c>
      <c r="AT151" s="141" t="s">
        <v>153</v>
      </c>
      <c r="AU151" s="141" t="s">
        <v>89</v>
      </c>
      <c r="AY151" s="13" t="s">
        <v>151</v>
      </c>
      <c r="BE151" s="142">
        <f t="shared" si="8"/>
        <v>0</v>
      </c>
      <c r="BF151" s="142">
        <f t="shared" si="9"/>
        <v>0</v>
      </c>
      <c r="BG151" s="142">
        <f t="shared" si="10"/>
        <v>0</v>
      </c>
      <c r="BH151" s="142">
        <f t="shared" si="11"/>
        <v>0</v>
      </c>
      <c r="BI151" s="142">
        <f t="shared" si="12"/>
        <v>0</v>
      </c>
      <c r="BJ151" s="13" t="s">
        <v>89</v>
      </c>
      <c r="BK151" s="142">
        <f t="shared" si="13"/>
        <v>0</v>
      </c>
      <c r="BL151" s="13" t="s">
        <v>96</v>
      </c>
      <c r="BM151" s="141" t="s">
        <v>3138</v>
      </c>
    </row>
    <row r="152" spans="2:65" s="1" customFormat="1" ht="24.25" customHeight="1">
      <c r="B152" s="129"/>
      <c r="C152" s="130" t="s">
        <v>189</v>
      </c>
      <c r="D152" s="130" t="s">
        <v>153</v>
      </c>
      <c r="E152" s="131" t="s">
        <v>3139</v>
      </c>
      <c r="F152" s="132" t="s">
        <v>3140</v>
      </c>
      <c r="G152" s="133" t="s">
        <v>165</v>
      </c>
      <c r="H152" s="134">
        <v>28.504999999999999</v>
      </c>
      <c r="I152" s="135"/>
      <c r="J152" s="135">
        <f t="shared" si="7"/>
        <v>0</v>
      </c>
      <c r="K152" s="136"/>
      <c r="L152" s="25"/>
      <c r="M152" s="137"/>
      <c r="N152" s="138"/>
      <c r="O152" s="139"/>
      <c r="P152" s="139"/>
      <c r="Q152" s="139"/>
      <c r="R152" s="139"/>
      <c r="S152" s="139"/>
      <c r="T152" s="140"/>
      <c r="AR152" s="141" t="s">
        <v>96</v>
      </c>
      <c r="AT152" s="141" t="s">
        <v>153</v>
      </c>
      <c r="AU152" s="141" t="s">
        <v>89</v>
      </c>
      <c r="AY152" s="13" t="s">
        <v>151</v>
      </c>
      <c r="BE152" s="142">
        <f t="shared" si="8"/>
        <v>0</v>
      </c>
      <c r="BF152" s="142">
        <f t="shared" si="9"/>
        <v>0</v>
      </c>
      <c r="BG152" s="142">
        <f t="shared" si="10"/>
        <v>0</v>
      </c>
      <c r="BH152" s="142">
        <f t="shared" si="11"/>
        <v>0</v>
      </c>
      <c r="BI152" s="142">
        <f t="shared" si="12"/>
        <v>0</v>
      </c>
      <c r="BJ152" s="13" t="s">
        <v>89</v>
      </c>
      <c r="BK152" s="142">
        <f t="shared" si="13"/>
        <v>0</v>
      </c>
      <c r="BL152" s="13" t="s">
        <v>96</v>
      </c>
      <c r="BM152" s="141" t="s">
        <v>3141</v>
      </c>
    </row>
    <row r="153" spans="2:65" s="1" customFormat="1" ht="14.5" customHeight="1">
      <c r="B153" s="129"/>
      <c r="C153" s="130" t="s">
        <v>193</v>
      </c>
      <c r="D153" s="130" t="s">
        <v>153</v>
      </c>
      <c r="E153" s="131" t="s">
        <v>3142</v>
      </c>
      <c r="F153" s="132" t="s">
        <v>3143</v>
      </c>
      <c r="G153" s="133" t="s">
        <v>156</v>
      </c>
      <c r="H153" s="134">
        <v>11.551</v>
      </c>
      <c r="I153" s="135"/>
      <c r="J153" s="135">
        <f t="shared" si="7"/>
        <v>0</v>
      </c>
      <c r="K153" s="136"/>
      <c r="L153" s="25"/>
      <c r="M153" s="137"/>
      <c r="N153" s="138"/>
      <c r="O153" s="139"/>
      <c r="P153" s="139"/>
      <c r="Q153" s="139"/>
      <c r="R153" s="139"/>
      <c r="S153" s="139"/>
      <c r="T153" s="140"/>
      <c r="AR153" s="141" t="s">
        <v>96</v>
      </c>
      <c r="AT153" s="141" t="s">
        <v>153</v>
      </c>
      <c r="AU153" s="141" t="s">
        <v>89</v>
      </c>
      <c r="AY153" s="13" t="s">
        <v>151</v>
      </c>
      <c r="BE153" s="142">
        <f t="shared" si="8"/>
        <v>0</v>
      </c>
      <c r="BF153" s="142">
        <f t="shared" si="9"/>
        <v>0</v>
      </c>
      <c r="BG153" s="142">
        <f t="shared" si="10"/>
        <v>0</v>
      </c>
      <c r="BH153" s="142">
        <f t="shared" si="11"/>
        <v>0</v>
      </c>
      <c r="BI153" s="142">
        <f t="shared" si="12"/>
        <v>0</v>
      </c>
      <c r="BJ153" s="13" t="s">
        <v>89</v>
      </c>
      <c r="BK153" s="142">
        <f t="shared" si="13"/>
        <v>0</v>
      </c>
      <c r="BL153" s="13" t="s">
        <v>96</v>
      </c>
      <c r="BM153" s="141" t="s">
        <v>3144</v>
      </c>
    </row>
    <row r="154" spans="2:65" s="1" customFormat="1" ht="24.25" customHeight="1">
      <c r="B154" s="129"/>
      <c r="C154" s="130" t="s">
        <v>197</v>
      </c>
      <c r="D154" s="130" t="s">
        <v>153</v>
      </c>
      <c r="E154" s="131" t="s">
        <v>3145</v>
      </c>
      <c r="F154" s="132" t="s">
        <v>3146</v>
      </c>
      <c r="G154" s="133" t="s">
        <v>156</v>
      </c>
      <c r="H154" s="134">
        <v>11.551</v>
      </c>
      <c r="I154" s="135"/>
      <c r="J154" s="135">
        <f t="shared" si="7"/>
        <v>0</v>
      </c>
      <c r="K154" s="136"/>
      <c r="L154" s="25"/>
      <c r="M154" s="137"/>
      <c r="N154" s="138"/>
      <c r="O154" s="139"/>
      <c r="P154" s="139"/>
      <c r="Q154" s="139"/>
      <c r="R154" s="139"/>
      <c r="S154" s="139"/>
      <c r="T154" s="140"/>
      <c r="AR154" s="141" t="s">
        <v>96</v>
      </c>
      <c r="AT154" s="141" t="s">
        <v>153</v>
      </c>
      <c r="AU154" s="141" t="s">
        <v>89</v>
      </c>
      <c r="AY154" s="13" t="s">
        <v>151</v>
      </c>
      <c r="BE154" s="142">
        <f t="shared" si="8"/>
        <v>0</v>
      </c>
      <c r="BF154" s="142">
        <f t="shared" si="9"/>
        <v>0</v>
      </c>
      <c r="BG154" s="142">
        <f t="shared" si="10"/>
        <v>0</v>
      </c>
      <c r="BH154" s="142">
        <f t="shared" si="11"/>
        <v>0</v>
      </c>
      <c r="BI154" s="142">
        <f t="shared" si="12"/>
        <v>0</v>
      </c>
      <c r="BJ154" s="13" t="s">
        <v>89</v>
      </c>
      <c r="BK154" s="142">
        <f t="shared" si="13"/>
        <v>0</v>
      </c>
      <c r="BL154" s="13" t="s">
        <v>96</v>
      </c>
      <c r="BM154" s="141" t="s">
        <v>3147</v>
      </c>
    </row>
    <row r="155" spans="2:65" s="1" customFormat="1" ht="14.5" customHeight="1">
      <c r="B155" s="129"/>
      <c r="C155" s="130" t="s">
        <v>201</v>
      </c>
      <c r="D155" s="130" t="s">
        <v>153</v>
      </c>
      <c r="E155" s="131" t="s">
        <v>3148</v>
      </c>
      <c r="F155" s="132" t="s">
        <v>3149</v>
      </c>
      <c r="G155" s="133" t="s">
        <v>204</v>
      </c>
      <c r="H155" s="134">
        <v>1.71</v>
      </c>
      <c r="I155" s="135"/>
      <c r="J155" s="135">
        <f t="shared" si="7"/>
        <v>0</v>
      </c>
      <c r="K155" s="136"/>
      <c r="L155" s="25"/>
      <c r="M155" s="137"/>
      <c r="N155" s="138"/>
      <c r="O155" s="139"/>
      <c r="P155" s="139"/>
      <c r="Q155" s="139"/>
      <c r="R155" s="139"/>
      <c r="S155" s="139"/>
      <c r="T155" s="140"/>
      <c r="AR155" s="141" t="s">
        <v>96</v>
      </c>
      <c r="AT155" s="141" t="s">
        <v>153</v>
      </c>
      <c r="AU155" s="141" t="s">
        <v>89</v>
      </c>
      <c r="AY155" s="13" t="s">
        <v>151</v>
      </c>
      <c r="BE155" s="142">
        <f t="shared" si="8"/>
        <v>0</v>
      </c>
      <c r="BF155" s="142">
        <f t="shared" si="9"/>
        <v>0</v>
      </c>
      <c r="BG155" s="142">
        <f t="shared" si="10"/>
        <v>0</v>
      </c>
      <c r="BH155" s="142">
        <f t="shared" si="11"/>
        <v>0</v>
      </c>
      <c r="BI155" s="142">
        <f t="shared" si="12"/>
        <v>0</v>
      </c>
      <c r="BJ155" s="13" t="s">
        <v>89</v>
      </c>
      <c r="BK155" s="142">
        <f t="shared" si="13"/>
        <v>0</v>
      </c>
      <c r="BL155" s="13" t="s">
        <v>96</v>
      </c>
      <c r="BM155" s="141" t="s">
        <v>3150</v>
      </c>
    </row>
    <row r="156" spans="2:65" s="1" customFormat="1" ht="14.5" customHeight="1">
      <c r="B156" s="129"/>
      <c r="C156" s="130" t="s">
        <v>207</v>
      </c>
      <c r="D156" s="130" t="s">
        <v>153</v>
      </c>
      <c r="E156" s="131" t="s">
        <v>3151</v>
      </c>
      <c r="F156" s="132" t="s">
        <v>3152</v>
      </c>
      <c r="G156" s="133" t="s">
        <v>165</v>
      </c>
      <c r="H156" s="134">
        <v>21.606000000000002</v>
      </c>
      <c r="I156" s="135"/>
      <c r="J156" s="135">
        <f t="shared" si="7"/>
        <v>0</v>
      </c>
      <c r="K156" s="136"/>
      <c r="L156" s="25"/>
      <c r="M156" s="137"/>
      <c r="N156" s="138"/>
      <c r="O156" s="139"/>
      <c r="P156" s="139"/>
      <c r="Q156" s="139"/>
      <c r="R156" s="139"/>
      <c r="S156" s="139"/>
      <c r="T156" s="140"/>
      <c r="AR156" s="141" t="s">
        <v>96</v>
      </c>
      <c r="AT156" s="141" t="s">
        <v>153</v>
      </c>
      <c r="AU156" s="141" t="s">
        <v>89</v>
      </c>
      <c r="AY156" s="13" t="s">
        <v>151</v>
      </c>
      <c r="BE156" s="142">
        <f t="shared" si="8"/>
        <v>0</v>
      </c>
      <c r="BF156" s="142">
        <f t="shared" si="9"/>
        <v>0</v>
      </c>
      <c r="BG156" s="142">
        <f t="shared" si="10"/>
        <v>0</v>
      </c>
      <c r="BH156" s="142">
        <f t="shared" si="11"/>
        <v>0</v>
      </c>
      <c r="BI156" s="142">
        <f t="shared" si="12"/>
        <v>0</v>
      </c>
      <c r="BJ156" s="13" t="s">
        <v>89</v>
      </c>
      <c r="BK156" s="142">
        <f t="shared" si="13"/>
        <v>0</v>
      </c>
      <c r="BL156" s="13" t="s">
        <v>96</v>
      </c>
      <c r="BM156" s="141" t="s">
        <v>3153</v>
      </c>
    </row>
    <row r="157" spans="2:65" s="1" customFormat="1" ht="14.5" customHeight="1">
      <c r="B157" s="129"/>
      <c r="C157" s="130" t="s">
        <v>211</v>
      </c>
      <c r="D157" s="130" t="s">
        <v>153</v>
      </c>
      <c r="E157" s="131" t="s">
        <v>3154</v>
      </c>
      <c r="F157" s="132" t="s">
        <v>3155</v>
      </c>
      <c r="G157" s="133" t="s">
        <v>156</v>
      </c>
      <c r="H157" s="134">
        <v>81.343999999999994</v>
      </c>
      <c r="I157" s="135"/>
      <c r="J157" s="135">
        <f t="shared" si="7"/>
        <v>0</v>
      </c>
      <c r="K157" s="136"/>
      <c r="L157" s="25"/>
      <c r="M157" s="137"/>
      <c r="N157" s="138"/>
      <c r="O157" s="139"/>
      <c r="P157" s="139"/>
      <c r="Q157" s="139"/>
      <c r="R157" s="139"/>
      <c r="S157" s="139"/>
      <c r="T157" s="140"/>
      <c r="AR157" s="141" t="s">
        <v>96</v>
      </c>
      <c r="AT157" s="141" t="s">
        <v>153</v>
      </c>
      <c r="AU157" s="141" t="s">
        <v>89</v>
      </c>
      <c r="AY157" s="13" t="s">
        <v>151</v>
      </c>
      <c r="BE157" s="142">
        <f t="shared" si="8"/>
        <v>0</v>
      </c>
      <c r="BF157" s="142">
        <f t="shared" si="9"/>
        <v>0</v>
      </c>
      <c r="BG157" s="142">
        <f t="shared" si="10"/>
        <v>0</v>
      </c>
      <c r="BH157" s="142">
        <f t="shared" si="11"/>
        <v>0</v>
      </c>
      <c r="BI157" s="142">
        <f t="shared" si="12"/>
        <v>0</v>
      </c>
      <c r="BJ157" s="13" t="s">
        <v>89</v>
      </c>
      <c r="BK157" s="142">
        <f t="shared" si="13"/>
        <v>0</v>
      </c>
      <c r="BL157" s="13" t="s">
        <v>96</v>
      </c>
      <c r="BM157" s="141" t="s">
        <v>3156</v>
      </c>
    </row>
    <row r="158" spans="2:65" s="1" customFormat="1" ht="14.5" customHeight="1">
      <c r="B158" s="129"/>
      <c r="C158" s="130" t="s">
        <v>215</v>
      </c>
      <c r="D158" s="130" t="s">
        <v>153</v>
      </c>
      <c r="E158" s="131" t="s">
        <v>3157</v>
      </c>
      <c r="F158" s="132" t="s">
        <v>3158</v>
      </c>
      <c r="G158" s="133" t="s">
        <v>156</v>
      </c>
      <c r="H158" s="134">
        <v>81.343999999999994</v>
      </c>
      <c r="I158" s="135"/>
      <c r="J158" s="135">
        <f t="shared" si="7"/>
        <v>0</v>
      </c>
      <c r="K158" s="136"/>
      <c r="L158" s="25"/>
      <c r="M158" s="137"/>
      <c r="N158" s="138"/>
      <c r="O158" s="139"/>
      <c r="P158" s="139"/>
      <c r="Q158" s="139"/>
      <c r="R158" s="139"/>
      <c r="S158" s="139"/>
      <c r="T158" s="140"/>
      <c r="AR158" s="141" t="s">
        <v>96</v>
      </c>
      <c r="AT158" s="141" t="s">
        <v>153</v>
      </c>
      <c r="AU158" s="141" t="s">
        <v>89</v>
      </c>
      <c r="AY158" s="13" t="s">
        <v>151</v>
      </c>
      <c r="BE158" s="142">
        <f t="shared" si="8"/>
        <v>0</v>
      </c>
      <c r="BF158" s="142">
        <f t="shared" si="9"/>
        <v>0</v>
      </c>
      <c r="BG158" s="142">
        <f t="shared" si="10"/>
        <v>0</v>
      </c>
      <c r="BH158" s="142">
        <f t="shared" si="11"/>
        <v>0</v>
      </c>
      <c r="BI158" s="142">
        <f t="shared" si="12"/>
        <v>0</v>
      </c>
      <c r="BJ158" s="13" t="s">
        <v>89</v>
      </c>
      <c r="BK158" s="142">
        <f t="shared" si="13"/>
        <v>0</v>
      </c>
      <c r="BL158" s="13" t="s">
        <v>96</v>
      </c>
      <c r="BM158" s="141" t="s">
        <v>3159</v>
      </c>
    </row>
    <row r="159" spans="2:65" s="1" customFormat="1" ht="24.25" customHeight="1">
      <c r="B159" s="129"/>
      <c r="C159" s="130" t="s">
        <v>219</v>
      </c>
      <c r="D159" s="130" t="s">
        <v>153</v>
      </c>
      <c r="E159" s="131" t="s">
        <v>3160</v>
      </c>
      <c r="F159" s="132" t="s">
        <v>3161</v>
      </c>
      <c r="G159" s="133" t="s">
        <v>204</v>
      </c>
      <c r="H159" s="134">
        <v>1.236</v>
      </c>
      <c r="I159" s="135"/>
      <c r="J159" s="135">
        <f t="shared" si="7"/>
        <v>0</v>
      </c>
      <c r="K159" s="136"/>
      <c r="L159" s="25"/>
      <c r="M159" s="137"/>
      <c r="N159" s="138"/>
      <c r="O159" s="139"/>
      <c r="P159" s="139"/>
      <c r="Q159" s="139"/>
      <c r="R159" s="139"/>
      <c r="S159" s="139"/>
      <c r="T159" s="140"/>
      <c r="AR159" s="141" t="s">
        <v>96</v>
      </c>
      <c r="AT159" s="141" t="s">
        <v>153</v>
      </c>
      <c r="AU159" s="141" t="s">
        <v>89</v>
      </c>
      <c r="AY159" s="13" t="s">
        <v>151</v>
      </c>
      <c r="BE159" s="142">
        <f t="shared" si="8"/>
        <v>0</v>
      </c>
      <c r="BF159" s="142">
        <f t="shared" si="9"/>
        <v>0</v>
      </c>
      <c r="BG159" s="142">
        <f t="shared" si="10"/>
        <v>0</v>
      </c>
      <c r="BH159" s="142">
        <f t="shared" si="11"/>
        <v>0</v>
      </c>
      <c r="BI159" s="142">
        <f t="shared" si="12"/>
        <v>0</v>
      </c>
      <c r="BJ159" s="13" t="s">
        <v>89</v>
      </c>
      <c r="BK159" s="142">
        <f t="shared" si="13"/>
        <v>0</v>
      </c>
      <c r="BL159" s="13" t="s">
        <v>96</v>
      </c>
      <c r="BM159" s="141" t="s">
        <v>3162</v>
      </c>
    </row>
    <row r="160" spans="2:65" s="11" customFormat="1" ht="23" customHeight="1">
      <c r="B160" s="118"/>
      <c r="D160" s="119" t="s">
        <v>76</v>
      </c>
      <c r="E160" s="127" t="s">
        <v>96</v>
      </c>
      <c r="F160" s="127" t="s">
        <v>3163</v>
      </c>
      <c r="J160" s="128">
        <f>BK160</f>
        <v>0</v>
      </c>
      <c r="L160" s="118"/>
      <c r="M160" s="122"/>
      <c r="P160" s="123"/>
      <c r="R160" s="123"/>
      <c r="T160" s="124"/>
      <c r="AR160" s="119" t="s">
        <v>84</v>
      </c>
      <c r="AT160" s="125" t="s">
        <v>76</v>
      </c>
      <c r="AU160" s="125" t="s">
        <v>84</v>
      </c>
      <c r="AY160" s="119" t="s">
        <v>151</v>
      </c>
      <c r="BK160" s="126">
        <f>SUM(BK161:BK162)</f>
        <v>0</v>
      </c>
    </row>
    <row r="161" spans="2:65" s="1" customFormat="1" ht="38" customHeight="1">
      <c r="B161" s="129"/>
      <c r="C161" s="130" t="s">
        <v>224</v>
      </c>
      <c r="D161" s="130" t="s">
        <v>153</v>
      </c>
      <c r="E161" s="131" t="s">
        <v>3164</v>
      </c>
      <c r="F161" s="132" t="s">
        <v>3165</v>
      </c>
      <c r="G161" s="133" t="s">
        <v>156</v>
      </c>
      <c r="H161" s="134">
        <v>9</v>
      </c>
      <c r="I161" s="135"/>
      <c r="J161" s="135">
        <f>ROUND(I161*H161,2)</f>
        <v>0</v>
      </c>
      <c r="K161" s="136"/>
      <c r="L161" s="25"/>
      <c r="M161" s="137"/>
      <c r="N161" s="138"/>
      <c r="O161" s="139"/>
      <c r="P161" s="139"/>
      <c r="Q161" s="139"/>
      <c r="R161" s="139"/>
      <c r="S161" s="139"/>
      <c r="T161" s="140"/>
      <c r="AR161" s="141" t="s">
        <v>96</v>
      </c>
      <c r="AT161" s="141" t="s">
        <v>153</v>
      </c>
      <c r="AU161" s="141" t="s">
        <v>89</v>
      </c>
      <c r="AY161" s="13" t="s">
        <v>151</v>
      </c>
      <c r="BE161" s="142">
        <f>IF(N161="základná",J161,0)</f>
        <v>0</v>
      </c>
      <c r="BF161" s="142">
        <f>IF(N161="znížená",J161,0)</f>
        <v>0</v>
      </c>
      <c r="BG161" s="142">
        <f>IF(N161="zákl. prenesená",J161,0)</f>
        <v>0</v>
      </c>
      <c r="BH161" s="142">
        <f>IF(N161="zníž. prenesená",J161,0)</f>
        <v>0</v>
      </c>
      <c r="BI161" s="142">
        <f>IF(N161="nulová",J161,0)</f>
        <v>0</v>
      </c>
      <c r="BJ161" s="13" t="s">
        <v>89</v>
      </c>
      <c r="BK161" s="142">
        <f>ROUND(I161*H161,2)</f>
        <v>0</v>
      </c>
      <c r="BL161" s="13" t="s">
        <v>96</v>
      </c>
      <c r="BM161" s="141" t="s">
        <v>3166</v>
      </c>
    </row>
    <row r="162" spans="2:65" s="1" customFormat="1" ht="24.25" customHeight="1">
      <c r="B162" s="129"/>
      <c r="C162" s="143" t="s">
        <v>228</v>
      </c>
      <c r="D162" s="143" t="s">
        <v>220</v>
      </c>
      <c r="E162" s="144" t="s">
        <v>221</v>
      </c>
      <c r="F162" s="145" t="s">
        <v>3167</v>
      </c>
      <c r="G162" s="146" t="s">
        <v>156</v>
      </c>
      <c r="H162" s="147">
        <v>10.8</v>
      </c>
      <c r="I162" s="148"/>
      <c r="J162" s="148">
        <f>ROUND(I162*H162,2)</f>
        <v>0</v>
      </c>
      <c r="K162" s="149"/>
      <c r="L162" s="150"/>
      <c r="M162" s="151"/>
      <c r="N162" s="152"/>
      <c r="O162" s="139"/>
      <c r="P162" s="139"/>
      <c r="Q162" s="139"/>
      <c r="R162" s="139"/>
      <c r="S162" s="139"/>
      <c r="T162" s="140"/>
      <c r="AR162" s="141" t="s">
        <v>181</v>
      </c>
      <c r="AT162" s="141" t="s">
        <v>220</v>
      </c>
      <c r="AU162" s="141" t="s">
        <v>89</v>
      </c>
      <c r="AY162" s="13" t="s">
        <v>151</v>
      </c>
      <c r="BE162" s="142">
        <f>IF(N162="základná",J162,0)</f>
        <v>0</v>
      </c>
      <c r="BF162" s="142">
        <f>IF(N162="znížená",J162,0)</f>
        <v>0</v>
      </c>
      <c r="BG162" s="142">
        <f>IF(N162="zákl. prenesená",J162,0)</f>
        <v>0</v>
      </c>
      <c r="BH162" s="142">
        <f>IF(N162="zníž. prenesená",J162,0)</f>
        <v>0</v>
      </c>
      <c r="BI162" s="142">
        <f>IF(N162="nulová",J162,0)</f>
        <v>0</v>
      </c>
      <c r="BJ162" s="13" t="s">
        <v>89</v>
      </c>
      <c r="BK162" s="142">
        <f>ROUND(I162*H162,2)</f>
        <v>0</v>
      </c>
      <c r="BL162" s="13" t="s">
        <v>96</v>
      </c>
      <c r="BM162" s="141" t="s">
        <v>3168</v>
      </c>
    </row>
    <row r="163" spans="2:65" s="11" customFormat="1" ht="23" customHeight="1">
      <c r="B163" s="118"/>
      <c r="D163" s="119" t="s">
        <v>76</v>
      </c>
      <c r="E163" s="127" t="s">
        <v>102</v>
      </c>
      <c r="F163" s="127" t="s">
        <v>206</v>
      </c>
      <c r="J163" s="128">
        <f>BK163</f>
        <v>0</v>
      </c>
      <c r="L163" s="118"/>
      <c r="M163" s="122"/>
      <c r="P163" s="123"/>
      <c r="R163" s="123"/>
      <c r="T163" s="124"/>
      <c r="AR163" s="119" t="s">
        <v>84</v>
      </c>
      <c r="AT163" s="125" t="s">
        <v>76</v>
      </c>
      <c r="AU163" s="125" t="s">
        <v>84</v>
      </c>
      <c r="AY163" s="119" t="s">
        <v>151</v>
      </c>
      <c r="BK163" s="126">
        <f>SUM(BK164:BK167)</f>
        <v>0</v>
      </c>
    </row>
    <row r="164" spans="2:65" s="1" customFormat="1" ht="14.5" customHeight="1">
      <c r="B164" s="129"/>
      <c r="C164" s="130" t="s">
        <v>232</v>
      </c>
      <c r="D164" s="130" t="s">
        <v>153</v>
      </c>
      <c r="E164" s="131" t="s">
        <v>190</v>
      </c>
      <c r="F164" s="132" t="s">
        <v>3169</v>
      </c>
      <c r="G164" s="133" t="s">
        <v>165</v>
      </c>
      <c r="H164" s="134">
        <v>4.0609999999999999</v>
      </c>
      <c r="I164" s="135"/>
      <c r="J164" s="135">
        <f>ROUND(I164*H164,2)</f>
        <v>0</v>
      </c>
      <c r="K164" s="136"/>
      <c r="L164" s="25"/>
      <c r="M164" s="137"/>
      <c r="N164" s="138"/>
      <c r="O164" s="139"/>
      <c r="P164" s="139"/>
      <c r="Q164" s="139"/>
      <c r="R164" s="139"/>
      <c r="S164" s="139"/>
      <c r="T164" s="140"/>
      <c r="AR164" s="141" t="s">
        <v>96</v>
      </c>
      <c r="AT164" s="141" t="s">
        <v>153</v>
      </c>
      <c r="AU164" s="141" t="s">
        <v>89</v>
      </c>
      <c r="AY164" s="13" t="s">
        <v>151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89</v>
      </c>
      <c r="BK164" s="142">
        <f>ROUND(I164*H164,2)</f>
        <v>0</v>
      </c>
      <c r="BL164" s="13" t="s">
        <v>96</v>
      </c>
      <c r="BM164" s="141" t="s">
        <v>3170</v>
      </c>
    </row>
    <row r="165" spans="2:65" s="1" customFormat="1" ht="24.25" customHeight="1">
      <c r="B165" s="129"/>
      <c r="C165" s="130" t="s">
        <v>237</v>
      </c>
      <c r="D165" s="130" t="s">
        <v>153</v>
      </c>
      <c r="E165" s="131" t="s">
        <v>3171</v>
      </c>
      <c r="F165" s="132" t="s">
        <v>3172</v>
      </c>
      <c r="G165" s="133" t="s">
        <v>156</v>
      </c>
      <c r="H165" s="134">
        <v>9.2089999999999996</v>
      </c>
      <c r="I165" s="135"/>
      <c r="J165" s="135">
        <f>ROUND(I165*H165,2)</f>
        <v>0</v>
      </c>
      <c r="K165" s="136"/>
      <c r="L165" s="25"/>
      <c r="M165" s="137"/>
      <c r="N165" s="138"/>
      <c r="O165" s="139"/>
      <c r="P165" s="139"/>
      <c r="Q165" s="139"/>
      <c r="R165" s="139"/>
      <c r="S165" s="139"/>
      <c r="T165" s="140"/>
      <c r="AR165" s="141" t="s">
        <v>96</v>
      </c>
      <c r="AT165" s="141" t="s">
        <v>153</v>
      </c>
      <c r="AU165" s="141" t="s">
        <v>89</v>
      </c>
      <c r="AY165" s="13" t="s">
        <v>151</v>
      </c>
      <c r="BE165" s="142">
        <f>IF(N165="základná",J165,0)</f>
        <v>0</v>
      </c>
      <c r="BF165" s="142">
        <f>IF(N165="znížená",J165,0)</f>
        <v>0</v>
      </c>
      <c r="BG165" s="142">
        <f>IF(N165="zákl. prenesená",J165,0)</f>
        <v>0</v>
      </c>
      <c r="BH165" s="142">
        <f>IF(N165="zníž. prenesená",J165,0)</f>
        <v>0</v>
      </c>
      <c r="BI165" s="142">
        <f>IF(N165="nulová",J165,0)</f>
        <v>0</v>
      </c>
      <c r="BJ165" s="13" t="s">
        <v>89</v>
      </c>
      <c r="BK165" s="142">
        <f>ROUND(I165*H165,2)</f>
        <v>0</v>
      </c>
      <c r="BL165" s="13" t="s">
        <v>96</v>
      </c>
      <c r="BM165" s="141" t="s">
        <v>3173</v>
      </c>
    </row>
    <row r="166" spans="2:65" s="1" customFormat="1" ht="24.25" customHeight="1">
      <c r="B166" s="129"/>
      <c r="C166" s="130" t="s">
        <v>241</v>
      </c>
      <c r="D166" s="130" t="s">
        <v>153</v>
      </c>
      <c r="E166" s="131" t="s">
        <v>3174</v>
      </c>
      <c r="F166" s="132" t="s">
        <v>3175</v>
      </c>
      <c r="G166" s="133" t="s">
        <v>156</v>
      </c>
      <c r="H166" s="134">
        <v>9.2089999999999996</v>
      </c>
      <c r="I166" s="135"/>
      <c r="J166" s="135">
        <f>ROUND(I166*H166,2)</f>
        <v>0</v>
      </c>
      <c r="K166" s="136"/>
      <c r="L166" s="25"/>
      <c r="M166" s="137"/>
      <c r="N166" s="138"/>
      <c r="O166" s="139"/>
      <c r="P166" s="139"/>
      <c r="Q166" s="139"/>
      <c r="R166" s="139"/>
      <c r="S166" s="139"/>
      <c r="T166" s="140"/>
      <c r="AR166" s="141" t="s">
        <v>96</v>
      </c>
      <c r="AT166" s="141" t="s">
        <v>153</v>
      </c>
      <c r="AU166" s="141" t="s">
        <v>89</v>
      </c>
      <c r="AY166" s="13" t="s">
        <v>151</v>
      </c>
      <c r="BE166" s="142">
        <f>IF(N166="základná",J166,0)</f>
        <v>0</v>
      </c>
      <c r="BF166" s="142">
        <f>IF(N166="znížená",J166,0)</f>
        <v>0</v>
      </c>
      <c r="BG166" s="142">
        <f>IF(N166="zákl. prenesená",J166,0)</f>
        <v>0</v>
      </c>
      <c r="BH166" s="142">
        <f>IF(N166="zníž. prenesená",J166,0)</f>
        <v>0</v>
      </c>
      <c r="BI166" s="142">
        <f>IF(N166="nulová",J166,0)</f>
        <v>0</v>
      </c>
      <c r="BJ166" s="13" t="s">
        <v>89</v>
      </c>
      <c r="BK166" s="142">
        <f>ROUND(I166*H166,2)</f>
        <v>0</v>
      </c>
      <c r="BL166" s="13" t="s">
        <v>96</v>
      </c>
      <c r="BM166" s="141" t="s">
        <v>3176</v>
      </c>
    </row>
    <row r="167" spans="2:65" s="1" customFormat="1" ht="24.25" customHeight="1">
      <c r="B167" s="129"/>
      <c r="C167" s="130" t="s">
        <v>7</v>
      </c>
      <c r="D167" s="130" t="s">
        <v>153</v>
      </c>
      <c r="E167" s="131" t="s">
        <v>202</v>
      </c>
      <c r="F167" s="132" t="s">
        <v>3177</v>
      </c>
      <c r="G167" s="133" t="s">
        <v>204</v>
      </c>
      <c r="H167" s="134">
        <v>0.24399999999999999</v>
      </c>
      <c r="I167" s="135"/>
      <c r="J167" s="135">
        <f>ROUND(I167*H167,2)</f>
        <v>0</v>
      </c>
      <c r="K167" s="136"/>
      <c r="L167" s="25"/>
      <c r="M167" s="137"/>
      <c r="N167" s="138"/>
      <c r="O167" s="139"/>
      <c r="P167" s="139"/>
      <c r="Q167" s="139"/>
      <c r="R167" s="139"/>
      <c r="S167" s="139"/>
      <c r="T167" s="140"/>
      <c r="AR167" s="141" t="s">
        <v>96</v>
      </c>
      <c r="AT167" s="141" t="s">
        <v>153</v>
      </c>
      <c r="AU167" s="141" t="s">
        <v>89</v>
      </c>
      <c r="AY167" s="13" t="s">
        <v>151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89</v>
      </c>
      <c r="BK167" s="142">
        <f>ROUND(I167*H167,2)</f>
        <v>0</v>
      </c>
      <c r="BL167" s="13" t="s">
        <v>96</v>
      </c>
      <c r="BM167" s="141" t="s">
        <v>3178</v>
      </c>
    </row>
    <row r="168" spans="2:65" s="11" customFormat="1" ht="23" customHeight="1">
      <c r="B168" s="118"/>
      <c r="D168" s="119" t="s">
        <v>76</v>
      </c>
      <c r="E168" s="127" t="s">
        <v>181</v>
      </c>
      <c r="F168" s="127" t="s">
        <v>268</v>
      </c>
      <c r="J168" s="128">
        <f>BK168</f>
        <v>0</v>
      </c>
      <c r="L168" s="118"/>
      <c r="M168" s="122"/>
      <c r="P168" s="123"/>
      <c r="R168" s="123"/>
      <c r="T168" s="124"/>
      <c r="AR168" s="119" t="s">
        <v>84</v>
      </c>
      <c r="AT168" s="125" t="s">
        <v>76</v>
      </c>
      <c r="AU168" s="125" t="s">
        <v>84</v>
      </c>
      <c r="AY168" s="119" t="s">
        <v>151</v>
      </c>
      <c r="BK168" s="126">
        <f>SUM(BK169:BK174)</f>
        <v>0</v>
      </c>
    </row>
    <row r="169" spans="2:65" s="1" customFormat="1" ht="38" customHeight="1">
      <c r="B169" s="129"/>
      <c r="C169" s="130" t="s">
        <v>248</v>
      </c>
      <c r="D169" s="130" t="s">
        <v>153</v>
      </c>
      <c r="E169" s="131" t="s">
        <v>3179</v>
      </c>
      <c r="F169" s="132" t="s">
        <v>3180</v>
      </c>
      <c r="G169" s="133" t="s">
        <v>160</v>
      </c>
      <c r="H169" s="134">
        <v>9</v>
      </c>
      <c r="I169" s="135"/>
      <c r="J169" s="135">
        <f t="shared" ref="J169:J174" si="14">ROUND(I169*H169,2)</f>
        <v>0</v>
      </c>
      <c r="K169" s="136"/>
      <c r="L169" s="25"/>
      <c r="M169" s="137"/>
      <c r="N169" s="138"/>
      <c r="O169" s="139"/>
      <c r="P169" s="139"/>
      <c r="Q169" s="139"/>
      <c r="R169" s="139"/>
      <c r="S169" s="139"/>
      <c r="T169" s="140"/>
      <c r="AR169" s="141" t="s">
        <v>96</v>
      </c>
      <c r="AT169" s="141" t="s">
        <v>153</v>
      </c>
      <c r="AU169" s="141" t="s">
        <v>89</v>
      </c>
      <c r="AY169" s="13" t="s">
        <v>151</v>
      </c>
      <c r="BE169" s="142">
        <f t="shared" ref="BE169:BE174" si="15">IF(N169="základná",J169,0)</f>
        <v>0</v>
      </c>
      <c r="BF169" s="142">
        <f t="shared" ref="BF169:BF174" si="16">IF(N169="znížená",J169,0)</f>
        <v>0</v>
      </c>
      <c r="BG169" s="142">
        <f t="shared" ref="BG169:BG174" si="17">IF(N169="zákl. prenesená",J169,0)</f>
        <v>0</v>
      </c>
      <c r="BH169" s="142">
        <f t="shared" ref="BH169:BH174" si="18">IF(N169="zníž. prenesená",J169,0)</f>
        <v>0</v>
      </c>
      <c r="BI169" s="142">
        <f t="shared" ref="BI169:BI174" si="19">IF(N169="nulová",J169,0)</f>
        <v>0</v>
      </c>
      <c r="BJ169" s="13" t="s">
        <v>89</v>
      </c>
      <c r="BK169" s="142">
        <f t="shared" ref="BK169:BK174" si="20">ROUND(I169*H169,2)</f>
        <v>0</v>
      </c>
      <c r="BL169" s="13" t="s">
        <v>96</v>
      </c>
      <c r="BM169" s="141" t="s">
        <v>3181</v>
      </c>
    </row>
    <row r="170" spans="2:65" s="1" customFormat="1" ht="38" customHeight="1">
      <c r="B170" s="129"/>
      <c r="C170" s="143" t="s">
        <v>252</v>
      </c>
      <c r="D170" s="143" t="s">
        <v>220</v>
      </c>
      <c r="E170" s="144" t="s">
        <v>3182</v>
      </c>
      <c r="F170" s="145" t="s">
        <v>3183</v>
      </c>
      <c r="G170" s="146" t="s">
        <v>169</v>
      </c>
      <c r="H170" s="147">
        <v>2</v>
      </c>
      <c r="I170" s="148"/>
      <c r="J170" s="148">
        <f t="shared" si="14"/>
        <v>0</v>
      </c>
      <c r="K170" s="149"/>
      <c r="L170" s="150"/>
      <c r="M170" s="151"/>
      <c r="N170" s="152"/>
      <c r="O170" s="139"/>
      <c r="P170" s="139"/>
      <c r="Q170" s="139"/>
      <c r="R170" s="139"/>
      <c r="S170" s="139"/>
      <c r="T170" s="140"/>
      <c r="AR170" s="141" t="s">
        <v>181</v>
      </c>
      <c r="AT170" s="141" t="s">
        <v>220</v>
      </c>
      <c r="AU170" s="141" t="s">
        <v>89</v>
      </c>
      <c r="AY170" s="13" t="s">
        <v>151</v>
      </c>
      <c r="BE170" s="142">
        <f t="shared" si="15"/>
        <v>0</v>
      </c>
      <c r="BF170" s="142">
        <f t="shared" si="16"/>
        <v>0</v>
      </c>
      <c r="BG170" s="142">
        <f t="shared" si="17"/>
        <v>0</v>
      </c>
      <c r="BH170" s="142">
        <f t="shared" si="18"/>
        <v>0</v>
      </c>
      <c r="BI170" s="142">
        <f t="shared" si="19"/>
        <v>0</v>
      </c>
      <c r="BJ170" s="13" t="s">
        <v>89</v>
      </c>
      <c r="BK170" s="142">
        <f t="shared" si="20"/>
        <v>0</v>
      </c>
      <c r="BL170" s="13" t="s">
        <v>96</v>
      </c>
      <c r="BM170" s="141" t="s">
        <v>3184</v>
      </c>
    </row>
    <row r="171" spans="2:65" s="1" customFormat="1" ht="24.25" customHeight="1">
      <c r="B171" s="129"/>
      <c r="C171" s="130" t="s">
        <v>256</v>
      </c>
      <c r="D171" s="130" t="s">
        <v>153</v>
      </c>
      <c r="E171" s="131" t="s">
        <v>3185</v>
      </c>
      <c r="F171" s="132" t="s">
        <v>3186</v>
      </c>
      <c r="G171" s="133" t="s">
        <v>169</v>
      </c>
      <c r="H171" s="134">
        <v>3</v>
      </c>
      <c r="I171" s="135"/>
      <c r="J171" s="135">
        <f t="shared" si="14"/>
        <v>0</v>
      </c>
      <c r="K171" s="136"/>
      <c r="L171" s="25"/>
      <c r="M171" s="137"/>
      <c r="N171" s="138"/>
      <c r="O171" s="139"/>
      <c r="P171" s="139"/>
      <c r="Q171" s="139"/>
      <c r="R171" s="139"/>
      <c r="S171" s="139"/>
      <c r="T171" s="140"/>
      <c r="AR171" s="141" t="s">
        <v>96</v>
      </c>
      <c r="AT171" s="141" t="s">
        <v>153</v>
      </c>
      <c r="AU171" s="141" t="s">
        <v>89</v>
      </c>
      <c r="AY171" s="13" t="s">
        <v>151</v>
      </c>
      <c r="BE171" s="142">
        <f t="shared" si="15"/>
        <v>0</v>
      </c>
      <c r="BF171" s="142">
        <f t="shared" si="16"/>
        <v>0</v>
      </c>
      <c r="BG171" s="142">
        <f t="shared" si="17"/>
        <v>0</v>
      </c>
      <c r="BH171" s="142">
        <f t="shared" si="18"/>
        <v>0</v>
      </c>
      <c r="BI171" s="142">
        <f t="shared" si="19"/>
        <v>0</v>
      </c>
      <c r="BJ171" s="13" t="s">
        <v>89</v>
      </c>
      <c r="BK171" s="142">
        <f t="shared" si="20"/>
        <v>0</v>
      </c>
      <c r="BL171" s="13" t="s">
        <v>96</v>
      </c>
      <c r="BM171" s="141" t="s">
        <v>3187</v>
      </c>
    </row>
    <row r="172" spans="2:65" s="1" customFormat="1" ht="24.25" customHeight="1">
      <c r="B172" s="129"/>
      <c r="C172" s="130" t="s">
        <v>260</v>
      </c>
      <c r="D172" s="130" t="s">
        <v>153</v>
      </c>
      <c r="E172" s="131" t="s">
        <v>3188</v>
      </c>
      <c r="F172" s="132" t="s">
        <v>3189</v>
      </c>
      <c r="G172" s="133" t="s">
        <v>169</v>
      </c>
      <c r="H172" s="134">
        <v>3</v>
      </c>
      <c r="I172" s="135"/>
      <c r="J172" s="135">
        <f t="shared" si="14"/>
        <v>0</v>
      </c>
      <c r="K172" s="136"/>
      <c r="L172" s="25"/>
      <c r="M172" s="137"/>
      <c r="N172" s="138"/>
      <c r="O172" s="139"/>
      <c r="P172" s="139"/>
      <c r="Q172" s="139"/>
      <c r="R172" s="139"/>
      <c r="S172" s="139"/>
      <c r="T172" s="140"/>
      <c r="AR172" s="141" t="s">
        <v>96</v>
      </c>
      <c r="AT172" s="141" t="s">
        <v>153</v>
      </c>
      <c r="AU172" s="141" t="s">
        <v>89</v>
      </c>
      <c r="AY172" s="13" t="s">
        <v>151</v>
      </c>
      <c r="BE172" s="142">
        <f t="shared" si="15"/>
        <v>0</v>
      </c>
      <c r="BF172" s="142">
        <f t="shared" si="16"/>
        <v>0</v>
      </c>
      <c r="BG172" s="142">
        <f t="shared" si="17"/>
        <v>0</v>
      </c>
      <c r="BH172" s="142">
        <f t="shared" si="18"/>
        <v>0</v>
      </c>
      <c r="BI172" s="142">
        <f t="shared" si="19"/>
        <v>0</v>
      </c>
      <c r="BJ172" s="13" t="s">
        <v>89</v>
      </c>
      <c r="BK172" s="142">
        <f t="shared" si="20"/>
        <v>0</v>
      </c>
      <c r="BL172" s="13" t="s">
        <v>96</v>
      </c>
      <c r="BM172" s="141" t="s">
        <v>3190</v>
      </c>
    </row>
    <row r="173" spans="2:65" s="1" customFormat="1" ht="24.25" customHeight="1">
      <c r="B173" s="129"/>
      <c r="C173" s="143" t="s">
        <v>264</v>
      </c>
      <c r="D173" s="143" t="s">
        <v>220</v>
      </c>
      <c r="E173" s="144" t="s">
        <v>3191</v>
      </c>
      <c r="F173" s="145" t="s">
        <v>3192</v>
      </c>
      <c r="G173" s="146" t="s">
        <v>169</v>
      </c>
      <c r="H173" s="147">
        <v>3</v>
      </c>
      <c r="I173" s="148"/>
      <c r="J173" s="148">
        <f t="shared" si="14"/>
        <v>0</v>
      </c>
      <c r="K173" s="149"/>
      <c r="L173" s="150"/>
      <c r="M173" s="151"/>
      <c r="N173" s="152"/>
      <c r="O173" s="139"/>
      <c r="P173" s="139"/>
      <c r="Q173" s="139"/>
      <c r="R173" s="139"/>
      <c r="S173" s="139"/>
      <c r="T173" s="140"/>
      <c r="AR173" s="141" t="s">
        <v>181</v>
      </c>
      <c r="AT173" s="141" t="s">
        <v>220</v>
      </c>
      <c r="AU173" s="141" t="s">
        <v>89</v>
      </c>
      <c r="AY173" s="13" t="s">
        <v>151</v>
      </c>
      <c r="BE173" s="142">
        <f t="shared" si="15"/>
        <v>0</v>
      </c>
      <c r="BF173" s="142">
        <f t="shared" si="16"/>
        <v>0</v>
      </c>
      <c r="BG173" s="142">
        <f t="shared" si="17"/>
        <v>0</v>
      </c>
      <c r="BH173" s="142">
        <f t="shared" si="18"/>
        <v>0</v>
      </c>
      <c r="BI173" s="142">
        <f t="shared" si="19"/>
        <v>0</v>
      </c>
      <c r="BJ173" s="13" t="s">
        <v>89</v>
      </c>
      <c r="BK173" s="142">
        <f t="shared" si="20"/>
        <v>0</v>
      </c>
      <c r="BL173" s="13" t="s">
        <v>96</v>
      </c>
      <c r="BM173" s="141" t="s">
        <v>3193</v>
      </c>
    </row>
    <row r="174" spans="2:65" s="1" customFormat="1" ht="14.5" customHeight="1">
      <c r="B174" s="129"/>
      <c r="C174" s="130" t="s">
        <v>269</v>
      </c>
      <c r="D174" s="130" t="s">
        <v>153</v>
      </c>
      <c r="E174" s="131" t="s">
        <v>3194</v>
      </c>
      <c r="F174" s="132" t="s">
        <v>3195</v>
      </c>
      <c r="G174" s="133" t="s">
        <v>169</v>
      </c>
      <c r="H174" s="134">
        <v>1</v>
      </c>
      <c r="I174" s="135"/>
      <c r="J174" s="135">
        <f t="shared" si="14"/>
        <v>0</v>
      </c>
      <c r="K174" s="136"/>
      <c r="L174" s="25"/>
      <c r="M174" s="137"/>
      <c r="N174" s="138"/>
      <c r="O174" s="139"/>
      <c r="P174" s="139"/>
      <c r="Q174" s="139"/>
      <c r="R174" s="139"/>
      <c r="S174" s="139"/>
      <c r="T174" s="140"/>
      <c r="AR174" s="141" t="s">
        <v>96</v>
      </c>
      <c r="AT174" s="141" t="s">
        <v>153</v>
      </c>
      <c r="AU174" s="141" t="s">
        <v>89</v>
      </c>
      <c r="AY174" s="13" t="s">
        <v>151</v>
      </c>
      <c r="BE174" s="142">
        <f t="shared" si="15"/>
        <v>0</v>
      </c>
      <c r="BF174" s="142">
        <f t="shared" si="16"/>
        <v>0</v>
      </c>
      <c r="BG174" s="142">
        <f t="shared" si="17"/>
        <v>0</v>
      </c>
      <c r="BH174" s="142">
        <f t="shared" si="18"/>
        <v>0</v>
      </c>
      <c r="BI174" s="142">
        <f t="shared" si="19"/>
        <v>0</v>
      </c>
      <c r="BJ174" s="13" t="s">
        <v>89</v>
      </c>
      <c r="BK174" s="142">
        <f t="shared" si="20"/>
        <v>0</v>
      </c>
      <c r="BL174" s="13" t="s">
        <v>96</v>
      </c>
      <c r="BM174" s="141" t="s">
        <v>3196</v>
      </c>
    </row>
    <row r="175" spans="2:65" s="11" customFormat="1" ht="26" customHeight="1">
      <c r="B175" s="118"/>
      <c r="D175" s="119" t="s">
        <v>76</v>
      </c>
      <c r="E175" s="120" t="s">
        <v>483</v>
      </c>
      <c r="F175" s="120" t="s">
        <v>484</v>
      </c>
      <c r="J175" s="121">
        <f>BK175</f>
        <v>0</v>
      </c>
      <c r="L175" s="118"/>
      <c r="M175" s="122"/>
      <c r="P175" s="123"/>
      <c r="R175" s="123"/>
      <c r="T175" s="124"/>
      <c r="W175" s="173"/>
      <c r="AR175" s="119" t="s">
        <v>89</v>
      </c>
      <c r="AT175" s="125" t="s">
        <v>76</v>
      </c>
      <c r="AU175" s="125" t="s">
        <v>77</v>
      </c>
      <c r="AY175" s="119" t="s">
        <v>151</v>
      </c>
      <c r="BK175" s="126">
        <f>BK176+BK187+BK213+BK223+BK225+BK234+BK239+BK245+BK251+BK256+BK267+BK271</f>
        <v>0</v>
      </c>
    </row>
    <row r="176" spans="2:65" s="11" customFormat="1" ht="23" customHeight="1">
      <c r="B176" s="118"/>
      <c r="D176" s="119" t="s">
        <v>76</v>
      </c>
      <c r="E176" s="127" t="s">
        <v>3197</v>
      </c>
      <c r="F176" s="127" t="s">
        <v>3198</v>
      </c>
      <c r="J176" s="128">
        <f>BK176</f>
        <v>0</v>
      </c>
      <c r="L176" s="118"/>
      <c r="M176" s="122"/>
      <c r="P176" s="123"/>
      <c r="R176" s="123"/>
      <c r="T176" s="124"/>
      <c r="AR176" s="119" t="s">
        <v>89</v>
      </c>
      <c r="AT176" s="125" t="s">
        <v>76</v>
      </c>
      <c r="AU176" s="125" t="s">
        <v>84</v>
      </c>
      <c r="AY176" s="119" t="s">
        <v>151</v>
      </c>
      <c r="BK176" s="126">
        <f>SUM(BK177:BK186)</f>
        <v>0</v>
      </c>
    </row>
    <row r="177" spans="2:65" s="1" customFormat="1" ht="24.25" customHeight="1">
      <c r="B177" s="129"/>
      <c r="C177" s="130" t="s">
        <v>273</v>
      </c>
      <c r="D177" s="130" t="s">
        <v>153</v>
      </c>
      <c r="E177" s="131" t="s">
        <v>3199</v>
      </c>
      <c r="F177" s="132" t="s">
        <v>3200</v>
      </c>
      <c r="G177" s="133" t="s">
        <v>156</v>
      </c>
      <c r="H177" s="134">
        <v>70.688999999999993</v>
      </c>
      <c r="I177" s="135"/>
      <c r="J177" s="135">
        <f t="shared" ref="J177:J186" si="21">ROUND(I177*H177,2)</f>
        <v>0</v>
      </c>
      <c r="K177" s="136"/>
      <c r="L177" s="25"/>
      <c r="M177" s="137"/>
      <c r="N177" s="138"/>
      <c r="O177" s="139"/>
      <c r="P177" s="139"/>
      <c r="Q177" s="139"/>
      <c r="R177" s="139"/>
      <c r="S177" s="139"/>
      <c r="T177" s="140"/>
      <c r="AR177" s="141" t="s">
        <v>215</v>
      </c>
      <c r="AT177" s="141" t="s">
        <v>153</v>
      </c>
      <c r="AU177" s="141" t="s">
        <v>89</v>
      </c>
      <c r="AY177" s="13" t="s">
        <v>151</v>
      </c>
      <c r="BE177" s="142">
        <f t="shared" ref="BE177:BE186" si="22">IF(N177="základná",J177,0)</f>
        <v>0</v>
      </c>
      <c r="BF177" s="142">
        <f t="shared" ref="BF177:BF186" si="23">IF(N177="znížená",J177,0)</f>
        <v>0</v>
      </c>
      <c r="BG177" s="142">
        <f t="shared" ref="BG177:BG186" si="24">IF(N177="zákl. prenesená",J177,0)</f>
        <v>0</v>
      </c>
      <c r="BH177" s="142">
        <f t="shared" ref="BH177:BH186" si="25">IF(N177="zníž. prenesená",J177,0)</f>
        <v>0</v>
      </c>
      <c r="BI177" s="142">
        <f t="shared" ref="BI177:BI186" si="26">IF(N177="nulová",J177,0)</f>
        <v>0</v>
      </c>
      <c r="BJ177" s="13" t="s">
        <v>89</v>
      </c>
      <c r="BK177" s="142">
        <f t="shared" ref="BK177:BK186" si="27">ROUND(I177*H177,2)</f>
        <v>0</v>
      </c>
      <c r="BL177" s="13" t="s">
        <v>215</v>
      </c>
      <c r="BM177" s="141" t="s">
        <v>3201</v>
      </c>
    </row>
    <row r="178" spans="2:65" s="1" customFormat="1" ht="14.5" customHeight="1">
      <c r="B178" s="129"/>
      <c r="C178" s="143" t="s">
        <v>277</v>
      </c>
      <c r="D178" s="143" t="s">
        <v>220</v>
      </c>
      <c r="E178" s="144" t="s">
        <v>3202</v>
      </c>
      <c r="F178" s="145" t="s">
        <v>3203</v>
      </c>
      <c r="G178" s="146" t="s">
        <v>204</v>
      </c>
      <c r="H178" s="147">
        <v>2.1000000000000001E-2</v>
      </c>
      <c r="I178" s="148"/>
      <c r="J178" s="148">
        <f t="shared" si="21"/>
        <v>0</v>
      </c>
      <c r="K178" s="149"/>
      <c r="L178" s="150"/>
      <c r="M178" s="151"/>
      <c r="N178" s="152"/>
      <c r="O178" s="139"/>
      <c r="P178" s="139"/>
      <c r="Q178" s="139"/>
      <c r="R178" s="139"/>
      <c r="S178" s="139"/>
      <c r="T178" s="140"/>
      <c r="AR178" s="141" t="s">
        <v>281</v>
      </c>
      <c r="AT178" s="141" t="s">
        <v>220</v>
      </c>
      <c r="AU178" s="141" t="s">
        <v>89</v>
      </c>
      <c r="AY178" s="13" t="s">
        <v>151</v>
      </c>
      <c r="BE178" s="142">
        <f t="shared" si="22"/>
        <v>0</v>
      </c>
      <c r="BF178" s="142">
        <f t="shared" si="23"/>
        <v>0</v>
      </c>
      <c r="BG178" s="142">
        <f t="shared" si="24"/>
        <v>0</v>
      </c>
      <c r="BH178" s="142">
        <f t="shared" si="25"/>
        <v>0</v>
      </c>
      <c r="BI178" s="142">
        <f t="shared" si="26"/>
        <v>0</v>
      </c>
      <c r="BJ178" s="13" t="s">
        <v>89</v>
      </c>
      <c r="BK178" s="142">
        <f t="shared" si="27"/>
        <v>0</v>
      </c>
      <c r="BL178" s="13" t="s">
        <v>215</v>
      </c>
      <c r="BM178" s="141" t="s">
        <v>3204</v>
      </c>
    </row>
    <row r="179" spans="2:65" s="1" customFormat="1" ht="24.25" customHeight="1">
      <c r="B179" s="129"/>
      <c r="C179" s="130" t="s">
        <v>281</v>
      </c>
      <c r="D179" s="130" t="s">
        <v>153</v>
      </c>
      <c r="E179" s="131" t="s">
        <v>3205</v>
      </c>
      <c r="F179" s="132" t="s">
        <v>3206</v>
      </c>
      <c r="G179" s="133" t="s">
        <v>156</v>
      </c>
      <c r="H179" s="134">
        <v>70.688999999999993</v>
      </c>
      <c r="I179" s="135"/>
      <c r="J179" s="135">
        <f t="shared" si="21"/>
        <v>0</v>
      </c>
      <c r="K179" s="136"/>
      <c r="L179" s="25"/>
      <c r="M179" s="137"/>
      <c r="N179" s="138"/>
      <c r="O179" s="139"/>
      <c r="P179" s="139"/>
      <c r="Q179" s="139"/>
      <c r="R179" s="139"/>
      <c r="S179" s="139"/>
      <c r="T179" s="140"/>
      <c r="AR179" s="141" t="s">
        <v>215</v>
      </c>
      <c r="AT179" s="141" t="s">
        <v>153</v>
      </c>
      <c r="AU179" s="141" t="s">
        <v>89</v>
      </c>
      <c r="AY179" s="13" t="s">
        <v>151</v>
      </c>
      <c r="BE179" s="142">
        <f t="shared" si="22"/>
        <v>0</v>
      </c>
      <c r="BF179" s="142">
        <f t="shared" si="23"/>
        <v>0</v>
      </c>
      <c r="BG179" s="142">
        <f t="shared" si="24"/>
        <v>0</v>
      </c>
      <c r="BH179" s="142">
        <f t="shared" si="25"/>
        <v>0</v>
      </c>
      <c r="BI179" s="142">
        <f t="shared" si="26"/>
        <v>0</v>
      </c>
      <c r="BJ179" s="13" t="s">
        <v>89</v>
      </c>
      <c r="BK179" s="142">
        <f t="shared" si="27"/>
        <v>0</v>
      </c>
      <c r="BL179" s="13" t="s">
        <v>215</v>
      </c>
      <c r="BM179" s="141" t="s">
        <v>3207</v>
      </c>
    </row>
    <row r="180" spans="2:65" s="1" customFormat="1" ht="24.25" customHeight="1">
      <c r="B180" s="129"/>
      <c r="C180" s="143" t="s">
        <v>285</v>
      </c>
      <c r="D180" s="143" t="s">
        <v>220</v>
      </c>
      <c r="E180" s="144" t="s">
        <v>3208</v>
      </c>
      <c r="F180" s="145" t="s">
        <v>3209</v>
      </c>
      <c r="G180" s="146" t="s">
        <v>156</v>
      </c>
      <c r="H180" s="147">
        <v>81.292000000000002</v>
      </c>
      <c r="I180" s="148"/>
      <c r="J180" s="148">
        <f t="shared" si="21"/>
        <v>0</v>
      </c>
      <c r="K180" s="149"/>
      <c r="L180" s="150"/>
      <c r="M180" s="151"/>
      <c r="N180" s="152"/>
      <c r="O180" s="139"/>
      <c r="P180" s="139"/>
      <c r="Q180" s="139"/>
      <c r="R180" s="139"/>
      <c r="S180" s="139"/>
      <c r="T180" s="140"/>
      <c r="AR180" s="141" t="s">
        <v>281</v>
      </c>
      <c r="AT180" s="141" t="s">
        <v>220</v>
      </c>
      <c r="AU180" s="141" t="s">
        <v>89</v>
      </c>
      <c r="AY180" s="13" t="s">
        <v>151</v>
      </c>
      <c r="BE180" s="142">
        <f t="shared" si="22"/>
        <v>0</v>
      </c>
      <c r="BF180" s="142">
        <f t="shared" si="23"/>
        <v>0</v>
      </c>
      <c r="BG180" s="142">
        <f t="shared" si="24"/>
        <v>0</v>
      </c>
      <c r="BH180" s="142">
        <f t="shared" si="25"/>
        <v>0</v>
      </c>
      <c r="BI180" s="142">
        <f t="shared" si="26"/>
        <v>0</v>
      </c>
      <c r="BJ180" s="13" t="s">
        <v>89</v>
      </c>
      <c r="BK180" s="142">
        <f t="shared" si="27"/>
        <v>0</v>
      </c>
      <c r="BL180" s="13" t="s">
        <v>215</v>
      </c>
      <c r="BM180" s="141" t="s">
        <v>3210</v>
      </c>
    </row>
    <row r="181" spans="2:65" s="1" customFormat="1" ht="24.25" customHeight="1">
      <c r="B181" s="129"/>
      <c r="C181" s="130" t="s">
        <v>290</v>
      </c>
      <c r="D181" s="130" t="s">
        <v>153</v>
      </c>
      <c r="E181" s="131" t="s">
        <v>3211</v>
      </c>
      <c r="F181" s="132" t="s">
        <v>3212</v>
      </c>
      <c r="G181" s="133" t="s">
        <v>156</v>
      </c>
      <c r="H181" s="134">
        <v>27.937000000000001</v>
      </c>
      <c r="I181" s="135"/>
      <c r="J181" s="135">
        <f t="shared" si="21"/>
        <v>0</v>
      </c>
      <c r="K181" s="136"/>
      <c r="L181" s="25"/>
      <c r="M181" s="137"/>
      <c r="N181" s="138"/>
      <c r="O181" s="139"/>
      <c r="P181" s="139"/>
      <c r="Q181" s="139"/>
      <c r="R181" s="139"/>
      <c r="S181" s="139"/>
      <c r="T181" s="140"/>
      <c r="AR181" s="141" t="s">
        <v>215</v>
      </c>
      <c r="AT181" s="141" t="s">
        <v>153</v>
      </c>
      <c r="AU181" s="141" t="s">
        <v>89</v>
      </c>
      <c r="AY181" s="13" t="s">
        <v>151</v>
      </c>
      <c r="BE181" s="142">
        <f t="shared" si="22"/>
        <v>0</v>
      </c>
      <c r="BF181" s="142">
        <f t="shared" si="23"/>
        <v>0</v>
      </c>
      <c r="BG181" s="142">
        <f t="shared" si="24"/>
        <v>0</v>
      </c>
      <c r="BH181" s="142">
        <f t="shared" si="25"/>
        <v>0</v>
      </c>
      <c r="BI181" s="142">
        <f t="shared" si="26"/>
        <v>0</v>
      </c>
      <c r="BJ181" s="13" t="s">
        <v>89</v>
      </c>
      <c r="BK181" s="142">
        <f t="shared" si="27"/>
        <v>0</v>
      </c>
      <c r="BL181" s="13" t="s">
        <v>215</v>
      </c>
      <c r="BM181" s="141" t="s">
        <v>3213</v>
      </c>
    </row>
    <row r="182" spans="2:65" s="1" customFormat="1" ht="38" customHeight="1">
      <c r="B182" s="129"/>
      <c r="C182" s="143" t="s">
        <v>294</v>
      </c>
      <c r="D182" s="143" t="s">
        <v>220</v>
      </c>
      <c r="E182" s="144" t="s">
        <v>3214</v>
      </c>
      <c r="F182" s="145" t="s">
        <v>3215</v>
      </c>
      <c r="G182" s="146" t="s">
        <v>156</v>
      </c>
      <c r="H182" s="147">
        <v>32.128</v>
      </c>
      <c r="I182" s="148"/>
      <c r="J182" s="148">
        <f t="shared" si="21"/>
        <v>0</v>
      </c>
      <c r="K182" s="149"/>
      <c r="L182" s="150"/>
      <c r="M182" s="151"/>
      <c r="N182" s="152"/>
      <c r="O182" s="139"/>
      <c r="P182" s="139"/>
      <c r="Q182" s="139"/>
      <c r="R182" s="139"/>
      <c r="S182" s="139"/>
      <c r="T182" s="140"/>
      <c r="AR182" s="141" t="s">
        <v>281</v>
      </c>
      <c r="AT182" s="141" t="s">
        <v>220</v>
      </c>
      <c r="AU182" s="141" t="s">
        <v>89</v>
      </c>
      <c r="AY182" s="13" t="s">
        <v>151</v>
      </c>
      <c r="BE182" s="142">
        <f t="shared" si="22"/>
        <v>0</v>
      </c>
      <c r="BF182" s="142">
        <f t="shared" si="23"/>
        <v>0</v>
      </c>
      <c r="BG182" s="142">
        <f t="shared" si="24"/>
        <v>0</v>
      </c>
      <c r="BH182" s="142">
        <f t="shared" si="25"/>
        <v>0</v>
      </c>
      <c r="BI182" s="142">
        <f t="shared" si="26"/>
        <v>0</v>
      </c>
      <c r="BJ182" s="13" t="s">
        <v>89</v>
      </c>
      <c r="BK182" s="142">
        <f t="shared" si="27"/>
        <v>0</v>
      </c>
      <c r="BL182" s="13" t="s">
        <v>215</v>
      </c>
      <c r="BM182" s="141" t="s">
        <v>3216</v>
      </c>
    </row>
    <row r="183" spans="2:65" s="1" customFormat="1" ht="14.5" customHeight="1">
      <c r="B183" s="129"/>
      <c r="C183" s="143" t="s">
        <v>298</v>
      </c>
      <c r="D183" s="143" t="s">
        <v>220</v>
      </c>
      <c r="E183" s="144" t="s">
        <v>3217</v>
      </c>
      <c r="F183" s="145" t="s">
        <v>3218</v>
      </c>
      <c r="G183" s="146" t="s">
        <v>169</v>
      </c>
      <c r="H183" s="147">
        <v>17</v>
      </c>
      <c r="I183" s="148"/>
      <c r="J183" s="148">
        <f t="shared" si="21"/>
        <v>0</v>
      </c>
      <c r="K183" s="149"/>
      <c r="L183" s="150"/>
      <c r="M183" s="151"/>
      <c r="N183" s="152"/>
      <c r="O183" s="139"/>
      <c r="P183" s="139"/>
      <c r="Q183" s="139"/>
      <c r="R183" s="139"/>
      <c r="S183" s="139"/>
      <c r="T183" s="140"/>
      <c r="AR183" s="141" t="s">
        <v>281</v>
      </c>
      <c r="AT183" s="141" t="s">
        <v>220</v>
      </c>
      <c r="AU183" s="141" t="s">
        <v>89</v>
      </c>
      <c r="AY183" s="13" t="s">
        <v>151</v>
      </c>
      <c r="BE183" s="142">
        <f t="shared" si="22"/>
        <v>0</v>
      </c>
      <c r="BF183" s="142">
        <f t="shared" si="23"/>
        <v>0</v>
      </c>
      <c r="BG183" s="142">
        <f t="shared" si="24"/>
        <v>0</v>
      </c>
      <c r="BH183" s="142">
        <f t="shared" si="25"/>
        <v>0</v>
      </c>
      <c r="BI183" s="142">
        <f t="shared" si="26"/>
        <v>0</v>
      </c>
      <c r="BJ183" s="13" t="s">
        <v>89</v>
      </c>
      <c r="BK183" s="142">
        <f t="shared" si="27"/>
        <v>0</v>
      </c>
      <c r="BL183" s="13" t="s">
        <v>215</v>
      </c>
      <c r="BM183" s="141" t="s">
        <v>3219</v>
      </c>
    </row>
    <row r="184" spans="2:65" s="1" customFormat="1" ht="24.25" customHeight="1">
      <c r="B184" s="129"/>
      <c r="C184" s="130" t="s">
        <v>302</v>
      </c>
      <c r="D184" s="130" t="s">
        <v>153</v>
      </c>
      <c r="E184" s="131" t="s">
        <v>3220</v>
      </c>
      <c r="F184" s="132" t="s">
        <v>3221</v>
      </c>
      <c r="G184" s="133" t="s">
        <v>156</v>
      </c>
      <c r="H184" s="134">
        <v>130.173</v>
      </c>
      <c r="I184" s="135"/>
      <c r="J184" s="135">
        <f t="shared" si="21"/>
        <v>0</v>
      </c>
      <c r="K184" s="136"/>
      <c r="L184" s="25"/>
      <c r="M184" s="137"/>
      <c r="N184" s="138"/>
      <c r="O184" s="139"/>
      <c r="P184" s="139"/>
      <c r="Q184" s="139"/>
      <c r="R184" s="139"/>
      <c r="S184" s="139"/>
      <c r="T184" s="140"/>
      <c r="AR184" s="141" t="s">
        <v>215</v>
      </c>
      <c r="AT184" s="141" t="s">
        <v>153</v>
      </c>
      <c r="AU184" s="141" t="s">
        <v>89</v>
      </c>
      <c r="AY184" s="13" t="s">
        <v>151</v>
      </c>
      <c r="BE184" s="142">
        <f t="shared" si="22"/>
        <v>0</v>
      </c>
      <c r="BF184" s="142">
        <f t="shared" si="23"/>
        <v>0</v>
      </c>
      <c r="BG184" s="142">
        <f t="shared" si="24"/>
        <v>0</v>
      </c>
      <c r="BH184" s="142">
        <f t="shared" si="25"/>
        <v>0</v>
      </c>
      <c r="BI184" s="142">
        <f t="shared" si="26"/>
        <v>0</v>
      </c>
      <c r="BJ184" s="13" t="s">
        <v>89</v>
      </c>
      <c r="BK184" s="142">
        <f t="shared" si="27"/>
        <v>0</v>
      </c>
      <c r="BL184" s="13" t="s">
        <v>215</v>
      </c>
      <c r="BM184" s="141" t="s">
        <v>3222</v>
      </c>
    </row>
    <row r="185" spans="2:65" s="1" customFormat="1" ht="24.25" customHeight="1">
      <c r="B185" s="129"/>
      <c r="C185" s="143" t="s">
        <v>306</v>
      </c>
      <c r="D185" s="143" t="s">
        <v>220</v>
      </c>
      <c r="E185" s="144" t="s">
        <v>3223</v>
      </c>
      <c r="F185" s="145" t="s">
        <v>3224</v>
      </c>
      <c r="G185" s="146" t="s">
        <v>793</v>
      </c>
      <c r="H185" s="147">
        <v>143</v>
      </c>
      <c r="I185" s="148"/>
      <c r="J185" s="148">
        <f t="shared" si="21"/>
        <v>0</v>
      </c>
      <c r="K185" s="149"/>
      <c r="L185" s="150"/>
      <c r="M185" s="151"/>
      <c r="N185" s="152"/>
      <c r="O185" s="139"/>
      <c r="P185" s="139"/>
      <c r="Q185" s="139"/>
      <c r="R185" s="139"/>
      <c r="S185" s="139"/>
      <c r="T185" s="140"/>
      <c r="AR185" s="141" t="s">
        <v>281</v>
      </c>
      <c r="AT185" s="141" t="s">
        <v>220</v>
      </c>
      <c r="AU185" s="141" t="s">
        <v>89</v>
      </c>
      <c r="AY185" s="13" t="s">
        <v>151</v>
      </c>
      <c r="BE185" s="142">
        <f t="shared" si="22"/>
        <v>0</v>
      </c>
      <c r="BF185" s="142">
        <f t="shared" si="23"/>
        <v>0</v>
      </c>
      <c r="BG185" s="142">
        <f t="shared" si="24"/>
        <v>0</v>
      </c>
      <c r="BH185" s="142">
        <f t="shared" si="25"/>
        <v>0</v>
      </c>
      <c r="BI185" s="142">
        <f t="shared" si="26"/>
        <v>0</v>
      </c>
      <c r="BJ185" s="13" t="s">
        <v>89</v>
      </c>
      <c r="BK185" s="142">
        <f t="shared" si="27"/>
        <v>0</v>
      </c>
      <c r="BL185" s="13" t="s">
        <v>215</v>
      </c>
      <c r="BM185" s="141" t="s">
        <v>3225</v>
      </c>
    </row>
    <row r="186" spans="2:65" s="1" customFormat="1" ht="24.25" customHeight="1">
      <c r="B186" s="129"/>
      <c r="C186" s="130" t="s">
        <v>310</v>
      </c>
      <c r="D186" s="130" t="s">
        <v>153</v>
      </c>
      <c r="E186" s="131" t="s">
        <v>3226</v>
      </c>
      <c r="F186" s="132" t="s">
        <v>3227</v>
      </c>
      <c r="G186" s="133" t="s">
        <v>545</v>
      </c>
      <c r="H186" s="134">
        <v>25.887</v>
      </c>
      <c r="I186" s="135"/>
      <c r="J186" s="135">
        <f t="shared" si="21"/>
        <v>0</v>
      </c>
      <c r="K186" s="136"/>
      <c r="L186" s="25"/>
      <c r="M186" s="137"/>
      <c r="N186" s="138"/>
      <c r="O186" s="139"/>
      <c r="P186" s="139"/>
      <c r="Q186" s="139"/>
      <c r="R186" s="139"/>
      <c r="S186" s="139"/>
      <c r="T186" s="140"/>
      <c r="AR186" s="141" t="s">
        <v>215</v>
      </c>
      <c r="AT186" s="141" t="s">
        <v>153</v>
      </c>
      <c r="AU186" s="141" t="s">
        <v>89</v>
      </c>
      <c r="AY186" s="13" t="s">
        <v>151</v>
      </c>
      <c r="BE186" s="142">
        <f t="shared" si="22"/>
        <v>0</v>
      </c>
      <c r="BF186" s="142">
        <f t="shared" si="23"/>
        <v>0</v>
      </c>
      <c r="BG186" s="142">
        <f t="shared" si="24"/>
        <v>0</v>
      </c>
      <c r="BH186" s="142">
        <f t="shared" si="25"/>
        <v>0</v>
      </c>
      <c r="BI186" s="142">
        <f t="shared" si="26"/>
        <v>0</v>
      </c>
      <c r="BJ186" s="13" t="s">
        <v>89</v>
      </c>
      <c r="BK186" s="142">
        <f t="shared" si="27"/>
        <v>0</v>
      </c>
      <c r="BL186" s="13" t="s">
        <v>215</v>
      </c>
      <c r="BM186" s="141" t="s">
        <v>3228</v>
      </c>
    </row>
    <row r="187" spans="2:65" s="11" customFormat="1" ht="23" customHeight="1">
      <c r="B187" s="118"/>
      <c r="D187" s="119" t="s">
        <v>76</v>
      </c>
      <c r="E187" s="127" t="s">
        <v>3229</v>
      </c>
      <c r="F187" s="127" t="s">
        <v>3230</v>
      </c>
      <c r="J187" s="128">
        <f>BK187</f>
        <v>0</v>
      </c>
      <c r="L187" s="118"/>
      <c r="M187" s="122"/>
      <c r="P187" s="123"/>
      <c r="R187" s="123"/>
      <c r="T187" s="124"/>
      <c r="AR187" s="119" t="s">
        <v>89</v>
      </c>
      <c r="AT187" s="125" t="s">
        <v>76</v>
      </c>
      <c r="AU187" s="125" t="s">
        <v>84</v>
      </c>
      <c r="AY187" s="119" t="s">
        <v>151</v>
      </c>
      <c r="BK187" s="126">
        <f>SUM(BK188:BK212)</f>
        <v>0</v>
      </c>
    </row>
    <row r="188" spans="2:65" s="1" customFormat="1" ht="38" customHeight="1">
      <c r="B188" s="129"/>
      <c r="C188" s="130" t="s">
        <v>314</v>
      </c>
      <c r="D188" s="130" t="s">
        <v>153</v>
      </c>
      <c r="E188" s="131" t="s">
        <v>3231</v>
      </c>
      <c r="F188" s="132" t="s">
        <v>3232</v>
      </c>
      <c r="G188" s="133" t="s">
        <v>165</v>
      </c>
      <c r="H188" s="134">
        <v>1.8660000000000001</v>
      </c>
      <c r="I188" s="135"/>
      <c r="J188" s="135">
        <f t="shared" ref="J188:J212" si="28">ROUND(I188*H188,2)</f>
        <v>0</v>
      </c>
      <c r="K188" s="136"/>
      <c r="L188" s="25"/>
      <c r="M188" s="137"/>
      <c r="N188" s="138"/>
      <c r="O188" s="139"/>
      <c r="P188" s="139"/>
      <c r="Q188" s="139"/>
      <c r="R188" s="139"/>
      <c r="S188" s="139"/>
      <c r="T188" s="140"/>
      <c r="AR188" s="141" t="s">
        <v>96</v>
      </c>
      <c r="AT188" s="141" t="s">
        <v>153</v>
      </c>
      <c r="AU188" s="141" t="s">
        <v>89</v>
      </c>
      <c r="AY188" s="13" t="s">
        <v>151</v>
      </c>
      <c r="BE188" s="142">
        <f t="shared" ref="BE188:BE212" si="29">IF(N188="základná",J188,0)</f>
        <v>0</v>
      </c>
      <c r="BF188" s="142">
        <f t="shared" ref="BF188:BF212" si="30">IF(N188="znížená",J188,0)</f>
        <v>0</v>
      </c>
      <c r="BG188" s="142">
        <f t="shared" ref="BG188:BG212" si="31">IF(N188="zákl. prenesená",J188,0)</f>
        <v>0</v>
      </c>
      <c r="BH188" s="142">
        <f t="shared" ref="BH188:BH212" si="32">IF(N188="zníž. prenesená",J188,0)</f>
        <v>0</v>
      </c>
      <c r="BI188" s="142">
        <f t="shared" ref="BI188:BI212" si="33">IF(N188="nulová",J188,0)</f>
        <v>0</v>
      </c>
      <c r="BJ188" s="13" t="s">
        <v>89</v>
      </c>
      <c r="BK188" s="142">
        <f t="shared" ref="BK188:BK212" si="34">ROUND(I188*H188,2)</f>
        <v>0</v>
      </c>
      <c r="BL188" s="13" t="s">
        <v>96</v>
      </c>
      <c r="BM188" s="141" t="s">
        <v>3233</v>
      </c>
    </row>
    <row r="189" spans="2:65" s="1" customFormat="1" ht="14.5" customHeight="1">
      <c r="B189" s="129"/>
      <c r="C189" s="130" t="s">
        <v>318</v>
      </c>
      <c r="D189" s="130" t="s">
        <v>153</v>
      </c>
      <c r="E189" s="131" t="s">
        <v>3234</v>
      </c>
      <c r="F189" s="132" t="s">
        <v>3235</v>
      </c>
      <c r="G189" s="133" t="s">
        <v>156</v>
      </c>
      <c r="H189" s="134">
        <v>146.107</v>
      </c>
      <c r="I189" s="135"/>
      <c r="J189" s="135">
        <f t="shared" si="28"/>
        <v>0</v>
      </c>
      <c r="K189" s="136"/>
      <c r="L189" s="25"/>
      <c r="M189" s="137"/>
      <c r="N189" s="138"/>
      <c r="O189" s="139"/>
      <c r="P189" s="139"/>
      <c r="Q189" s="139"/>
      <c r="R189" s="139"/>
      <c r="S189" s="139"/>
      <c r="T189" s="140"/>
      <c r="AR189" s="141" t="s">
        <v>215</v>
      </c>
      <c r="AT189" s="141" t="s">
        <v>153</v>
      </c>
      <c r="AU189" s="141" t="s">
        <v>89</v>
      </c>
      <c r="AY189" s="13" t="s">
        <v>151</v>
      </c>
      <c r="BE189" s="142">
        <f t="shared" si="29"/>
        <v>0</v>
      </c>
      <c r="BF189" s="142">
        <f t="shared" si="30"/>
        <v>0</v>
      </c>
      <c r="BG189" s="142">
        <f t="shared" si="31"/>
        <v>0</v>
      </c>
      <c r="BH189" s="142">
        <f t="shared" si="32"/>
        <v>0</v>
      </c>
      <c r="BI189" s="142">
        <f t="shared" si="33"/>
        <v>0</v>
      </c>
      <c r="BJ189" s="13" t="s">
        <v>89</v>
      </c>
      <c r="BK189" s="142">
        <f t="shared" si="34"/>
        <v>0</v>
      </c>
      <c r="BL189" s="13" t="s">
        <v>215</v>
      </c>
      <c r="BM189" s="141" t="s">
        <v>3236</v>
      </c>
    </row>
    <row r="190" spans="2:65" s="1" customFormat="1" ht="24.25" customHeight="1">
      <c r="B190" s="129"/>
      <c r="C190" s="143" t="s">
        <v>322</v>
      </c>
      <c r="D190" s="143" t="s">
        <v>220</v>
      </c>
      <c r="E190" s="144" t="s">
        <v>3237</v>
      </c>
      <c r="F190" s="145" t="s">
        <v>3238</v>
      </c>
      <c r="G190" s="146" t="s">
        <v>156</v>
      </c>
      <c r="H190" s="147">
        <v>175.328</v>
      </c>
      <c r="I190" s="148"/>
      <c r="J190" s="148">
        <f t="shared" si="28"/>
        <v>0</v>
      </c>
      <c r="K190" s="149"/>
      <c r="L190" s="150"/>
      <c r="M190" s="151"/>
      <c r="N190" s="152"/>
      <c r="O190" s="139"/>
      <c r="P190" s="139"/>
      <c r="Q190" s="139"/>
      <c r="R190" s="139"/>
      <c r="S190" s="139"/>
      <c r="T190" s="140"/>
      <c r="AR190" s="141" t="s">
        <v>281</v>
      </c>
      <c r="AT190" s="141" t="s">
        <v>220</v>
      </c>
      <c r="AU190" s="141" t="s">
        <v>89</v>
      </c>
      <c r="AY190" s="13" t="s">
        <v>151</v>
      </c>
      <c r="BE190" s="142">
        <f t="shared" si="29"/>
        <v>0</v>
      </c>
      <c r="BF190" s="142">
        <f t="shared" si="30"/>
        <v>0</v>
      </c>
      <c r="BG190" s="142">
        <f t="shared" si="31"/>
        <v>0</v>
      </c>
      <c r="BH190" s="142">
        <f t="shared" si="32"/>
        <v>0</v>
      </c>
      <c r="BI190" s="142">
        <f t="shared" si="33"/>
        <v>0</v>
      </c>
      <c r="BJ190" s="13" t="s">
        <v>89</v>
      </c>
      <c r="BK190" s="142">
        <f t="shared" si="34"/>
        <v>0</v>
      </c>
      <c r="BL190" s="13" t="s">
        <v>215</v>
      </c>
      <c r="BM190" s="141" t="s">
        <v>3239</v>
      </c>
    </row>
    <row r="191" spans="2:65" s="1" customFormat="1" ht="38" customHeight="1">
      <c r="B191" s="129"/>
      <c r="C191" s="130" t="s">
        <v>326</v>
      </c>
      <c r="D191" s="130" t="s">
        <v>153</v>
      </c>
      <c r="E191" s="131" t="s">
        <v>3240</v>
      </c>
      <c r="F191" s="132" t="s">
        <v>3241</v>
      </c>
      <c r="G191" s="133" t="s">
        <v>156</v>
      </c>
      <c r="H191" s="134">
        <v>146.107</v>
      </c>
      <c r="I191" s="135"/>
      <c r="J191" s="135">
        <f t="shared" si="28"/>
        <v>0</v>
      </c>
      <c r="K191" s="136"/>
      <c r="L191" s="25"/>
      <c r="M191" s="137"/>
      <c r="N191" s="138"/>
      <c r="O191" s="139"/>
      <c r="P191" s="139"/>
      <c r="Q191" s="139"/>
      <c r="R191" s="139"/>
      <c r="S191" s="139"/>
      <c r="T191" s="140"/>
      <c r="AR191" s="141" t="s">
        <v>215</v>
      </c>
      <c r="AT191" s="141" t="s">
        <v>153</v>
      </c>
      <c r="AU191" s="141" t="s">
        <v>89</v>
      </c>
      <c r="AY191" s="13" t="s">
        <v>151</v>
      </c>
      <c r="BE191" s="142">
        <f t="shared" si="29"/>
        <v>0</v>
      </c>
      <c r="BF191" s="142">
        <f t="shared" si="30"/>
        <v>0</v>
      </c>
      <c r="BG191" s="142">
        <f t="shared" si="31"/>
        <v>0</v>
      </c>
      <c r="BH191" s="142">
        <f t="shared" si="32"/>
        <v>0</v>
      </c>
      <c r="BI191" s="142">
        <f t="shared" si="33"/>
        <v>0</v>
      </c>
      <c r="BJ191" s="13" t="s">
        <v>89</v>
      </c>
      <c r="BK191" s="142">
        <f t="shared" si="34"/>
        <v>0</v>
      </c>
      <c r="BL191" s="13" t="s">
        <v>215</v>
      </c>
      <c r="BM191" s="141" t="s">
        <v>3242</v>
      </c>
    </row>
    <row r="192" spans="2:65" s="1" customFormat="1" ht="24.25" customHeight="1">
      <c r="B192" s="129"/>
      <c r="C192" s="143" t="s">
        <v>330</v>
      </c>
      <c r="D192" s="143" t="s">
        <v>220</v>
      </c>
      <c r="E192" s="144" t="s">
        <v>3243</v>
      </c>
      <c r="F192" s="145" t="s">
        <v>3244</v>
      </c>
      <c r="G192" s="146" t="s">
        <v>156</v>
      </c>
      <c r="H192" s="147">
        <v>175.328</v>
      </c>
      <c r="I192" s="148"/>
      <c r="J192" s="148">
        <f t="shared" si="28"/>
        <v>0</v>
      </c>
      <c r="K192" s="149"/>
      <c r="L192" s="150"/>
      <c r="M192" s="151"/>
      <c r="N192" s="152"/>
      <c r="O192" s="139"/>
      <c r="P192" s="139"/>
      <c r="Q192" s="139"/>
      <c r="R192" s="139"/>
      <c r="S192" s="139"/>
      <c r="T192" s="140"/>
      <c r="AR192" s="141" t="s">
        <v>281</v>
      </c>
      <c r="AT192" s="141" t="s">
        <v>220</v>
      </c>
      <c r="AU192" s="141" t="s">
        <v>89</v>
      </c>
      <c r="AY192" s="13" t="s">
        <v>151</v>
      </c>
      <c r="BE192" s="142">
        <f t="shared" si="29"/>
        <v>0</v>
      </c>
      <c r="BF192" s="142">
        <f t="shared" si="30"/>
        <v>0</v>
      </c>
      <c r="BG192" s="142">
        <f t="shared" si="31"/>
        <v>0</v>
      </c>
      <c r="BH192" s="142">
        <f t="shared" si="32"/>
        <v>0</v>
      </c>
      <c r="BI192" s="142">
        <f t="shared" si="33"/>
        <v>0</v>
      </c>
      <c r="BJ192" s="13" t="s">
        <v>89</v>
      </c>
      <c r="BK192" s="142">
        <f t="shared" si="34"/>
        <v>0</v>
      </c>
      <c r="BL192" s="13" t="s">
        <v>215</v>
      </c>
      <c r="BM192" s="141" t="s">
        <v>3245</v>
      </c>
    </row>
    <row r="193" spans="2:65" s="1" customFormat="1" ht="24.25" customHeight="1">
      <c r="B193" s="129"/>
      <c r="C193" s="143" t="s">
        <v>334</v>
      </c>
      <c r="D193" s="143" t="s">
        <v>220</v>
      </c>
      <c r="E193" s="144" t="s">
        <v>3246</v>
      </c>
      <c r="F193" s="145" t="s">
        <v>3247</v>
      </c>
      <c r="G193" s="146" t="s">
        <v>169</v>
      </c>
      <c r="H193" s="147">
        <v>1405</v>
      </c>
      <c r="I193" s="148"/>
      <c r="J193" s="148">
        <f t="shared" si="28"/>
        <v>0</v>
      </c>
      <c r="K193" s="149"/>
      <c r="L193" s="150"/>
      <c r="M193" s="151"/>
      <c r="N193" s="152"/>
      <c r="O193" s="139"/>
      <c r="P193" s="139"/>
      <c r="Q193" s="139"/>
      <c r="R193" s="139"/>
      <c r="S193" s="139"/>
      <c r="T193" s="140"/>
      <c r="AR193" s="141" t="s">
        <v>281</v>
      </c>
      <c r="AT193" s="141" t="s">
        <v>220</v>
      </c>
      <c r="AU193" s="141" t="s">
        <v>89</v>
      </c>
      <c r="AY193" s="13" t="s">
        <v>151</v>
      </c>
      <c r="BE193" s="142">
        <f t="shared" si="29"/>
        <v>0</v>
      </c>
      <c r="BF193" s="142">
        <f t="shared" si="30"/>
        <v>0</v>
      </c>
      <c r="BG193" s="142">
        <f t="shared" si="31"/>
        <v>0</v>
      </c>
      <c r="BH193" s="142">
        <f t="shared" si="32"/>
        <v>0</v>
      </c>
      <c r="BI193" s="142">
        <f t="shared" si="33"/>
        <v>0</v>
      </c>
      <c r="BJ193" s="13" t="s">
        <v>89</v>
      </c>
      <c r="BK193" s="142">
        <f t="shared" si="34"/>
        <v>0</v>
      </c>
      <c r="BL193" s="13" t="s">
        <v>215</v>
      </c>
      <c r="BM193" s="141" t="s">
        <v>3248</v>
      </c>
    </row>
    <row r="194" spans="2:65" s="1" customFormat="1" ht="14.5" customHeight="1">
      <c r="B194" s="129"/>
      <c r="C194" s="143" t="s">
        <v>338</v>
      </c>
      <c r="D194" s="143" t="s">
        <v>220</v>
      </c>
      <c r="E194" s="144" t="s">
        <v>3249</v>
      </c>
      <c r="F194" s="145" t="s">
        <v>3250</v>
      </c>
      <c r="G194" s="146" t="s">
        <v>169</v>
      </c>
      <c r="H194" s="147">
        <v>1</v>
      </c>
      <c r="I194" s="148"/>
      <c r="J194" s="148">
        <f t="shared" si="28"/>
        <v>0</v>
      </c>
      <c r="K194" s="149"/>
      <c r="L194" s="150"/>
      <c r="M194" s="151"/>
      <c r="N194" s="152"/>
      <c r="O194" s="139"/>
      <c r="P194" s="139"/>
      <c r="Q194" s="139"/>
      <c r="R194" s="139"/>
      <c r="S194" s="139"/>
      <c r="T194" s="140"/>
      <c r="AR194" s="141" t="s">
        <v>281</v>
      </c>
      <c r="AT194" s="141" t="s">
        <v>220</v>
      </c>
      <c r="AU194" s="141" t="s">
        <v>89</v>
      </c>
      <c r="AY194" s="13" t="s">
        <v>151</v>
      </c>
      <c r="BE194" s="142">
        <f t="shared" si="29"/>
        <v>0</v>
      </c>
      <c r="BF194" s="142">
        <f t="shared" si="30"/>
        <v>0</v>
      </c>
      <c r="BG194" s="142">
        <f t="shared" si="31"/>
        <v>0</v>
      </c>
      <c r="BH194" s="142">
        <f t="shared" si="32"/>
        <v>0</v>
      </c>
      <c r="BI194" s="142">
        <f t="shared" si="33"/>
        <v>0</v>
      </c>
      <c r="BJ194" s="13" t="s">
        <v>89</v>
      </c>
      <c r="BK194" s="142">
        <f t="shared" si="34"/>
        <v>0</v>
      </c>
      <c r="BL194" s="13" t="s">
        <v>215</v>
      </c>
      <c r="BM194" s="141" t="s">
        <v>3251</v>
      </c>
    </row>
    <row r="195" spans="2:65" s="1" customFormat="1" ht="14.5" customHeight="1">
      <c r="B195" s="129"/>
      <c r="C195" s="143" t="s">
        <v>342</v>
      </c>
      <c r="D195" s="143" t="s">
        <v>220</v>
      </c>
      <c r="E195" s="144" t="s">
        <v>3252</v>
      </c>
      <c r="F195" s="145" t="s">
        <v>3253</v>
      </c>
      <c r="G195" s="146" t="s">
        <v>793</v>
      </c>
      <c r="H195" s="147">
        <v>1</v>
      </c>
      <c r="I195" s="148"/>
      <c r="J195" s="148">
        <f t="shared" si="28"/>
        <v>0</v>
      </c>
      <c r="K195" s="149"/>
      <c r="L195" s="150"/>
      <c r="M195" s="151"/>
      <c r="N195" s="152"/>
      <c r="O195" s="139"/>
      <c r="P195" s="139"/>
      <c r="Q195" s="139"/>
      <c r="R195" s="139"/>
      <c r="S195" s="139"/>
      <c r="T195" s="140"/>
      <c r="AR195" s="141" t="s">
        <v>281</v>
      </c>
      <c r="AT195" s="141" t="s">
        <v>220</v>
      </c>
      <c r="AU195" s="141" t="s">
        <v>89</v>
      </c>
      <c r="AY195" s="13" t="s">
        <v>151</v>
      </c>
      <c r="BE195" s="142">
        <f t="shared" si="29"/>
        <v>0</v>
      </c>
      <c r="BF195" s="142">
        <f t="shared" si="30"/>
        <v>0</v>
      </c>
      <c r="BG195" s="142">
        <f t="shared" si="31"/>
        <v>0</v>
      </c>
      <c r="BH195" s="142">
        <f t="shared" si="32"/>
        <v>0</v>
      </c>
      <c r="BI195" s="142">
        <f t="shared" si="33"/>
        <v>0</v>
      </c>
      <c r="BJ195" s="13" t="s">
        <v>89</v>
      </c>
      <c r="BK195" s="142">
        <f t="shared" si="34"/>
        <v>0</v>
      </c>
      <c r="BL195" s="13" t="s">
        <v>215</v>
      </c>
      <c r="BM195" s="141" t="s">
        <v>3254</v>
      </c>
    </row>
    <row r="196" spans="2:65" s="1" customFormat="1" ht="14.5" customHeight="1">
      <c r="B196" s="129"/>
      <c r="C196" s="130" t="s">
        <v>346</v>
      </c>
      <c r="D196" s="130" t="s">
        <v>153</v>
      </c>
      <c r="E196" s="131" t="s">
        <v>3255</v>
      </c>
      <c r="F196" s="132" t="s">
        <v>3256</v>
      </c>
      <c r="G196" s="133" t="s">
        <v>156</v>
      </c>
      <c r="H196" s="134">
        <v>81.8</v>
      </c>
      <c r="I196" s="135"/>
      <c r="J196" s="135">
        <f t="shared" si="28"/>
        <v>0</v>
      </c>
      <c r="K196" s="136"/>
      <c r="L196" s="25"/>
      <c r="M196" s="137"/>
      <c r="N196" s="138"/>
      <c r="O196" s="139"/>
      <c r="P196" s="139"/>
      <c r="Q196" s="139"/>
      <c r="R196" s="139"/>
      <c r="S196" s="139"/>
      <c r="T196" s="140"/>
      <c r="AR196" s="141" t="s">
        <v>215</v>
      </c>
      <c r="AT196" s="141" t="s">
        <v>153</v>
      </c>
      <c r="AU196" s="141" t="s">
        <v>89</v>
      </c>
      <c r="AY196" s="13" t="s">
        <v>151</v>
      </c>
      <c r="BE196" s="142">
        <f t="shared" si="29"/>
        <v>0</v>
      </c>
      <c r="BF196" s="142">
        <f t="shared" si="30"/>
        <v>0</v>
      </c>
      <c r="BG196" s="142">
        <f t="shared" si="31"/>
        <v>0</v>
      </c>
      <c r="BH196" s="142">
        <f t="shared" si="32"/>
        <v>0</v>
      </c>
      <c r="BI196" s="142">
        <f t="shared" si="33"/>
        <v>0</v>
      </c>
      <c r="BJ196" s="13" t="s">
        <v>89</v>
      </c>
      <c r="BK196" s="142">
        <f t="shared" si="34"/>
        <v>0</v>
      </c>
      <c r="BL196" s="13" t="s">
        <v>215</v>
      </c>
      <c r="BM196" s="141" t="s">
        <v>3257</v>
      </c>
    </row>
    <row r="197" spans="2:65" s="1" customFormat="1" ht="24.25" customHeight="1">
      <c r="B197" s="129"/>
      <c r="C197" s="143" t="s">
        <v>350</v>
      </c>
      <c r="D197" s="143" t="s">
        <v>220</v>
      </c>
      <c r="E197" s="144" t="s">
        <v>3258</v>
      </c>
      <c r="F197" s="145" t="s">
        <v>3259</v>
      </c>
      <c r="G197" s="146" t="s">
        <v>156</v>
      </c>
      <c r="H197" s="147">
        <v>94.07</v>
      </c>
      <c r="I197" s="148"/>
      <c r="J197" s="148">
        <f t="shared" si="28"/>
        <v>0</v>
      </c>
      <c r="K197" s="149"/>
      <c r="L197" s="150"/>
      <c r="M197" s="151"/>
      <c r="N197" s="152"/>
      <c r="O197" s="139"/>
      <c r="P197" s="139"/>
      <c r="Q197" s="139"/>
      <c r="R197" s="139"/>
      <c r="S197" s="139"/>
      <c r="T197" s="140"/>
      <c r="AR197" s="141" t="s">
        <v>281</v>
      </c>
      <c r="AT197" s="141" t="s">
        <v>220</v>
      </c>
      <c r="AU197" s="141" t="s">
        <v>89</v>
      </c>
      <c r="AY197" s="13" t="s">
        <v>151</v>
      </c>
      <c r="BE197" s="142">
        <f t="shared" si="29"/>
        <v>0</v>
      </c>
      <c r="BF197" s="142">
        <f t="shared" si="30"/>
        <v>0</v>
      </c>
      <c r="BG197" s="142">
        <f t="shared" si="31"/>
        <v>0</v>
      </c>
      <c r="BH197" s="142">
        <f t="shared" si="32"/>
        <v>0</v>
      </c>
      <c r="BI197" s="142">
        <f t="shared" si="33"/>
        <v>0</v>
      </c>
      <c r="BJ197" s="13" t="s">
        <v>89</v>
      </c>
      <c r="BK197" s="142">
        <f t="shared" si="34"/>
        <v>0</v>
      </c>
      <c r="BL197" s="13" t="s">
        <v>215</v>
      </c>
      <c r="BM197" s="141" t="s">
        <v>3260</v>
      </c>
    </row>
    <row r="198" spans="2:65" s="1" customFormat="1" ht="24.25" customHeight="1">
      <c r="B198" s="129"/>
      <c r="C198" s="143" t="s">
        <v>354</v>
      </c>
      <c r="D198" s="143" t="s">
        <v>220</v>
      </c>
      <c r="E198" s="144" t="s">
        <v>3261</v>
      </c>
      <c r="F198" s="145" t="s">
        <v>3262</v>
      </c>
      <c r="G198" s="146" t="s">
        <v>156</v>
      </c>
      <c r="H198" s="147">
        <v>81.8</v>
      </c>
      <c r="I198" s="148"/>
      <c r="J198" s="148">
        <f t="shared" si="28"/>
        <v>0</v>
      </c>
      <c r="K198" s="149"/>
      <c r="L198" s="150"/>
      <c r="M198" s="151"/>
      <c r="N198" s="152"/>
      <c r="O198" s="139"/>
      <c r="P198" s="139"/>
      <c r="Q198" s="139"/>
      <c r="R198" s="139"/>
      <c r="S198" s="139"/>
      <c r="T198" s="140"/>
      <c r="AR198" s="141" t="s">
        <v>281</v>
      </c>
      <c r="AT198" s="141" t="s">
        <v>220</v>
      </c>
      <c r="AU198" s="141" t="s">
        <v>89</v>
      </c>
      <c r="AY198" s="13" t="s">
        <v>151</v>
      </c>
      <c r="BE198" s="142">
        <f t="shared" si="29"/>
        <v>0</v>
      </c>
      <c r="BF198" s="142">
        <f t="shared" si="30"/>
        <v>0</v>
      </c>
      <c r="BG198" s="142">
        <f t="shared" si="31"/>
        <v>0</v>
      </c>
      <c r="BH198" s="142">
        <f t="shared" si="32"/>
        <v>0</v>
      </c>
      <c r="BI198" s="142">
        <f t="shared" si="33"/>
        <v>0</v>
      </c>
      <c r="BJ198" s="13" t="s">
        <v>89</v>
      </c>
      <c r="BK198" s="142">
        <f t="shared" si="34"/>
        <v>0</v>
      </c>
      <c r="BL198" s="13" t="s">
        <v>215</v>
      </c>
      <c r="BM198" s="141" t="s">
        <v>3263</v>
      </c>
    </row>
    <row r="199" spans="2:65" s="1" customFormat="1" ht="24.25" customHeight="1">
      <c r="B199" s="129"/>
      <c r="C199" s="143" t="s">
        <v>358</v>
      </c>
      <c r="D199" s="143" t="s">
        <v>220</v>
      </c>
      <c r="E199" s="144" t="s">
        <v>3264</v>
      </c>
      <c r="F199" s="145" t="s">
        <v>3265</v>
      </c>
      <c r="G199" s="146" t="s">
        <v>156</v>
      </c>
      <c r="H199" s="147">
        <v>81.8</v>
      </c>
      <c r="I199" s="148"/>
      <c r="J199" s="148">
        <f t="shared" si="28"/>
        <v>0</v>
      </c>
      <c r="K199" s="149"/>
      <c r="L199" s="150"/>
      <c r="M199" s="151"/>
      <c r="N199" s="152"/>
      <c r="O199" s="139"/>
      <c r="P199" s="139"/>
      <c r="Q199" s="139"/>
      <c r="R199" s="139"/>
      <c r="S199" s="139"/>
      <c r="T199" s="140"/>
      <c r="AR199" s="141" t="s">
        <v>281</v>
      </c>
      <c r="AT199" s="141" t="s">
        <v>220</v>
      </c>
      <c r="AU199" s="141" t="s">
        <v>89</v>
      </c>
      <c r="AY199" s="13" t="s">
        <v>151</v>
      </c>
      <c r="BE199" s="142">
        <f t="shared" si="29"/>
        <v>0</v>
      </c>
      <c r="BF199" s="142">
        <f t="shared" si="30"/>
        <v>0</v>
      </c>
      <c r="BG199" s="142">
        <f t="shared" si="31"/>
        <v>0</v>
      </c>
      <c r="BH199" s="142">
        <f t="shared" si="32"/>
        <v>0</v>
      </c>
      <c r="BI199" s="142">
        <f t="shared" si="33"/>
        <v>0</v>
      </c>
      <c r="BJ199" s="13" t="s">
        <v>89</v>
      </c>
      <c r="BK199" s="142">
        <f t="shared" si="34"/>
        <v>0</v>
      </c>
      <c r="BL199" s="13" t="s">
        <v>215</v>
      </c>
      <c r="BM199" s="141" t="s">
        <v>3266</v>
      </c>
    </row>
    <row r="200" spans="2:65" s="1" customFormat="1" ht="24.25" customHeight="1">
      <c r="B200" s="129"/>
      <c r="C200" s="143" t="s">
        <v>362</v>
      </c>
      <c r="D200" s="143" t="s">
        <v>220</v>
      </c>
      <c r="E200" s="144" t="s">
        <v>3267</v>
      </c>
      <c r="F200" s="145" t="s">
        <v>3268</v>
      </c>
      <c r="G200" s="146" t="s">
        <v>156</v>
      </c>
      <c r="H200" s="147">
        <v>81.8</v>
      </c>
      <c r="I200" s="148"/>
      <c r="J200" s="148">
        <f t="shared" si="28"/>
        <v>0</v>
      </c>
      <c r="K200" s="149"/>
      <c r="L200" s="150"/>
      <c r="M200" s="151"/>
      <c r="N200" s="152"/>
      <c r="O200" s="139"/>
      <c r="P200" s="139"/>
      <c r="Q200" s="139"/>
      <c r="R200" s="139"/>
      <c r="S200" s="139"/>
      <c r="T200" s="140"/>
      <c r="AR200" s="141" t="s">
        <v>281</v>
      </c>
      <c r="AT200" s="141" t="s">
        <v>220</v>
      </c>
      <c r="AU200" s="141" t="s">
        <v>89</v>
      </c>
      <c r="AY200" s="13" t="s">
        <v>151</v>
      </c>
      <c r="BE200" s="142">
        <f t="shared" si="29"/>
        <v>0</v>
      </c>
      <c r="BF200" s="142">
        <f t="shared" si="30"/>
        <v>0</v>
      </c>
      <c r="BG200" s="142">
        <f t="shared" si="31"/>
        <v>0</v>
      </c>
      <c r="BH200" s="142">
        <f t="shared" si="32"/>
        <v>0</v>
      </c>
      <c r="BI200" s="142">
        <f t="shared" si="33"/>
        <v>0</v>
      </c>
      <c r="BJ200" s="13" t="s">
        <v>89</v>
      </c>
      <c r="BK200" s="142">
        <f t="shared" si="34"/>
        <v>0</v>
      </c>
      <c r="BL200" s="13" t="s">
        <v>215</v>
      </c>
      <c r="BM200" s="141" t="s">
        <v>3269</v>
      </c>
    </row>
    <row r="201" spans="2:65" s="1" customFormat="1" ht="38" customHeight="1">
      <c r="B201" s="129"/>
      <c r="C201" s="130" t="s">
        <v>366</v>
      </c>
      <c r="D201" s="130" t="s">
        <v>153</v>
      </c>
      <c r="E201" s="131" t="s">
        <v>3270</v>
      </c>
      <c r="F201" s="132" t="s">
        <v>3271</v>
      </c>
      <c r="G201" s="133" t="s">
        <v>160</v>
      </c>
      <c r="H201" s="134">
        <v>1.44</v>
      </c>
      <c r="I201" s="135"/>
      <c r="J201" s="135">
        <f t="shared" si="28"/>
        <v>0</v>
      </c>
      <c r="K201" s="136"/>
      <c r="L201" s="25"/>
      <c r="M201" s="137"/>
      <c r="N201" s="138"/>
      <c r="O201" s="139"/>
      <c r="P201" s="139"/>
      <c r="Q201" s="139"/>
      <c r="R201" s="139"/>
      <c r="S201" s="139"/>
      <c r="T201" s="140"/>
      <c r="AR201" s="141" t="s">
        <v>215</v>
      </c>
      <c r="AT201" s="141" t="s">
        <v>153</v>
      </c>
      <c r="AU201" s="141" t="s">
        <v>89</v>
      </c>
      <c r="AY201" s="13" t="s">
        <v>151</v>
      </c>
      <c r="BE201" s="142">
        <f t="shared" si="29"/>
        <v>0</v>
      </c>
      <c r="BF201" s="142">
        <f t="shared" si="30"/>
        <v>0</v>
      </c>
      <c r="BG201" s="142">
        <f t="shared" si="31"/>
        <v>0</v>
      </c>
      <c r="BH201" s="142">
        <f t="shared" si="32"/>
        <v>0</v>
      </c>
      <c r="BI201" s="142">
        <f t="shared" si="33"/>
        <v>0</v>
      </c>
      <c r="BJ201" s="13" t="s">
        <v>89</v>
      </c>
      <c r="BK201" s="142">
        <f t="shared" si="34"/>
        <v>0</v>
      </c>
      <c r="BL201" s="13" t="s">
        <v>215</v>
      </c>
      <c r="BM201" s="141" t="s">
        <v>3272</v>
      </c>
    </row>
    <row r="202" spans="2:65" s="1" customFormat="1" ht="14.5" customHeight="1">
      <c r="B202" s="129"/>
      <c r="C202" s="143" t="s">
        <v>370</v>
      </c>
      <c r="D202" s="143" t="s">
        <v>220</v>
      </c>
      <c r="E202" s="144" t="s">
        <v>3273</v>
      </c>
      <c r="F202" s="145" t="s">
        <v>3274</v>
      </c>
      <c r="G202" s="146" t="s">
        <v>169</v>
      </c>
      <c r="H202" s="147">
        <v>11.52</v>
      </c>
      <c r="I202" s="148"/>
      <c r="J202" s="148">
        <f t="shared" si="28"/>
        <v>0</v>
      </c>
      <c r="K202" s="149"/>
      <c r="L202" s="150"/>
      <c r="M202" s="151"/>
      <c r="N202" s="152"/>
      <c r="O202" s="139"/>
      <c r="P202" s="139"/>
      <c r="Q202" s="139"/>
      <c r="R202" s="139"/>
      <c r="S202" s="139"/>
      <c r="T202" s="140"/>
      <c r="AR202" s="141" t="s">
        <v>281</v>
      </c>
      <c r="AT202" s="141" t="s">
        <v>220</v>
      </c>
      <c r="AU202" s="141" t="s">
        <v>89</v>
      </c>
      <c r="AY202" s="13" t="s">
        <v>151</v>
      </c>
      <c r="BE202" s="142">
        <f t="shared" si="29"/>
        <v>0</v>
      </c>
      <c r="BF202" s="142">
        <f t="shared" si="30"/>
        <v>0</v>
      </c>
      <c r="BG202" s="142">
        <f t="shared" si="31"/>
        <v>0</v>
      </c>
      <c r="BH202" s="142">
        <f t="shared" si="32"/>
        <v>0</v>
      </c>
      <c r="BI202" s="142">
        <f t="shared" si="33"/>
        <v>0</v>
      </c>
      <c r="BJ202" s="13" t="s">
        <v>89</v>
      </c>
      <c r="BK202" s="142">
        <f t="shared" si="34"/>
        <v>0</v>
      </c>
      <c r="BL202" s="13" t="s">
        <v>215</v>
      </c>
      <c r="BM202" s="141" t="s">
        <v>3275</v>
      </c>
    </row>
    <row r="203" spans="2:65" s="1" customFormat="1" ht="24.25" customHeight="1">
      <c r="B203" s="129"/>
      <c r="C203" s="130" t="s">
        <v>374</v>
      </c>
      <c r="D203" s="130" t="s">
        <v>153</v>
      </c>
      <c r="E203" s="131" t="s">
        <v>3276</v>
      </c>
      <c r="F203" s="132" t="s">
        <v>3277</v>
      </c>
      <c r="G203" s="133" t="s">
        <v>160</v>
      </c>
      <c r="H203" s="134">
        <v>46.503999999999998</v>
      </c>
      <c r="I203" s="135"/>
      <c r="J203" s="135">
        <f t="shared" si="28"/>
        <v>0</v>
      </c>
      <c r="K203" s="136"/>
      <c r="L203" s="25"/>
      <c r="M203" s="137"/>
      <c r="N203" s="138"/>
      <c r="O203" s="139"/>
      <c r="P203" s="139"/>
      <c r="Q203" s="139"/>
      <c r="R203" s="139"/>
      <c r="S203" s="139"/>
      <c r="T203" s="140"/>
      <c r="AR203" s="141" t="s">
        <v>215</v>
      </c>
      <c r="AT203" s="141" t="s">
        <v>153</v>
      </c>
      <c r="AU203" s="141" t="s">
        <v>89</v>
      </c>
      <c r="AY203" s="13" t="s">
        <v>151</v>
      </c>
      <c r="BE203" s="142">
        <f t="shared" si="29"/>
        <v>0</v>
      </c>
      <c r="BF203" s="142">
        <f t="shared" si="30"/>
        <v>0</v>
      </c>
      <c r="BG203" s="142">
        <f t="shared" si="31"/>
        <v>0</v>
      </c>
      <c r="BH203" s="142">
        <f t="shared" si="32"/>
        <v>0</v>
      </c>
      <c r="BI203" s="142">
        <f t="shared" si="33"/>
        <v>0</v>
      </c>
      <c r="BJ203" s="13" t="s">
        <v>89</v>
      </c>
      <c r="BK203" s="142">
        <f t="shared" si="34"/>
        <v>0</v>
      </c>
      <c r="BL203" s="13" t="s">
        <v>215</v>
      </c>
      <c r="BM203" s="141" t="s">
        <v>3278</v>
      </c>
    </row>
    <row r="204" spans="2:65" s="1" customFormat="1" ht="14.5" customHeight="1">
      <c r="B204" s="129"/>
      <c r="C204" s="143" t="s">
        <v>378</v>
      </c>
      <c r="D204" s="143" t="s">
        <v>220</v>
      </c>
      <c r="E204" s="144" t="s">
        <v>3273</v>
      </c>
      <c r="F204" s="145" t="s">
        <v>3274</v>
      </c>
      <c r="G204" s="146" t="s">
        <v>169</v>
      </c>
      <c r="H204" s="147">
        <v>372.03199999999998</v>
      </c>
      <c r="I204" s="148"/>
      <c r="J204" s="148">
        <f t="shared" si="28"/>
        <v>0</v>
      </c>
      <c r="K204" s="149"/>
      <c r="L204" s="150"/>
      <c r="M204" s="151"/>
      <c r="N204" s="152"/>
      <c r="O204" s="139"/>
      <c r="P204" s="139"/>
      <c r="Q204" s="139"/>
      <c r="R204" s="139"/>
      <c r="S204" s="139"/>
      <c r="T204" s="140"/>
      <c r="AR204" s="141" t="s">
        <v>281</v>
      </c>
      <c r="AT204" s="141" t="s">
        <v>220</v>
      </c>
      <c r="AU204" s="141" t="s">
        <v>89</v>
      </c>
      <c r="AY204" s="13" t="s">
        <v>151</v>
      </c>
      <c r="BE204" s="142">
        <f t="shared" si="29"/>
        <v>0</v>
      </c>
      <c r="BF204" s="142">
        <f t="shared" si="30"/>
        <v>0</v>
      </c>
      <c r="BG204" s="142">
        <f t="shared" si="31"/>
        <v>0</v>
      </c>
      <c r="BH204" s="142">
        <f t="shared" si="32"/>
        <v>0</v>
      </c>
      <c r="BI204" s="142">
        <f t="shared" si="33"/>
        <v>0</v>
      </c>
      <c r="BJ204" s="13" t="s">
        <v>89</v>
      </c>
      <c r="BK204" s="142">
        <f t="shared" si="34"/>
        <v>0</v>
      </c>
      <c r="BL204" s="13" t="s">
        <v>215</v>
      </c>
      <c r="BM204" s="141" t="s">
        <v>3279</v>
      </c>
    </row>
    <row r="205" spans="2:65" s="1" customFormat="1" ht="24.25" customHeight="1">
      <c r="B205" s="129"/>
      <c r="C205" s="130" t="s">
        <v>382</v>
      </c>
      <c r="D205" s="130" t="s">
        <v>153</v>
      </c>
      <c r="E205" s="131" t="s">
        <v>3280</v>
      </c>
      <c r="F205" s="132" t="s">
        <v>3281</v>
      </c>
      <c r="G205" s="133" t="s">
        <v>156</v>
      </c>
      <c r="H205" s="134">
        <v>146.107</v>
      </c>
      <c r="I205" s="135"/>
      <c r="J205" s="135">
        <f t="shared" si="28"/>
        <v>0</v>
      </c>
      <c r="K205" s="136"/>
      <c r="L205" s="25"/>
      <c r="M205" s="137"/>
      <c r="N205" s="138"/>
      <c r="O205" s="139"/>
      <c r="P205" s="139"/>
      <c r="Q205" s="139"/>
      <c r="R205" s="139"/>
      <c r="S205" s="139"/>
      <c r="T205" s="140"/>
      <c r="AR205" s="141" t="s">
        <v>215</v>
      </c>
      <c r="AT205" s="141" t="s">
        <v>153</v>
      </c>
      <c r="AU205" s="141" t="s">
        <v>89</v>
      </c>
      <c r="AY205" s="13" t="s">
        <v>151</v>
      </c>
      <c r="BE205" s="142">
        <f t="shared" si="29"/>
        <v>0</v>
      </c>
      <c r="BF205" s="142">
        <f t="shared" si="30"/>
        <v>0</v>
      </c>
      <c r="BG205" s="142">
        <f t="shared" si="31"/>
        <v>0</v>
      </c>
      <c r="BH205" s="142">
        <f t="shared" si="32"/>
        <v>0</v>
      </c>
      <c r="BI205" s="142">
        <f t="shared" si="33"/>
        <v>0</v>
      </c>
      <c r="BJ205" s="13" t="s">
        <v>89</v>
      </c>
      <c r="BK205" s="142">
        <f t="shared" si="34"/>
        <v>0</v>
      </c>
      <c r="BL205" s="13" t="s">
        <v>215</v>
      </c>
      <c r="BM205" s="141" t="s">
        <v>3282</v>
      </c>
    </row>
    <row r="206" spans="2:65" s="1" customFormat="1" ht="24.25" customHeight="1">
      <c r="B206" s="129"/>
      <c r="C206" s="143" t="s">
        <v>386</v>
      </c>
      <c r="D206" s="143" t="s">
        <v>220</v>
      </c>
      <c r="E206" s="144" t="s">
        <v>3283</v>
      </c>
      <c r="F206" s="145" t="s">
        <v>3284</v>
      </c>
      <c r="G206" s="146" t="s">
        <v>156</v>
      </c>
      <c r="H206" s="147">
        <v>175.328</v>
      </c>
      <c r="I206" s="148"/>
      <c r="J206" s="148">
        <f t="shared" si="28"/>
        <v>0</v>
      </c>
      <c r="K206" s="149"/>
      <c r="L206" s="150"/>
      <c r="M206" s="151"/>
      <c r="N206" s="152"/>
      <c r="O206" s="139"/>
      <c r="P206" s="139"/>
      <c r="Q206" s="139"/>
      <c r="R206" s="139"/>
      <c r="S206" s="139"/>
      <c r="T206" s="140"/>
      <c r="AR206" s="141" t="s">
        <v>281</v>
      </c>
      <c r="AT206" s="141" t="s">
        <v>220</v>
      </c>
      <c r="AU206" s="141" t="s">
        <v>89</v>
      </c>
      <c r="AY206" s="13" t="s">
        <v>151</v>
      </c>
      <c r="BE206" s="142">
        <f t="shared" si="29"/>
        <v>0</v>
      </c>
      <c r="BF206" s="142">
        <f t="shared" si="30"/>
        <v>0</v>
      </c>
      <c r="BG206" s="142">
        <f t="shared" si="31"/>
        <v>0</v>
      </c>
      <c r="BH206" s="142">
        <f t="shared" si="32"/>
        <v>0</v>
      </c>
      <c r="BI206" s="142">
        <f t="shared" si="33"/>
        <v>0</v>
      </c>
      <c r="BJ206" s="13" t="s">
        <v>89</v>
      </c>
      <c r="BK206" s="142">
        <f t="shared" si="34"/>
        <v>0</v>
      </c>
      <c r="BL206" s="13" t="s">
        <v>215</v>
      </c>
      <c r="BM206" s="141" t="s">
        <v>3285</v>
      </c>
    </row>
    <row r="207" spans="2:65" s="1" customFormat="1" ht="62.75" customHeight="1">
      <c r="B207" s="129"/>
      <c r="C207" s="130" t="s">
        <v>391</v>
      </c>
      <c r="D207" s="130" t="s">
        <v>153</v>
      </c>
      <c r="E207" s="131" t="s">
        <v>3286</v>
      </c>
      <c r="F207" s="132" t="s">
        <v>3287</v>
      </c>
      <c r="G207" s="133" t="s">
        <v>160</v>
      </c>
      <c r="H207" s="134">
        <v>4.8</v>
      </c>
      <c r="I207" s="135"/>
      <c r="J207" s="135">
        <f t="shared" si="28"/>
        <v>0</v>
      </c>
      <c r="K207" s="136"/>
      <c r="L207" s="25"/>
      <c r="M207" s="137"/>
      <c r="N207" s="138"/>
      <c r="O207" s="139"/>
      <c r="P207" s="139"/>
      <c r="Q207" s="139"/>
      <c r="R207" s="139"/>
      <c r="S207" s="139"/>
      <c r="T207" s="140"/>
      <c r="AR207" s="141" t="s">
        <v>215</v>
      </c>
      <c r="AT207" s="141" t="s">
        <v>153</v>
      </c>
      <c r="AU207" s="141" t="s">
        <v>89</v>
      </c>
      <c r="AY207" s="13" t="s">
        <v>151</v>
      </c>
      <c r="BE207" s="142">
        <f t="shared" si="29"/>
        <v>0</v>
      </c>
      <c r="BF207" s="142">
        <f t="shared" si="30"/>
        <v>0</v>
      </c>
      <c r="BG207" s="142">
        <f t="shared" si="31"/>
        <v>0</v>
      </c>
      <c r="BH207" s="142">
        <f t="shared" si="32"/>
        <v>0</v>
      </c>
      <c r="BI207" s="142">
        <f t="shared" si="33"/>
        <v>0</v>
      </c>
      <c r="BJ207" s="13" t="s">
        <v>89</v>
      </c>
      <c r="BK207" s="142">
        <f t="shared" si="34"/>
        <v>0</v>
      </c>
      <c r="BL207" s="13" t="s">
        <v>215</v>
      </c>
      <c r="BM207" s="141" t="s">
        <v>3288</v>
      </c>
    </row>
    <row r="208" spans="2:65" s="1" customFormat="1" ht="24.25" customHeight="1">
      <c r="B208" s="129"/>
      <c r="C208" s="130" t="s">
        <v>395</v>
      </c>
      <c r="D208" s="130" t="s">
        <v>153</v>
      </c>
      <c r="E208" s="131" t="s">
        <v>3289</v>
      </c>
      <c r="F208" s="132" t="s">
        <v>3290</v>
      </c>
      <c r="G208" s="133" t="s">
        <v>160</v>
      </c>
      <c r="H208" s="134">
        <v>12.2</v>
      </c>
      <c r="I208" s="135"/>
      <c r="J208" s="135">
        <f t="shared" si="28"/>
        <v>0</v>
      </c>
      <c r="K208" s="136"/>
      <c r="L208" s="25"/>
      <c r="M208" s="137"/>
      <c r="N208" s="138"/>
      <c r="O208" s="139"/>
      <c r="P208" s="139"/>
      <c r="Q208" s="139"/>
      <c r="R208" s="139"/>
      <c r="S208" s="139"/>
      <c r="T208" s="140"/>
      <c r="AR208" s="141" t="s">
        <v>215</v>
      </c>
      <c r="AT208" s="141" t="s">
        <v>153</v>
      </c>
      <c r="AU208" s="141" t="s">
        <v>89</v>
      </c>
      <c r="AY208" s="13" t="s">
        <v>151</v>
      </c>
      <c r="BE208" s="142">
        <f t="shared" si="29"/>
        <v>0</v>
      </c>
      <c r="BF208" s="142">
        <f t="shared" si="30"/>
        <v>0</v>
      </c>
      <c r="BG208" s="142">
        <f t="shared" si="31"/>
        <v>0</v>
      </c>
      <c r="BH208" s="142">
        <f t="shared" si="32"/>
        <v>0</v>
      </c>
      <c r="BI208" s="142">
        <f t="shared" si="33"/>
        <v>0</v>
      </c>
      <c r="BJ208" s="13" t="s">
        <v>89</v>
      </c>
      <c r="BK208" s="142">
        <f t="shared" si="34"/>
        <v>0</v>
      </c>
      <c r="BL208" s="13" t="s">
        <v>215</v>
      </c>
      <c r="BM208" s="141" t="s">
        <v>3291</v>
      </c>
    </row>
    <row r="209" spans="2:65" s="1" customFormat="1" ht="14.5" customHeight="1">
      <c r="B209" s="129"/>
      <c r="C209" s="143" t="s">
        <v>399</v>
      </c>
      <c r="D209" s="143" t="s">
        <v>220</v>
      </c>
      <c r="E209" s="144" t="s">
        <v>3292</v>
      </c>
      <c r="F209" s="145" t="s">
        <v>3293</v>
      </c>
      <c r="G209" s="146" t="s">
        <v>156</v>
      </c>
      <c r="H209" s="147">
        <v>9.3510000000000009</v>
      </c>
      <c r="I209" s="148"/>
      <c r="J209" s="148">
        <f t="shared" si="28"/>
        <v>0</v>
      </c>
      <c r="K209" s="149"/>
      <c r="L209" s="150"/>
      <c r="M209" s="151"/>
      <c r="N209" s="152"/>
      <c r="O209" s="139"/>
      <c r="P209" s="139"/>
      <c r="Q209" s="139"/>
      <c r="R209" s="139"/>
      <c r="S209" s="139"/>
      <c r="T209" s="140"/>
      <c r="AR209" s="141" t="s">
        <v>281</v>
      </c>
      <c r="AT209" s="141" t="s">
        <v>220</v>
      </c>
      <c r="AU209" s="141" t="s">
        <v>89</v>
      </c>
      <c r="AY209" s="13" t="s">
        <v>151</v>
      </c>
      <c r="BE209" s="142">
        <f t="shared" si="29"/>
        <v>0</v>
      </c>
      <c r="BF209" s="142">
        <f t="shared" si="30"/>
        <v>0</v>
      </c>
      <c r="BG209" s="142">
        <f t="shared" si="31"/>
        <v>0</v>
      </c>
      <c r="BH209" s="142">
        <f t="shared" si="32"/>
        <v>0</v>
      </c>
      <c r="BI209" s="142">
        <f t="shared" si="33"/>
        <v>0</v>
      </c>
      <c r="BJ209" s="13" t="s">
        <v>89</v>
      </c>
      <c r="BK209" s="142">
        <f t="shared" si="34"/>
        <v>0</v>
      </c>
      <c r="BL209" s="13" t="s">
        <v>215</v>
      </c>
      <c r="BM209" s="141" t="s">
        <v>3294</v>
      </c>
    </row>
    <row r="210" spans="2:65" s="1" customFormat="1" ht="24.25" customHeight="1">
      <c r="B210" s="129"/>
      <c r="C210" s="130" t="s">
        <v>403</v>
      </c>
      <c r="D210" s="130" t="s">
        <v>153</v>
      </c>
      <c r="E210" s="131" t="s">
        <v>3295</v>
      </c>
      <c r="F210" s="132" t="s">
        <v>3296</v>
      </c>
      <c r="G210" s="133" t="s">
        <v>160</v>
      </c>
      <c r="H210" s="134">
        <v>23.251999999999999</v>
      </c>
      <c r="I210" s="135"/>
      <c r="J210" s="135">
        <f t="shared" si="28"/>
        <v>0</v>
      </c>
      <c r="K210" s="136"/>
      <c r="L210" s="25"/>
      <c r="M210" s="137"/>
      <c r="N210" s="138"/>
      <c r="O210" s="139"/>
      <c r="P210" s="139"/>
      <c r="Q210" s="139"/>
      <c r="R210" s="139"/>
      <c r="S210" s="139"/>
      <c r="T210" s="140"/>
      <c r="AR210" s="141" t="s">
        <v>215</v>
      </c>
      <c r="AT210" s="141" t="s">
        <v>153</v>
      </c>
      <c r="AU210" s="141" t="s">
        <v>89</v>
      </c>
      <c r="AY210" s="13" t="s">
        <v>151</v>
      </c>
      <c r="BE210" s="142">
        <f t="shared" si="29"/>
        <v>0</v>
      </c>
      <c r="BF210" s="142">
        <f t="shared" si="30"/>
        <v>0</v>
      </c>
      <c r="BG210" s="142">
        <f t="shared" si="31"/>
        <v>0</v>
      </c>
      <c r="BH210" s="142">
        <f t="shared" si="32"/>
        <v>0</v>
      </c>
      <c r="BI210" s="142">
        <f t="shared" si="33"/>
        <v>0</v>
      </c>
      <c r="BJ210" s="13" t="s">
        <v>89</v>
      </c>
      <c r="BK210" s="142">
        <f t="shared" si="34"/>
        <v>0</v>
      </c>
      <c r="BL210" s="13" t="s">
        <v>215</v>
      </c>
      <c r="BM210" s="141" t="s">
        <v>3297</v>
      </c>
    </row>
    <row r="211" spans="2:65" s="1" customFormat="1" ht="14.5" customHeight="1">
      <c r="B211" s="129"/>
      <c r="C211" s="143" t="s">
        <v>407</v>
      </c>
      <c r="D211" s="143" t="s">
        <v>220</v>
      </c>
      <c r="E211" s="144" t="s">
        <v>3298</v>
      </c>
      <c r="F211" s="145" t="s">
        <v>3299</v>
      </c>
      <c r="G211" s="146" t="s">
        <v>156</v>
      </c>
      <c r="H211" s="147">
        <v>15.474</v>
      </c>
      <c r="I211" s="148"/>
      <c r="J211" s="148">
        <f t="shared" si="28"/>
        <v>0</v>
      </c>
      <c r="K211" s="149"/>
      <c r="L211" s="150"/>
      <c r="M211" s="151"/>
      <c r="N211" s="152"/>
      <c r="O211" s="139"/>
      <c r="P211" s="139"/>
      <c r="Q211" s="139"/>
      <c r="R211" s="139"/>
      <c r="S211" s="139"/>
      <c r="T211" s="140"/>
      <c r="AR211" s="141" t="s">
        <v>281</v>
      </c>
      <c r="AT211" s="141" t="s">
        <v>220</v>
      </c>
      <c r="AU211" s="141" t="s">
        <v>89</v>
      </c>
      <c r="AY211" s="13" t="s">
        <v>151</v>
      </c>
      <c r="BE211" s="142">
        <f t="shared" si="29"/>
        <v>0</v>
      </c>
      <c r="BF211" s="142">
        <f t="shared" si="30"/>
        <v>0</v>
      </c>
      <c r="BG211" s="142">
        <f t="shared" si="31"/>
        <v>0</v>
      </c>
      <c r="BH211" s="142">
        <f t="shared" si="32"/>
        <v>0</v>
      </c>
      <c r="BI211" s="142">
        <f t="shared" si="33"/>
        <v>0</v>
      </c>
      <c r="BJ211" s="13" t="s">
        <v>89</v>
      </c>
      <c r="BK211" s="142">
        <f t="shared" si="34"/>
        <v>0</v>
      </c>
      <c r="BL211" s="13" t="s">
        <v>215</v>
      </c>
      <c r="BM211" s="141" t="s">
        <v>3300</v>
      </c>
    </row>
    <row r="212" spans="2:65" s="1" customFormat="1" ht="24.25" customHeight="1">
      <c r="B212" s="129"/>
      <c r="C212" s="130" t="s">
        <v>411</v>
      </c>
      <c r="D212" s="130" t="s">
        <v>153</v>
      </c>
      <c r="E212" s="131" t="s">
        <v>3301</v>
      </c>
      <c r="F212" s="132" t="s">
        <v>3302</v>
      </c>
      <c r="G212" s="133" t="s">
        <v>545</v>
      </c>
      <c r="H212" s="134">
        <v>163.40100000000001</v>
      </c>
      <c r="I212" s="135"/>
      <c r="J212" s="135">
        <f t="shared" si="28"/>
        <v>0</v>
      </c>
      <c r="K212" s="136"/>
      <c r="L212" s="25"/>
      <c r="M212" s="137"/>
      <c r="N212" s="138"/>
      <c r="O212" s="139"/>
      <c r="P212" s="139"/>
      <c r="Q212" s="139"/>
      <c r="R212" s="139"/>
      <c r="S212" s="139"/>
      <c r="T212" s="140"/>
      <c r="AR212" s="141" t="s">
        <v>215</v>
      </c>
      <c r="AT212" s="141" t="s">
        <v>153</v>
      </c>
      <c r="AU212" s="141" t="s">
        <v>89</v>
      </c>
      <c r="AY212" s="13" t="s">
        <v>151</v>
      </c>
      <c r="BE212" s="142">
        <f t="shared" si="29"/>
        <v>0</v>
      </c>
      <c r="BF212" s="142">
        <f t="shared" si="30"/>
        <v>0</v>
      </c>
      <c r="BG212" s="142">
        <f t="shared" si="31"/>
        <v>0</v>
      </c>
      <c r="BH212" s="142">
        <f t="shared" si="32"/>
        <v>0</v>
      </c>
      <c r="BI212" s="142">
        <f t="shared" si="33"/>
        <v>0</v>
      </c>
      <c r="BJ212" s="13" t="s">
        <v>89</v>
      </c>
      <c r="BK212" s="142">
        <f t="shared" si="34"/>
        <v>0</v>
      </c>
      <c r="BL212" s="13" t="s">
        <v>215</v>
      </c>
      <c r="BM212" s="141" t="s">
        <v>3303</v>
      </c>
    </row>
    <row r="213" spans="2:65" s="11" customFormat="1" ht="23" customHeight="1">
      <c r="B213" s="118"/>
      <c r="D213" s="119" t="s">
        <v>76</v>
      </c>
      <c r="E213" s="127" t="s">
        <v>185</v>
      </c>
      <c r="F213" s="127" t="s">
        <v>289</v>
      </c>
      <c r="J213" s="128">
        <f>BK213</f>
        <v>0</v>
      </c>
      <c r="L213" s="118"/>
      <c r="M213" s="122"/>
      <c r="P213" s="123"/>
      <c r="R213" s="123"/>
      <c r="T213" s="124"/>
      <c r="AR213" s="119" t="s">
        <v>84</v>
      </c>
      <c r="AT213" s="125" t="s">
        <v>76</v>
      </c>
      <c r="AU213" s="125" t="s">
        <v>84</v>
      </c>
      <c r="AY213" s="119" t="s">
        <v>151</v>
      </c>
      <c r="BK213" s="126">
        <f>SUM(BK214:BK222)</f>
        <v>0</v>
      </c>
    </row>
    <row r="214" spans="2:65" s="1" customFormat="1" ht="24.25" customHeight="1">
      <c r="B214" s="129"/>
      <c r="C214" s="130" t="s">
        <v>415</v>
      </c>
      <c r="D214" s="130" t="s">
        <v>153</v>
      </c>
      <c r="E214" s="131" t="s">
        <v>3304</v>
      </c>
      <c r="F214" s="132" t="s">
        <v>3305</v>
      </c>
      <c r="G214" s="133" t="s">
        <v>160</v>
      </c>
      <c r="H214" s="134">
        <v>13.164999999999999</v>
      </c>
      <c r="I214" s="135"/>
      <c r="J214" s="135">
        <f t="shared" ref="J214:J222" si="35">ROUND(I214*H214,2)</f>
        <v>0</v>
      </c>
      <c r="K214" s="136"/>
      <c r="L214" s="25"/>
      <c r="M214" s="137"/>
      <c r="N214" s="138"/>
      <c r="O214" s="139"/>
      <c r="P214" s="139"/>
      <c r="Q214" s="139"/>
      <c r="R214" s="139"/>
      <c r="S214" s="139"/>
      <c r="T214" s="140"/>
      <c r="AR214" s="141" t="s">
        <v>96</v>
      </c>
      <c r="AT214" s="141" t="s">
        <v>153</v>
      </c>
      <c r="AU214" s="141" t="s">
        <v>89</v>
      </c>
      <c r="AY214" s="13" t="s">
        <v>151</v>
      </c>
      <c r="BE214" s="142">
        <f t="shared" ref="BE214:BE222" si="36">IF(N214="základná",J214,0)</f>
        <v>0</v>
      </c>
      <c r="BF214" s="142">
        <f t="shared" ref="BF214:BF222" si="37">IF(N214="znížená",J214,0)</f>
        <v>0</v>
      </c>
      <c r="BG214" s="142">
        <f t="shared" ref="BG214:BG222" si="38">IF(N214="zákl. prenesená",J214,0)</f>
        <v>0</v>
      </c>
      <c r="BH214" s="142">
        <f t="shared" ref="BH214:BH222" si="39">IF(N214="zníž. prenesená",J214,0)</f>
        <v>0</v>
      </c>
      <c r="BI214" s="142">
        <f t="shared" ref="BI214:BI222" si="40">IF(N214="nulová",J214,0)</f>
        <v>0</v>
      </c>
      <c r="BJ214" s="13" t="s">
        <v>89</v>
      </c>
      <c r="BK214" s="142">
        <f t="shared" ref="BK214:BK222" si="41">ROUND(I214*H214,2)</f>
        <v>0</v>
      </c>
      <c r="BL214" s="13" t="s">
        <v>96</v>
      </c>
      <c r="BM214" s="141" t="s">
        <v>3306</v>
      </c>
    </row>
    <row r="215" spans="2:65" s="1" customFormat="1" ht="14.5" customHeight="1">
      <c r="B215" s="129"/>
      <c r="C215" s="143" t="s">
        <v>419</v>
      </c>
      <c r="D215" s="143" t="s">
        <v>220</v>
      </c>
      <c r="E215" s="144" t="s">
        <v>3307</v>
      </c>
      <c r="F215" s="145" t="s">
        <v>3308</v>
      </c>
      <c r="G215" s="146" t="s">
        <v>169</v>
      </c>
      <c r="H215" s="147">
        <v>15</v>
      </c>
      <c r="I215" s="148"/>
      <c r="J215" s="148">
        <f t="shared" si="35"/>
        <v>0</v>
      </c>
      <c r="K215" s="149"/>
      <c r="L215" s="150"/>
      <c r="M215" s="151"/>
      <c r="N215" s="152"/>
      <c r="O215" s="139"/>
      <c r="P215" s="139"/>
      <c r="Q215" s="139"/>
      <c r="R215" s="139"/>
      <c r="S215" s="139"/>
      <c r="T215" s="140"/>
      <c r="AR215" s="141" t="s">
        <v>181</v>
      </c>
      <c r="AT215" s="141" t="s">
        <v>220</v>
      </c>
      <c r="AU215" s="141" t="s">
        <v>89</v>
      </c>
      <c r="AY215" s="13" t="s">
        <v>151</v>
      </c>
      <c r="BE215" s="142">
        <f t="shared" si="36"/>
        <v>0</v>
      </c>
      <c r="BF215" s="142">
        <f t="shared" si="37"/>
        <v>0</v>
      </c>
      <c r="BG215" s="142">
        <f t="shared" si="38"/>
        <v>0</v>
      </c>
      <c r="BH215" s="142">
        <f t="shared" si="39"/>
        <v>0</v>
      </c>
      <c r="BI215" s="142">
        <f t="shared" si="40"/>
        <v>0</v>
      </c>
      <c r="BJ215" s="13" t="s">
        <v>89</v>
      </c>
      <c r="BK215" s="142">
        <f t="shared" si="41"/>
        <v>0</v>
      </c>
      <c r="BL215" s="13" t="s">
        <v>96</v>
      </c>
      <c r="BM215" s="141" t="s">
        <v>3309</v>
      </c>
    </row>
    <row r="216" spans="2:65" s="1" customFormat="1" ht="24.25" customHeight="1">
      <c r="B216" s="129"/>
      <c r="C216" s="130" t="s">
        <v>423</v>
      </c>
      <c r="D216" s="130" t="s">
        <v>153</v>
      </c>
      <c r="E216" s="131" t="s">
        <v>3310</v>
      </c>
      <c r="F216" s="132" t="s">
        <v>3311</v>
      </c>
      <c r="G216" s="133" t="s">
        <v>156</v>
      </c>
      <c r="H216" s="134">
        <v>135.739</v>
      </c>
      <c r="I216" s="135"/>
      <c r="J216" s="135">
        <f t="shared" si="35"/>
        <v>0</v>
      </c>
      <c r="K216" s="136"/>
      <c r="L216" s="25"/>
      <c r="M216" s="137"/>
      <c r="N216" s="138"/>
      <c r="O216" s="139"/>
      <c r="P216" s="139"/>
      <c r="Q216" s="139"/>
      <c r="R216" s="139"/>
      <c r="S216" s="139"/>
      <c r="T216" s="140"/>
      <c r="AR216" s="141" t="s">
        <v>96</v>
      </c>
      <c r="AT216" s="141" t="s">
        <v>153</v>
      </c>
      <c r="AU216" s="141" t="s">
        <v>89</v>
      </c>
      <c r="AY216" s="13" t="s">
        <v>151</v>
      </c>
      <c r="BE216" s="142">
        <f t="shared" si="36"/>
        <v>0</v>
      </c>
      <c r="BF216" s="142">
        <f t="shared" si="37"/>
        <v>0</v>
      </c>
      <c r="BG216" s="142">
        <f t="shared" si="38"/>
        <v>0</v>
      </c>
      <c r="BH216" s="142">
        <f t="shared" si="39"/>
        <v>0</v>
      </c>
      <c r="BI216" s="142">
        <f t="shared" si="40"/>
        <v>0</v>
      </c>
      <c r="BJ216" s="13" t="s">
        <v>89</v>
      </c>
      <c r="BK216" s="142">
        <f t="shared" si="41"/>
        <v>0</v>
      </c>
      <c r="BL216" s="13" t="s">
        <v>96</v>
      </c>
      <c r="BM216" s="141" t="s">
        <v>3312</v>
      </c>
    </row>
    <row r="217" spans="2:65" s="1" customFormat="1" ht="24.25" customHeight="1">
      <c r="B217" s="129"/>
      <c r="C217" s="130" t="s">
        <v>427</v>
      </c>
      <c r="D217" s="130" t="s">
        <v>153</v>
      </c>
      <c r="E217" s="131" t="s">
        <v>335</v>
      </c>
      <c r="F217" s="132" t="s">
        <v>3313</v>
      </c>
      <c r="G217" s="133" t="s">
        <v>165</v>
      </c>
      <c r="H217" s="134">
        <v>15.753</v>
      </c>
      <c r="I217" s="135"/>
      <c r="J217" s="135">
        <f t="shared" si="35"/>
        <v>0</v>
      </c>
      <c r="K217" s="136"/>
      <c r="L217" s="25"/>
      <c r="M217" s="137"/>
      <c r="N217" s="138"/>
      <c r="O217" s="139"/>
      <c r="P217" s="139"/>
      <c r="Q217" s="139"/>
      <c r="R217" s="139"/>
      <c r="S217" s="139"/>
      <c r="T217" s="140"/>
      <c r="AR217" s="141" t="s">
        <v>96</v>
      </c>
      <c r="AT217" s="141" t="s">
        <v>153</v>
      </c>
      <c r="AU217" s="141" t="s">
        <v>89</v>
      </c>
      <c r="AY217" s="13" t="s">
        <v>151</v>
      </c>
      <c r="BE217" s="142">
        <f t="shared" si="36"/>
        <v>0</v>
      </c>
      <c r="BF217" s="142">
        <f t="shared" si="37"/>
        <v>0</v>
      </c>
      <c r="BG217" s="142">
        <f t="shared" si="38"/>
        <v>0</v>
      </c>
      <c r="BH217" s="142">
        <f t="shared" si="39"/>
        <v>0</v>
      </c>
      <c r="BI217" s="142">
        <f t="shared" si="40"/>
        <v>0</v>
      </c>
      <c r="BJ217" s="13" t="s">
        <v>89</v>
      </c>
      <c r="BK217" s="142">
        <f t="shared" si="41"/>
        <v>0</v>
      </c>
      <c r="BL217" s="13" t="s">
        <v>96</v>
      </c>
      <c r="BM217" s="141" t="s">
        <v>3314</v>
      </c>
    </row>
    <row r="218" spans="2:65" s="1" customFormat="1" ht="14.5" customHeight="1">
      <c r="B218" s="129"/>
      <c r="C218" s="130" t="s">
        <v>431</v>
      </c>
      <c r="D218" s="130" t="s">
        <v>153</v>
      </c>
      <c r="E218" s="131" t="s">
        <v>436</v>
      </c>
      <c r="F218" s="132" t="s">
        <v>437</v>
      </c>
      <c r="G218" s="133" t="s">
        <v>204</v>
      </c>
      <c r="H218" s="134">
        <v>15.573</v>
      </c>
      <c r="I218" s="135"/>
      <c r="J218" s="135">
        <f t="shared" si="35"/>
        <v>0</v>
      </c>
      <c r="K218" s="136"/>
      <c r="L218" s="25"/>
      <c r="M218" s="137"/>
      <c r="N218" s="138"/>
      <c r="O218" s="139"/>
      <c r="P218" s="139"/>
      <c r="Q218" s="139"/>
      <c r="R218" s="139"/>
      <c r="S218" s="139"/>
      <c r="T218" s="140"/>
      <c r="AR218" s="141" t="s">
        <v>96</v>
      </c>
      <c r="AT218" s="141" t="s">
        <v>153</v>
      </c>
      <c r="AU218" s="141" t="s">
        <v>89</v>
      </c>
      <c r="AY218" s="13" t="s">
        <v>151</v>
      </c>
      <c r="BE218" s="142">
        <f t="shared" si="36"/>
        <v>0</v>
      </c>
      <c r="BF218" s="142">
        <f t="shared" si="37"/>
        <v>0</v>
      </c>
      <c r="BG218" s="142">
        <f t="shared" si="38"/>
        <v>0</v>
      </c>
      <c r="BH218" s="142">
        <f t="shared" si="39"/>
        <v>0</v>
      </c>
      <c r="BI218" s="142">
        <f t="shared" si="40"/>
        <v>0</v>
      </c>
      <c r="BJ218" s="13" t="s">
        <v>89</v>
      </c>
      <c r="BK218" s="142">
        <f t="shared" si="41"/>
        <v>0</v>
      </c>
      <c r="BL218" s="13" t="s">
        <v>96</v>
      </c>
      <c r="BM218" s="141" t="s">
        <v>3315</v>
      </c>
    </row>
    <row r="219" spans="2:65" s="1" customFormat="1" ht="24.25" customHeight="1">
      <c r="B219" s="129"/>
      <c r="C219" s="130" t="s">
        <v>435</v>
      </c>
      <c r="D219" s="130" t="s">
        <v>153</v>
      </c>
      <c r="E219" s="131" t="s">
        <v>440</v>
      </c>
      <c r="F219" s="132" t="s">
        <v>441</v>
      </c>
      <c r="G219" s="133" t="s">
        <v>204</v>
      </c>
      <c r="H219" s="134">
        <v>171.303</v>
      </c>
      <c r="I219" s="135"/>
      <c r="J219" s="135">
        <f t="shared" si="35"/>
        <v>0</v>
      </c>
      <c r="K219" s="136"/>
      <c r="L219" s="25"/>
      <c r="M219" s="137"/>
      <c r="N219" s="138"/>
      <c r="O219" s="139"/>
      <c r="P219" s="139"/>
      <c r="Q219" s="139"/>
      <c r="R219" s="139"/>
      <c r="S219" s="139"/>
      <c r="T219" s="140"/>
      <c r="AR219" s="141" t="s">
        <v>96</v>
      </c>
      <c r="AT219" s="141" t="s">
        <v>153</v>
      </c>
      <c r="AU219" s="141" t="s">
        <v>89</v>
      </c>
      <c r="AY219" s="13" t="s">
        <v>151</v>
      </c>
      <c r="BE219" s="142">
        <f t="shared" si="36"/>
        <v>0</v>
      </c>
      <c r="BF219" s="142">
        <f t="shared" si="37"/>
        <v>0</v>
      </c>
      <c r="BG219" s="142">
        <f t="shared" si="38"/>
        <v>0</v>
      </c>
      <c r="BH219" s="142">
        <f t="shared" si="39"/>
        <v>0</v>
      </c>
      <c r="BI219" s="142">
        <f t="shared" si="40"/>
        <v>0</v>
      </c>
      <c r="BJ219" s="13" t="s">
        <v>89</v>
      </c>
      <c r="BK219" s="142">
        <f t="shared" si="41"/>
        <v>0</v>
      </c>
      <c r="BL219" s="13" t="s">
        <v>96</v>
      </c>
      <c r="BM219" s="141" t="s">
        <v>3316</v>
      </c>
    </row>
    <row r="220" spans="2:65" s="1" customFormat="1" ht="24.25" customHeight="1">
      <c r="B220" s="129"/>
      <c r="C220" s="130" t="s">
        <v>439</v>
      </c>
      <c r="D220" s="130" t="s">
        <v>153</v>
      </c>
      <c r="E220" s="131" t="s">
        <v>452</v>
      </c>
      <c r="F220" s="132" t="s">
        <v>453</v>
      </c>
      <c r="G220" s="133" t="s">
        <v>204</v>
      </c>
      <c r="H220" s="134">
        <v>15.573</v>
      </c>
      <c r="I220" s="135"/>
      <c r="J220" s="135">
        <f t="shared" si="35"/>
        <v>0</v>
      </c>
      <c r="K220" s="136"/>
      <c r="L220" s="25"/>
      <c r="M220" s="137"/>
      <c r="N220" s="138"/>
      <c r="O220" s="139"/>
      <c r="P220" s="139"/>
      <c r="Q220" s="139"/>
      <c r="R220" s="139"/>
      <c r="S220" s="139"/>
      <c r="T220" s="140"/>
      <c r="AR220" s="141" t="s">
        <v>96</v>
      </c>
      <c r="AT220" s="141" t="s">
        <v>153</v>
      </c>
      <c r="AU220" s="141" t="s">
        <v>89</v>
      </c>
      <c r="AY220" s="13" t="s">
        <v>151</v>
      </c>
      <c r="BE220" s="142">
        <f t="shared" si="36"/>
        <v>0</v>
      </c>
      <c r="BF220" s="142">
        <f t="shared" si="37"/>
        <v>0</v>
      </c>
      <c r="BG220" s="142">
        <f t="shared" si="38"/>
        <v>0</v>
      </c>
      <c r="BH220" s="142">
        <f t="shared" si="39"/>
        <v>0</v>
      </c>
      <c r="BI220" s="142">
        <f t="shared" si="40"/>
        <v>0</v>
      </c>
      <c r="BJ220" s="13" t="s">
        <v>89</v>
      </c>
      <c r="BK220" s="142">
        <f t="shared" si="41"/>
        <v>0</v>
      </c>
      <c r="BL220" s="13" t="s">
        <v>96</v>
      </c>
      <c r="BM220" s="141" t="s">
        <v>3317</v>
      </c>
    </row>
    <row r="221" spans="2:65" s="1" customFormat="1" ht="14.5" customHeight="1">
      <c r="B221" s="129"/>
      <c r="C221" s="130" t="s">
        <v>443</v>
      </c>
      <c r="D221" s="130" t="s">
        <v>153</v>
      </c>
      <c r="E221" s="131" t="s">
        <v>456</v>
      </c>
      <c r="F221" s="132" t="s">
        <v>457</v>
      </c>
      <c r="G221" s="133" t="s">
        <v>169</v>
      </c>
      <c r="H221" s="134">
        <v>3</v>
      </c>
      <c r="I221" s="135"/>
      <c r="J221" s="135">
        <f t="shared" si="35"/>
        <v>0</v>
      </c>
      <c r="K221" s="136"/>
      <c r="L221" s="25"/>
      <c r="M221" s="137"/>
      <c r="N221" s="138"/>
      <c r="O221" s="139"/>
      <c r="P221" s="139"/>
      <c r="Q221" s="139"/>
      <c r="R221" s="139"/>
      <c r="S221" s="139"/>
      <c r="T221" s="140"/>
      <c r="AR221" s="141" t="s">
        <v>96</v>
      </c>
      <c r="AT221" s="141" t="s">
        <v>153</v>
      </c>
      <c r="AU221" s="141" t="s">
        <v>89</v>
      </c>
      <c r="AY221" s="13" t="s">
        <v>151</v>
      </c>
      <c r="BE221" s="142">
        <f t="shared" si="36"/>
        <v>0</v>
      </c>
      <c r="BF221" s="142">
        <f t="shared" si="37"/>
        <v>0</v>
      </c>
      <c r="BG221" s="142">
        <f t="shared" si="38"/>
        <v>0</v>
      </c>
      <c r="BH221" s="142">
        <f t="shared" si="39"/>
        <v>0</v>
      </c>
      <c r="BI221" s="142">
        <f t="shared" si="40"/>
        <v>0</v>
      </c>
      <c r="BJ221" s="13" t="s">
        <v>89</v>
      </c>
      <c r="BK221" s="142">
        <f t="shared" si="41"/>
        <v>0</v>
      </c>
      <c r="BL221" s="13" t="s">
        <v>96</v>
      </c>
      <c r="BM221" s="141" t="s">
        <v>3318</v>
      </c>
    </row>
    <row r="222" spans="2:65" s="1" customFormat="1" ht="14.5" customHeight="1">
      <c r="B222" s="129"/>
      <c r="C222" s="130" t="s">
        <v>447</v>
      </c>
      <c r="D222" s="130" t="s">
        <v>153</v>
      </c>
      <c r="E222" s="131" t="s">
        <v>460</v>
      </c>
      <c r="F222" s="132" t="s">
        <v>461</v>
      </c>
      <c r="G222" s="133" t="s">
        <v>156</v>
      </c>
      <c r="H222" s="134">
        <v>135.739</v>
      </c>
      <c r="I222" s="135"/>
      <c r="J222" s="135">
        <f t="shared" si="35"/>
        <v>0</v>
      </c>
      <c r="K222" s="136"/>
      <c r="L222" s="25"/>
      <c r="M222" s="137"/>
      <c r="N222" s="138"/>
      <c r="O222" s="139"/>
      <c r="P222" s="139"/>
      <c r="Q222" s="139"/>
      <c r="R222" s="139"/>
      <c r="S222" s="139"/>
      <c r="T222" s="140"/>
      <c r="AR222" s="141" t="s">
        <v>96</v>
      </c>
      <c r="AT222" s="141" t="s">
        <v>153</v>
      </c>
      <c r="AU222" s="141" t="s">
        <v>89</v>
      </c>
      <c r="AY222" s="13" t="s">
        <v>151</v>
      </c>
      <c r="BE222" s="142">
        <f t="shared" si="36"/>
        <v>0</v>
      </c>
      <c r="BF222" s="142">
        <f t="shared" si="37"/>
        <v>0</v>
      </c>
      <c r="BG222" s="142">
        <f t="shared" si="38"/>
        <v>0</v>
      </c>
      <c r="BH222" s="142">
        <f t="shared" si="39"/>
        <v>0</v>
      </c>
      <c r="BI222" s="142">
        <f t="shared" si="40"/>
        <v>0</v>
      </c>
      <c r="BJ222" s="13" t="s">
        <v>89</v>
      </c>
      <c r="BK222" s="142">
        <f t="shared" si="41"/>
        <v>0</v>
      </c>
      <c r="BL222" s="13" t="s">
        <v>96</v>
      </c>
      <c r="BM222" s="141" t="s">
        <v>3319</v>
      </c>
    </row>
    <row r="223" spans="2:65" s="11" customFormat="1" ht="23" customHeight="1">
      <c r="B223" s="118"/>
      <c r="D223" s="119" t="s">
        <v>76</v>
      </c>
      <c r="E223" s="127" t="s">
        <v>473</v>
      </c>
      <c r="F223" s="127" t="s">
        <v>474</v>
      </c>
      <c r="J223" s="128">
        <f>BK223</f>
        <v>0</v>
      </c>
      <c r="L223" s="118"/>
      <c r="M223" s="122"/>
      <c r="P223" s="123"/>
      <c r="R223" s="123"/>
      <c r="T223" s="124"/>
      <c r="AR223" s="119" t="s">
        <v>84</v>
      </c>
      <c r="AT223" s="125" t="s">
        <v>76</v>
      </c>
      <c r="AU223" s="125" t="s">
        <v>84</v>
      </c>
      <c r="AY223" s="119" t="s">
        <v>151</v>
      </c>
      <c r="BK223" s="126">
        <f>BK224</f>
        <v>0</v>
      </c>
    </row>
    <row r="224" spans="2:65" s="1" customFormat="1" ht="24.25" customHeight="1">
      <c r="B224" s="129"/>
      <c r="C224" s="130" t="s">
        <v>451</v>
      </c>
      <c r="D224" s="130" t="s">
        <v>153</v>
      </c>
      <c r="E224" s="131" t="s">
        <v>3320</v>
      </c>
      <c r="F224" s="132" t="s">
        <v>3321</v>
      </c>
      <c r="G224" s="133" t="s">
        <v>204</v>
      </c>
      <c r="H224" s="134">
        <v>325.15899999999999</v>
      </c>
      <c r="I224" s="135"/>
      <c r="J224" s="135">
        <f>ROUND(I224*H224,2)</f>
        <v>0</v>
      </c>
      <c r="K224" s="136"/>
      <c r="L224" s="25"/>
      <c r="M224" s="137"/>
      <c r="N224" s="138"/>
      <c r="O224" s="139"/>
      <c r="P224" s="139"/>
      <c r="Q224" s="139"/>
      <c r="R224" s="139"/>
      <c r="S224" s="139"/>
      <c r="T224" s="140"/>
      <c r="AR224" s="141" t="s">
        <v>96</v>
      </c>
      <c r="AT224" s="141" t="s">
        <v>153</v>
      </c>
      <c r="AU224" s="141" t="s">
        <v>89</v>
      </c>
      <c r="AY224" s="13" t="s">
        <v>151</v>
      </c>
      <c r="BE224" s="142">
        <f>IF(N224="základná",J224,0)</f>
        <v>0</v>
      </c>
      <c r="BF224" s="142">
        <f>IF(N224="znížená",J224,0)</f>
        <v>0</v>
      </c>
      <c r="BG224" s="142">
        <f>IF(N224="zákl. prenesená",J224,0)</f>
        <v>0</v>
      </c>
      <c r="BH224" s="142">
        <f>IF(N224="zníž. prenesená",J224,0)</f>
        <v>0</v>
      </c>
      <c r="BI224" s="142">
        <f>IF(N224="nulová",J224,0)</f>
        <v>0</v>
      </c>
      <c r="BJ224" s="13" t="s">
        <v>89</v>
      </c>
      <c r="BK224" s="142">
        <f>ROUND(I224*H224,2)</f>
        <v>0</v>
      </c>
      <c r="BL224" s="13" t="s">
        <v>96</v>
      </c>
      <c r="BM224" s="141" t="s">
        <v>3322</v>
      </c>
    </row>
    <row r="225" spans="2:65" s="11" customFormat="1" ht="23" customHeight="1">
      <c r="B225" s="118"/>
      <c r="D225" s="119" t="s">
        <v>76</v>
      </c>
      <c r="E225" s="127" t="s">
        <v>485</v>
      </c>
      <c r="F225" s="127" t="s">
        <v>486</v>
      </c>
      <c r="J225" s="128">
        <f>BK225</f>
        <v>0</v>
      </c>
      <c r="L225" s="118"/>
      <c r="M225" s="122"/>
      <c r="P225" s="123"/>
      <c r="R225" s="123"/>
      <c r="T225" s="124"/>
      <c r="AR225" s="119" t="s">
        <v>89</v>
      </c>
      <c r="AT225" s="125" t="s">
        <v>76</v>
      </c>
      <c r="AU225" s="125" t="s">
        <v>84</v>
      </c>
      <c r="AY225" s="119" t="s">
        <v>151</v>
      </c>
      <c r="BK225" s="126">
        <f>SUM(BK226:BK233)</f>
        <v>0</v>
      </c>
    </row>
    <row r="226" spans="2:65" s="1" customFormat="1" ht="24.25" customHeight="1">
      <c r="B226" s="129"/>
      <c r="C226" s="130" t="s">
        <v>455</v>
      </c>
      <c r="D226" s="130" t="s">
        <v>153</v>
      </c>
      <c r="E226" s="131" t="s">
        <v>3323</v>
      </c>
      <c r="F226" s="132" t="s">
        <v>3324</v>
      </c>
      <c r="G226" s="133" t="s">
        <v>156</v>
      </c>
      <c r="H226" s="134">
        <v>165.989</v>
      </c>
      <c r="I226" s="135"/>
      <c r="J226" s="135">
        <f t="shared" ref="J226:J233" si="42">ROUND(I226*H226,2)</f>
        <v>0</v>
      </c>
      <c r="K226" s="136"/>
      <c r="L226" s="25"/>
      <c r="M226" s="137"/>
      <c r="N226" s="138"/>
      <c r="O226" s="139"/>
      <c r="P226" s="139"/>
      <c r="Q226" s="139"/>
      <c r="R226" s="139"/>
      <c r="S226" s="139"/>
      <c r="T226" s="140"/>
      <c r="AR226" s="141" t="s">
        <v>215</v>
      </c>
      <c r="AT226" s="141" t="s">
        <v>153</v>
      </c>
      <c r="AU226" s="141" t="s">
        <v>89</v>
      </c>
      <c r="AY226" s="13" t="s">
        <v>151</v>
      </c>
      <c r="BE226" s="142">
        <f t="shared" ref="BE226:BE233" si="43">IF(N226="základná",J226,0)</f>
        <v>0</v>
      </c>
      <c r="BF226" s="142">
        <f t="shared" ref="BF226:BF233" si="44">IF(N226="znížená",J226,0)</f>
        <v>0</v>
      </c>
      <c r="BG226" s="142">
        <f t="shared" ref="BG226:BG233" si="45">IF(N226="zákl. prenesená",J226,0)</f>
        <v>0</v>
      </c>
      <c r="BH226" s="142">
        <f t="shared" ref="BH226:BH233" si="46">IF(N226="zníž. prenesená",J226,0)</f>
        <v>0</v>
      </c>
      <c r="BI226" s="142">
        <f t="shared" ref="BI226:BI233" si="47">IF(N226="nulová",J226,0)</f>
        <v>0</v>
      </c>
      <c r="BJ226" s="13" t="s">
        <v>89</v>
      </c>
      <c r="BK226" s="142">
        <f t="shared" ref="BK226:BK233" si="48">ROUND(I226*H226,2)</f>
        <v>0</v>
      </c>
      <c r="BL226" s="13" t="s">
        <v>215</v>
      </c>
      <c r="BM226" s="141" t="s">
        <v>3325</v>
      </c>
    </row>
    <row r="227" spans="2:65" s="1" customFormat="1" ht="24.25" customHeight="1">
      <c r="B227" s="129"/>
      <c r="C227" s="143" t="s">
        <v>459</v>
      </c>
      <c r="D227" s="143" t="s">
        <v>220</v>
      </c>
      <c r="E227" s="144" t="s">
        <v>3326</v>
      </c>
      <c r="F227" s="145" t="s">
        <v>3327</v>
      </c>
      <c r="G227" s="146" t="s">
        <v>156</v>
      </c>
      <c r="H227" s="147">
        <v>174.28800000000001</v>
      </c>
      <c r="I227" s="148"/>
      <c r="J227" s="148">
        <f t="shared" si="42"/>
        <v>0</v>
      </c>
      <c r="K227" s="149"/>
      <c r="L227" s="150"/>
      <c r="M227" s="151"/>
      <c r="N227" s="152"/>
      <c r="O227" s="139"/>
      <c r="P227" s="139"/>
      <c r="Q227" s="139"/>
      <c r="R227" s="139"/>
      <c r="S227" s="139"/>
      <c r="T227" s="140"/>
      <c r="AR227" s="141" t="s">
        <v>281</v>
      </c>
      <c r="AT227" s="141" t="s">
        <v>220</v>
      </c>
      <c r="AU227" s="141" t="s">
        <v>89</v>
      </c>
      <c r="AY227" s="13" t="s">
        <v>151</v>
      </c>
      <c r="BE227" s="142">
        <f t="shared" si="43"/>
        <v>0</v>
      </c>
      <c r="BF227" s="142">
        <f t="shared" si="44"/>
        <v>0</v>
      </c>
      <c r="BG227" s="142">
        <f t="shared" si="45"/>
        <v>0</v>
      </c>
      <c r="BH227" s="142">
        <f t="shared" si="46"/>
        <v>0</v>
      </c>
      <c r="BI227" s="142">
        <f t="shared" si="47"/>
        <v>0</v>
      </c>
      <c r="BJ227" s="13" t="s">
        <v>89</v>
      </c>
      <c r="BK227" s="142">
        <f t="shared" si="48"/>
        <v>0</v>
      </c>
      <c r="BL227" s="13" t="s">
        <v>215</v>
      </c>
      <c r="BM227" s="141" t="s">
        <v>3328</v>
      </c>
    </row>
    <row r="228" spans="2:65" s="1" customFormat="1" ht="24.25" customHeight="1">
      <c r="B228" s="129"/>
      <c r="C228" s="130" t="s">
        <v>463</v>
      </c>
      <c r="D228" s="130" t="s">
        <v>153</v>
      </c>
      <c r="E228" s="131" t="s">
        <v>3329</v>
      </c>
      <c r="F228" s="132" t="s">
        <v>3330</v>
      </c>
      <c r="G228" s="133" t="s">
        <v>156</v>
      </c>
      <c r="H228" s="134">
        <v>51.991</v>
      </c>
      <c r="I228" s="135"/>
      <c r="J228" s="135">
        <f t="shared" si="42"/>
        <v>0</v>
      </c>
      <c r="K228" s="136"/>
      <c r="L228" s="25"/>
      <c r="M228" s="137"/>
      <c r="N228" s="138"/>
      <c r="O228" s="139"/>
      <c r="P228" s="139"/>
      <c r="Q228" s="139"/>
      <c r="R228" s="139"/>
      <c r="S228" s="139"/>
      <c r="T228" s="140"/>
      <c r="AR228" s="141" t="s">
        <v>215</v>
      </c>
      <c r="AT228" s="141" t="s">
        <v>153</v>
      </c>
      <c r="AU228" s="141" t="s">
        <v>89</v>
      </c>
      <c r="AY228" s="13" t="s">
        <v>151</v>
      </c>
      <c r="BE228" s="142">
        <f t="shared" si="43"/>
        <v>0</v>
      </c>
      <c r="BF228" s="142">
        <f t="shared" si="44"/>
        <v>0</v>
      </c>
      <c r="BG228" s="142">
        <f t="shared" si="45"/>
        <v>0</v>
      </c>
      <c r="BH228" s="142">
        <f t="shared" si="46"/>
        <v>0</v>
      </c>
      <c r="BI228" s="142">
        <f t="shared" si="47"/>
        <v>0</v>
      </c>
      <c r="BJ228" s="13" t="s">
        <v>89</v>
      </c>
      <c r="BK228" s="142">
        <f t="shared" si="48"/>
        <v>0</v>
      </c>
      <c r="BL228" s="13" t="s">
        <v>215</v>
      </c>
      <c r="BM228" s="141" t="s">
        <v>3331</v>
      </c>
    </row>
    <row r="229" spans="2:65" s="1" customFormat="1" ht="24.25" customHeight="1">
      <c r="B229" s="129"/>
      <c r="C229" s="143" t="s">
        <v>467</v>
      </c>
      <c r="D229" s="143" t="s">
        <v>220</v>
      </c>
      <c r="E229" s="144" t="s">
        <v>3326</v>
      </c>
      <c r="F229" s="145" t="s">
        <v>3327</v>
      </c>
      <c r="G229" s="146" t="s">
        <v>156</v>
      </c>
      <c r="H229" s="147">
        <v>30.981999999999999</v>
      </c>
      <c r="I229" s="148"/>
      <c r="J229" s="148">
        <f t="shared" si="42"/>
        <v>0</v>
      </c>
      <c r="K229" s="149"/>
      <c r="L229" s="150"/>
      <c r="M229" s="151"/>
      <c r="N229" s="152"/>
      <c r="O229" s="139"/>
      <c r="P229" s="139"/>
      <c r="Q229" s="139"/>
      <c r="R229" s="139"/>
      <c r="S229" s="139"/>
      <c r="T229" s="140"/>
      <c r="AR229" s="141" t="s">
        <v>281</v>
      </c>
      <c r="AT229" s="141" t="s">
        <v>220</v>
      </c>
      <c r="AU229" s="141" t="s">
        <v>89</v>
      </c>
      <c r="AY229" s="13" t="s">
        <v>151</v>
      </c>
      <c r="BE229" s="142">
        <f t="shared" si="43"/>
        <v>0</v>
      </c>
      <c r="BF229" s="142">
        <f t="shared" si="44"/>
        <v>0</v>
      </c>
      <c r="BG229" s="142">
        <f t="shared" si="45"/>
        <v>0</v>
      </c>
      <c r="BH229" s="142">
        <f t="shared" si="46"/>
        <v>0</v>
      </c>
      <c r="BI229" s="142">
        <f t="shared" si="47"/>
        <v>0</v>
      </c>
      <c r="BJ229" s="13" t="s">
        <v>89</v>
      </c>
      <c r="BK229" s="142">
        <f t="shared" si="48"/>
        <v>0</v>
      </c>
      <c r="BL229" s="13" t="s">
        <v>215</v>
      </c>
      <c r="BM229" s="141" t="s">
        <v>3332</v>
      </c>
    </row>
    <row r="230" spans="2:65" s="1" customFormat="1" ht="24.25" customHeight="1">
      <c r="B230" s="129"/>
      <c r="C230" s="143" t="s">
        <v>475</v>
      </c>
      <c r="D230" s="143" t="s">
        <v>220</v>
      </c>
      <c r="E230" s="144" t="s">
        <v>3333</v>
      </c>
      <c r="F230" s="145" t="s">
        <v>3334</v>
      </c>
      <c r="G230" s="146" t="s">
        <v>156</v>
      </c>
      <c r="H230" s="147">
        <v>23.609000000000002</v>
      </c>
      <c r="I230" s="148"/>
      <c r="J230" s="148">
        <f t="shared" si="42"/>
        <v>0</v>
      </c>
      <c r="K230" s="149"/>
      <c r="L230" s="150"/>
      <c r="M230" s="151"/>
      <c r="N230" s="152"/>
      <c r="O230" s="139"/>
      <c r="P230" s="139"/>
      <c r="Q230" s="139"/>
      <c r="R230" s="139"/>
      <c r="S230" s="139"/>
      <c r="T230" s="140"/>
      <c r="AR230" s="141" t="s">
        <v>281</v>
      </c>
      <c r="AT230" s="141" t="s">
        <v>220</v>
      </c>
      <c r="AU230" s="141" t="s">
        <v>89</v>
      </c>
      <c r="AY230" s="13" t="s">
        <v>151</v>
      </c>
      <c r="BE230" s="142">
        <f t="shared" si="43"/>
        <v>0</v>
      </c>
      <c r="BF230" s="142">
        <f t="shared" si="44"/>
        <v>0</v>
      </c>
      <c r="BG230" s="142">
        <f t="shared" si="45"/>
        <v>0</v>
      </c>
      <c r="BH230" s="142">
        <f t="shared" si="46"/>
        <v>0</v>
      </c>
      <c r="BI230" s="142">
        <f t="shared" si="47"/>
        <v>0</v>
      </c>
      <c r="BJ230" s="13" t="s">
        <v>89</v>
      </c>
      <c r="BK230" s="142">
        <f t="shared" si="48"/>
        <v>0</v>
      </c>
      <c r="BL230" s="13" t="s">
        <v>215</v>
      </c>
      <c r="BM230" s="141" t="s">
        <v>3335</v>
      </c>
    </row>
    <row r="231" spans="2:65" s="1" customFormat="1" ht="24.25" customHeight="1">
      <c r="B231" s="129"/>
      <c r="C231" s="130" t="s">
        <v>479</v>
      </c>
      <c r="D231" s="130" t="s">
        <v>153</v>
      </c>
      <c r="E231" s="131" t="s">
        <v>3336</v>
      </c>
      <c r="F231" s="132" t="s">
        <v>3337</v>
      </c>
      <c r="G231" s="133" t="s">
        <v>165</v>
      </c>
      <c r="H231" s="134">
        <v>7.3570000000000002</v>
      </c>
      <c r="I231" s="135"/>
      <c r="J231" s="135">
        <f t="shared" si="42"/>
        <v>0</v>
      </c>
      <c r="K231" s="136"/>
      <c r="L231" s="25"/>
      <c r="M231" s="137"/>
      <c r="N231" s="138"/>
      <c r="O231" s="139"/>
      <c r="P231" s="139"/>
      <c r="Q231" s="139"/>
      <c r="R231" s="139"/>
      <c r="S231" s="139"/>
      <c r="T231" s="140"/>
      <c r="AR231" s="141" t="s">
        <v>215</v>
      </c>
      <c r="AT231" s="141" t="s">
        <v>153</v>
      </c>
      <c r="AU231" s="141" t="s">
        <v>89</v>
      </c>
      <c r="AY231" s="13" t="s">
        <v>151</v>
      </c>
      <c r="BE231" s="142">
        <f t="shared" si="43"/>
        <v>0</v>
      </c>
      <c r="BF231" s="142">
        <f t="shared" si="44"/>
        <v>0</v>
      </c>
      <c r="BG231" s="142">
        <f t="shared" si="45"/>
        <v>0</v>
      </c>
      <c r="BH231" s="142">
        <f t="shared" si="46"/>
        <v>0</v>
      </c>
      <c r="BI231" s="142">
        <f t="shared" si="47"/>
        <v>0</v>
      </c>
      <c r="BJ231" s="13" t="s">
        <v>89</v>
      </c>
      <c r="BK231" s="142">
        <f t="shared" si="48"/>
        <v>0</v>
      </c>
      <c r="BL231" s="13" t="s">
        <v>215</v>
      </c>
      <c r="BM231" s="141" t="s">
        <v>3338</v>
      </c>
    </row>
    <row r="232" spans="2:65" s="1" customFormat="1" ht="14.5" customHeight="1">
      <c r="B232" s="129"/>
      <c r="C232" s="143" t="s">
        <v>487</v>
      </c>
      <c r="D232" s="143" t="s">
        <v>220</v>
      </c>
      <c r="E232" s="144" t="s">
        <v>3339</v>
      </c>
      <c r="F232" s="145" t="s">
        <v>3340</v>
      </c>
      <c r="G232" s="146" t="s">
        <v>793</v>
      </c>
      <c r="H232" s="147">
        <v>262.5</v>
      </c>
      <c r="I232" s="148"/>
      <c r="J232" s="148">
        <f t="shared" si="42"/>
        <v>0</v>
      </c>
      <c r="K232" s="149"/>
      <c r="L232" s="150"/>
      <c r="M232" s="151"/>
      <c r="N232" s="152"/>
      <c r="O232" s="139"/>
      <c r="P232" s="139"/>
      <c r="Q232" s="139"/>
      <c r="R232" s="139"/>
      <c r="S232" s="139"/>
      <c r="T232" s="140"/>
      <c r="AR232" s="141" t="s">
        <v>281</v>
      </c>
      <c r="AT232" s="141" t="s">
        <v>220</v>
      </c>
      <c r="AU232" s="141" t="s">
        <v>89</v>
      </c>
      <c r="AY232" s="13" t="s">
        <v>151</v>
      </c>
      <c r="BE232" s="142">
        <f t="shared" si="43"/>
        <v>0</v>
      </c>
      <c r="BF232" s="142">
        <f t="shared" si="44"/>
        <v>0</v>
      </c>
      <c r="BG232" s="142">
        <f t="shared" si="45"/>
        <v>0</v>
      </c>
      <c r="BH232" s="142">
        <f t="shared" si="46"/>
        <v>0</v>
      </c>
      <c r="BI232" s="142">
        <f t="shared" si="47"/>
        <v>0</v>
      </c>
      <c r="BJ232" s="13" t="s">
        <v>89</v>
      </c>
      <c r="BK232" s="142">
        <f t="shared" si="48"/>
        <v>0</v>
      </c>
      <c r="BL232" s="13" t="s">
        <v>215</v>
      </c>
      <c r="BM232" s="141" t="s">
        <v>3341</v>
      </c>
    </row>
    <row r="233" spans="2:65" s="1" customFormat="1" ht="24.25" customHeight="1">
      <c r="B233" s="129"/>
      <c r="C233" s="130" t="s">
        <v>491</v>
      </c>
      <c r="D233" s="130" t="s">
        <v>153</v>
      </c>
      <c r="E233" s="131" t="s">
        <v>892</v>
      </c>
      <c r="F233" s="132" t="s">
        <v>544</v>
      </c>
      <c r="G233" s="133" t="s">
        <v>545</v>
      </c>
      <c r="H233" s="134">
        <v>79.239999999999995</v>
      </c>
      <c r="I233" s="135"/>
      <c r="J233" s="135">
        <f t="shared" si="42"/>
        <v>0</v>
      </c>
      <c r="K233" s="136"/>
      <c r="L233" s="25"/>
      <c r="M233" s="137"/>
      <c r="N233" s="138"/>
      <c r="O233" s="139"/>
      <c r="P233" s="139"/>
      <c r="Q233" s="139"/>
      <c r="R233" s="139"/>
      <c r="S233" s="139"/>
      <c r="T233" s="140"/>
      <c r="AR233" s="141" t="s">
        <v>215</v>
      </c>
      <c r="AT233" s="141" t="s">
        <v>153</v>
      </c>
      <c r="AU233" s="141" t="s">
        <v>89</v>
      </c>
      <c r="AY233" s="13" t="s">
        <v>151</v>
      </c>
      <c r="BE233" s="142">
        <f t="shared" si="43"/>
        <v>0</v>
      </c>
      <c r="BF233" s="142">
        <f t="shared" si="44"/>
        <v>0</v>
      </c>
      <c r="BG233" s="142">
        <f t="shared" si="45"/>
        <v>0</v>
      </c>
      <c r="BH233" s="142">
        <f t="shared" si="46"/>
        <v>0</v>
      </c>
      <c r="BI233" s="142">
        <f t="shared" si="47"/>
        <v>0</v>
      </c>
      <c r="BJ233" s="13" t="s">
        <v>89</v>
      </c>
      <c r="BK233" s="142">
        <f t="shared" si="48"/>
        <v>0</v>
      </c>
      <c r="BL233" s="13" t="s">
        <v>215</v>
      </c>
      <c r="BM233" s="141" t="s">
        <v>3342</v>
      </c>
    </row>
    <row r="234" spans="2:65" s="11" customFormat="1" ht="23" customHeight="1">
      <c r="B234" s="118"/>
      <c r="D234" s="119" t="s">
        <v>76</v>
      </c>
      <c r="E234" s="127" t="s">
        <v>551</v>
      </c>
      <c r="F234" s="127" t="s">
        <v>552</v>
      </c>
      <c r="J234" s="128">
        <f>BK234</f>
        <v>0</v>
      </c>
      <c r="L234" s="118"/>
      <c r="M234" s="122"/>
      <c r="P234" s="123"/>
      <c r="R234" s="123"/>
      <c r="T234" s="124"/>
      <c r="AR234" s="119" t="s">
        <v>89</v>
      </c>
      <c r="AT234" s="125" t="s">
        <v>76</v>
      </c>
      <c r="AU234" s="125" t="s">
        <v>84</v>
      </c>
      <c r="AY234" s="119" t="s">
        <v>151</v>
      </c>
      <c r="BK234" s="126">
        <f>SUM(BK235:BK238)</f>
        <v>0</v>
      </c>
    </row>
    <row r="235" spans="2:65" s="1" customFormat="1" ht="24.25" customHeight="1">
      <c r="B235" s="129"/>
      <c r="C235" s="130" t="s">
        <v>495</v>
      </c>
      <c r="D235" s="130" t="s">
        <v>153</v>
      </c>
      <c r="E235" s="131" t="s">
        <v>3343</v>
      </c>
      <c r="F235" s="132" t="s">
        <v>3344</v>
      </c>
      <c r="G235" s="133" t="s">
        <v>156</v>
      </c>
      <c r="H235" s="134">
        <v>129.41300000000001</v>
      </c>
      <c r="I235" s="135"/>
      <c r="J235" s="135">
        <f>ROUND(I235*H235,2)</f>
        <v>0</v>
      </c>
      <c r="K235" s="136"/>
      <c r="L235" s="25"/>
      <c r="M235" s="137"/>
      <c r="N235" s="138"/>
      <c r="O235" s="139"/>
      <c r="P235" s="139"/>
      <c r="Q235" s="139"/>
      <c r="R235" s="139"/>
      <c r="S235" s="139"/>
      <c r="T235" s="140"/>
      <c r="AR235" s="141" t="s">
        <v>215</v>
      </c>
      <c r="AT235" s="141" t="s">
        <v>153</v>
      </c>
      <c r="AU235" s="141" t="s">
        <v>89</v>
      </c>
      <c r="AY235" s="13" t="s">
        <v>151</v>
      </c>
      <c r="BE235" s="142">
        <f>IF(N235="základná",J235,0)</f>
        <v>0</v>
      </c>
      <c r="BF235" s="142">
        <f>IF(N235="znížená",J235,0)</f>
        <v>0</v>
      </c>
      <c r="BG235" s="142">
        <f>IF(N235="zákl. prenesená",J235,0)</f>
        <v>0</v>
      </c>
      <c r="BH235" s="142">
        <f>IF(N235="zníž. prenesená",J235,0)</f>
        <v>0</v>
      </c>
      <c r="BI235" s="142">
        <f>IF(N235="nulová",J235,0)</f>
        <v>0</v>
      </c>
      <c r="BJ235" s="13" t="s">
        <v>89</v>
      </c>
      <c r="BK235" s="142">
        <f>ROUND(I235*H235,2)</f>
        <v>0</v>
      </c>
      <c r="BL235" s="13" t="s">
        <v>215</v>
      </c>
      <c r="BM235" s="141" t="s">
        <v>3345</v>
      </c>
    </row>
    <row r="236" spans="2:65" s="1" customFormat="1" ht="24.25" customHeight="1">
      <c r="B236" s="129"/>
      <c r="C236" s="143" t="s">
        <v>499</v>
      </c>
      <c r="D236" s="143" t="s">
        <v>220</v>
      </c>
      <c r="E236" s="144" t="s">
        <v>3346</v>
      </c>
      <c r="F236" s="145" t="s">
        <v>3347</v>
      </c>
      <c r="G236" s="146" t="s">
        <v>156</v>
      </c>
      <c r="H236" s="147">
        <v>135.88399999999999</v>
      </c>
      <c r="I236" s="148"/>
      <c r="J236" s="148">
        <f>ROUND(I236*H236,2)</f>
        <v>0</v>
      </c>
      <c r="K236" s="149"/>
      <c r="L236" s="150"/>
      <c r="M236" s="151"/>
      <c r="N236" s="152"/>
      <c r="O236" s="139"/>
      <c r="P236" s="139"/>
      <c r="Q236" s="139"/>
      <c r="R236" s="139"/>
      <c r="S236" s="139"/>
      <c r="T236" s="140"/>
      <c r="AR236" s="141" t="s">
        <v>281</v>
      </c>
      <c r="AT236" s="141" t="s">
        <v>220</v>
      </c>
      <c r="AU236" s="141" t="s">
        <v>89</v>
      </c>
      <c r="AY236" s="13" t="s">
        <v>151</v>
      </c>
      <c r="BE236" s="142">
        <f>IF(N236="základná",J236,0)</f>
        <v>0</v>
      </c>
      <c r="BF236" s="142">
        <f>IF(N236="znížená",J236,0)</f>
        <v>0</v>
      </c>
      <c r="BG236" s="142">
        <f>IF(N236="zákl. prenesená",J236,0)</f>
        <v>0</v>
      </c>
      <c r="BH236" s="142">
        <f>IF(N236="zníž. prenesená",J236,0)</f>
        <v>0</v>
      </c>
      <c r="BI236" s="142">
        <f>IF(N236="nulová",J236,0)</f>
        <v>0</v>
      </c>
      <c r="BJ236" s="13" t="s">
        <v>89</v>
      </c>
      <c r="BK236" s="142">
        <f>ROUND(I236*H236,2)</f>
        <v>0</v>
      </c>
      <c r="BL236" s="13" t="s">
        <v>215</v>
      </c>
      <c r="BM236" s="141" t="s">
        <v>3348</v>
      </c>
    </row>
    <row r="237" spans="2:65" s="1" customFormat="1" ht="14.5" customHeight="1">
      <c r="B237" s="129"/>
      <c r="C237" s="130" t="s">
        <v>503</v>
      </c>
      <c r="D237" s="130" t="s">
        <v>153</v>
      </c>
      <c r="E237" s="131" t="s">
        <v>3349</v>
      </c>
      <c r="F237" s="132" t="s">
        <v>3350</v>
      </c>
      <c r="G237" s="133" t="s">
        <v>165</v>
      </c>
      <c r="H237" s="134">
        <v>2.0379999999999998</v>
      </c>
      <c r="I237" s="135"/>
      <c r="J237" s="135">
        <f>ROUND(I237*H237,2)</f>
        <v>0</v>
      </c>
      <c r="K237" s="136"/>
      <c r="L237" s="25"/>
      <c r="M237" s="137"/>
      <c r="N237" s="138"/>
      <c r="O237" s="139"/>
      <c r="P237" s="139"/>
      <c r="Q237" s="139"/>
      <c r="R237" s="139"/>
      <c r="S237" s="139"/>
      <c r="T237" s="140"/>
      <c r="AR237" s="141" t="s">
        <v>215</v>
      </c>
      <c r="AT237" s="141" t="s">
        <v>153</v>
      </c>
      <c r="AU237" s="141" t="s">
        <v>89</v>
      </c>
      <c r="AY237" s="13" t="s">
        <v>151</v>
      </c>
      <c r="BE237" s="142">
        <f>IF(N237="základná",J237,0)</f>
        <v>0</v>
      </c>
      <c r="BF237" s="142">
        <f>IF(N237="znížená",J237,0)</f>
        <v>0</v>
      </c>
      <c r="BG237" s="142">
        <f>IF(N237="zákl. prenesená",J237,0)</f>
        <v>0</v>
      </c>
      <c r="BH237" s="142">
        <f>IF(N237="zníž. prenesená",J237,0)</f>
        <v>0</v>
      </c>
      <c r="BI237" s="142">
        <f>IF(N237="nulová",J237,0)</f>
        <v>0</v>
      </c>
      <c r="BJ237" s="13" t="s">
        <v>89</v>
      </c>
      <c r="BK237" s="142">
        <f>ROUND(I237*H237,2)</f>
        <v>0</v>
      </c>
      <c r="BL237" s="13" t="s">
        <v>215</v>
      </c>
      <c r="BM237" s="141" t="s">
        <v>3351</v>
      </c>
    </row>
    <row r="238" spans="2:65" s="1" customFormat="1" ht="24.25" customHeight="1">
      <c r="B238" s="129"/>
      <c r="C238" s="130" t="s">
        <v>506</v>
      </c>
      <c r="D238" s="130" t="s">
        <v>153</v>
      </c>
      <c r="E238" s="131" t="s">
        <v>565</v>
      </c>
      <c r="F238" s="132" t="s">
        <v>566</v>
      </c>
      <c r="G238" s="133" t="s">
        <v>545</v>
      </c>
      <c r="H238" s="134">
        <v>26.791</v>
      </c>
      <c r="I238" s="135"/>
      <c r="J238" s="135">
        <f>ROUND(I238*H238,2)</f>
        <v>0</v>
      </c>
      <c r="K238" s="136"/>
      <c r="L238" s="25"/>
      <c r="M238" s="137"/>
      <c r="N238" s="138"/>
      <c r="O238" s="139"/>
      <c r="P238" s="139"/>
      <c r="Q238" s="139"/>
      <c r="R238" s="139"/>
      <c r="S238" s="139"/>
      <c r="T238" s="140"/>
      <c r="AR238" s="141" t="s">
        <v>215</v>
      </c>
      <c r="AT238" s="141" t="s">
        <v>153</v>
      </c>
      <c r="AU238" s="141" t="s">
        <v>89</v>
      </c>
      <c r="AY238" s="13" t="s">
        <v>151</v>
      </c>
      <c r="BE238" s="142">
        <f>IF(N238="základná",J238,0)</f>
        <v>0</v>
      </c>
      <c r="BF238" s="142">
        <f>IF(N238="znížená",J238,0)</f>
        <v>0</v>
      </c>
      <c r="BG238" s="142">
        <f>IF(N238="zákl. prenesená",J238,0)</f>
        <v>0</v>
      </c>
      <c r="BH238" s="142">
        <f>IF(N238="zníž. prenesená",J238,0)</f>
        <v>0</v>
      </c>
      <c r="BI238" s="142">
        <f>IF(N238="nulová",J238,0)</f>
        <v>0</v>
      </c>
      <c r="BJ238" s="13" t="s">
        <v>89</v>
      </c>
      <c r="BK238" s="142">
        <f>ROUND(I238*H238,2)</f>
        <v>0</v>
      </c>
      <c r="BL238" s="13" t="s">
        <v>215</v>
      </c>
      <c r="BM238" s="141" t="s">
        <v>3352</v>
      </c>
    </row>
    <row r="239" spans="2:65" s="11" customFormat="1" ht="23" customHeight="1">
      <c r="B239" s="118"/>
      <c r="D239" s="119" t="s">
        <v>76</v>
      </c>
      <c r="E239" s="127" t="s">
        <v>568</v>
      </c>
      <c r="F239" s="127" t="s">
        <v>569</v>
      </c>
      <c r="J239" s="128">
        <f>BK239</f>
        <v>0</v>
      </c>
      <c r="L239" s="118"/>
      <c r="M239" s="122"/>
      <c r="P239" s="123"/>
      <c r="R239" s="123"/>
      <c r="T239" s="124"/>
      <c r="AR239" s="119" t="s">
        <v>89</v>
      </c>
      <c r="AT239" s="125" t="s">
        <v>76</v>
      </c>
      <c r="AU239" s="125" t="s">
        <v>84</v>
      </c>
      <c r="AY239" s="119" t="s">
        <v>151</v>
      </c>
      <c r="BK239" s="126">
        <f>SUM(BK240:BK244)</f>
        <v>0</v>
      </c>
    </row>
    <row r="240" spans="2:65" s="1" customFormat="1" ht="38" customHeight="1">
      <c r="B240" s="129"/>
      <c r="C240" s="130" t="s">
        <v>510</v>
      </c>
      <c r="D240" s="130" t="s">
        <v>153</v>
      </c>
      <c r="E240" s="131" t="s">
        <v>3353</v>
      </c>
      <c r="F240" s="132" t="s">
        <v>3354</v>
      </c>
      <c r="G240" s="133" t="s">
        <v>156</v>
      </c>
      <c r="H240" s="134">
        <v>26.95</v>
      </c>
      <c r="I240" s="135"/>
      <c r="J240" s="135">
        <f>ROUND(I240*H240,2)</f>
        <v>0</v>
      </c>
      <c r="K240" s="136"/>
      <c r="L240" s="25"/>
      <c r="M240" s="137"/>
      <c r="N240" s="138"/>
      <c r="O240" s="139"/>
      <c r="P240" s="139"/>
      <c r="Q240" s="139"/>
      <c r="R240" s="139"/>
      <c r="S240" s="139"/>
      <c r="T240" s="140"/>
      <c r="AR240" s="141" t="s">
        <v>215</v>
      </c>
      <c r="AT240" s="141" t="s">
        <v>153</v>
      </c>
      <c r="AU240" s="141" t="s">
        <v>89</v>
      </c>
      <c r="AY240" s="13" t="s">
        <v>151</v>
      </c>
      <c r="BE240" s="142">
        <f>IF(N240="základná",J240,0)</f>
        <v>0</v>
      </c>
      <c r="BF240" s="142">
        <f>IF(N240="znížená",J240,0)</f>
        <v>0</v>
      </c>
      <c r="BG240" s="142">
        <f>IF(N240="zákl. prenesená",J240,0)</f>
        <v>0</v>
      </c>
      <c r="BH240" s="142">
        <f>IF(N240="zníž. prenesená",J240,0)</f>
        <v>0</v>
      </c>
      <c r="BI240" s="142">
        <f>IF(N240="nulová",J240,0)</f>
        <v>0</v>
      </c>
      <c r="BJ240" s="13" t="s">
        <v>89</v>
      </c>
      <c r="BK240" s="142">
        <f>ROUND(I240*H240,2)</f>
        <v>0</v>
      </c>
      <c r="BL240" s="13" t="s">
        <v>215</v>
      </c>
      <c r="BM240" s="141" t="s">
        <v>3355</v>
      </c>
    </row>
    <row r="241" spans="2:65" s="1" customFormat="1" ht="24.25" customHeight="1">
      <c r="B241" s="129"/>
      <c r="C241" s="130" t="s">
        <v>514</v>
      </c>
      <c r="D241" s="130" t="s">
        <v>153</v>
      </c>
      <c r="E241" s="131" t="s">
        <v>3356</v>
      </c>
      <c r="F241" s="132" t="s">
        <v>3357</v>
      </c>
      <c r="G241" s="133" t="s">
        <v>160</v>
      </c>
      <c r="H241" s="134">
        <v>156.65799999999999</v>
      </c>
      <c r="I241" s="135"/>
      <c r="J241" s="135">
        <f>ROUND(I241*H241,2)</f>
        <v>0</v>
      </c>
      <c r="K241" s="136"/>
      <c r="L241" s="25"/>
      <c r="M241" s="137"/>
      <c r="N241" s="138"/>
      <c r="O241" s="139"/>
      <c r="P241" s="139"/>
      <c r="Q241" s="139"/>
      <c r="R241" s="139"/>
      <c r="S241" s="139"/>
      <c r="T241" s="140"/>
      <c r="AR241" s="141" t="s">
        <v>215</v>
      </c>
      <c r="AT241" s="141" t="s">
        <v>153</v>
      </c>
      <c r="AU241" s="141" t="s">
        <v>89</v>
      </c>
      <c r="AY241" s="13" t="s">
        <v>151</v>
      </c>
      <c r="BE241" s="142">
        <f>IF(N241="základná",J241,0)</f>
        <v>0</v>
      </c>
      <c r="BF241" s="142">
        <f>IF(N241="znížená",J241,0)</f>
        <v>0</v>
      </c>
      <c r="BG241" s="142">
        <f>IF(N241="zákl. prenesená",J241,0)</f>
        <v>0</v>
      </c>
      <c r="BH241" s="142">
        <f>IF(N241="zníž. prenesená",J241,0)</f>
        <v>0</v>
      </c>
      <c r="BI241" s="142">
        <f>IF(N241="nulová",J241,0)</f>
        <v>0</v>
      </c>
      <c r="BJ241" s="13" t="s">
        <v>89</v>
      </c>
      <c r="BK241" s="142">
        <f>ROUND(I241*H241,2)</f>
        <v>0</v>
      </c>
      <c r="BL241" s="13" t="s">
        <v>215</v>
      </c>
      <c r="BM241" s="141" t="s">
        <v>3358</v>
      </c>
    </row>
    <row r="242" spans="2:65" s="1" customFormat="1" ht="24.25" customHeight="1">
      <c r="B242" s="129"/>
      <c r="C242" s="143" t="s">
        <v>518</v>
      </c>
      <c r="D242" s="143" t="s">
        <v>220</v>
      </c>
      <c r="E242" s="144" t="s">
        <v>3359</v>
      </c>
      <c r="F242" s="145" t="s">
        <v>3360</v>
      </c>
      <c r="G242" s="146" t="s">
        <v>165</v>
      </c>
      <c r="H242" s="147">
        <v>8.4060000000000006</v>
      </c>
      <c r="I242" s="148"/>
      <c r="J242" s="148">
        <f>ROUND(I242*H242,2)</f>
        <v>0</v>
      </c>
      <c r="K242" s="149"/>
      <c r="L242" s="150"/>
      <c r="M242" s="151"/>
      <c r="N242" s="152"/>
      <c r="O242" s="139"/>
      <c r="P242" s="139"/>
      <c r="Q242" s="139"/>
      <c r="R242" s="139"/>
      <c r="S242" s="139"/>
      <c r="T242" s="140"/>
      <c r="AR242" s="141" t="s">
        <v>281</v>
      </c>
      <c r="AT242" s="141" t="s">
        <v>220</v>
      </c>
      <c r="AU242" s="141" t="s">
        <v>89</v>
      </c>
      <c r="AY242" s="13" t="s">
        <v>151</v>
      </c>
      <c r="BE242" s="142">
        <f>IF(N242="základná",J242,0)</f>
        <v>0</v>
      </c>
      <c r="BF242" s="142">
        <f>IF(N242="znížená",J242,0)</f>
        <v>0</v>
      </c>
      <c r="BG242" s="142">
        <f>IF(N242="zákl. prenesená",J242,0)</f>
        <v>0</v>
      </c>
      <c r="BH242" s="142">
        <f>IF(N242="zníž. prenesená",J242,0)</f>
        <v>0</v>
      </c>
      <c r="BI242" s="142">
        <f>IF(N242="nulová",J242,0)</f>
        <v>0</v>
      </c>
      <c r="BJ242" s="13" t="s">
        <v>89</v>
      </c>
      <c r="BK242" s="142">
        <f>ROUND(I242*H242,2)</f>
        <v>0</v>
      </c>
      <c r="BL242" s="13" t="s">
        <v>215</v>
      </c>
      <c r="BM242" s="141" t="s">
        <v>3361</v>
      </c>
    </row>
    <row r="243" spans="2:65" s="1" customFormat="1" ht="14.5" customHeight="1">
      <c r="B243" s="129"/>
      <c r="C243" s="130" t="s">
        <v>522</v>
      </c>
      <c r="D243" s="130" t="s">
        <v>153</v>
      </c>
      <c r="E243" s="131" t="s">
        <v>3362</v>
      </c>
      <c r="F243" s="132" t="s">
        <v>3363</v>
      </c>
      <c r="G243" s="133" t="s">
        <v>165</v>
      </c>
      <c r="H243" s="134">
        <v>8.4060000000000006</v>
      </c>
      <c r="I243" s="135"/>
      <c r="J243" s="135">
        <f>ROUND(I243*H243,2)</f>
        <v>0</v>
      </c>
      <c r="K243" s="136"/>
      <c r="L243" s="25"/>
      <c r="M243" s="137"/>
      <c r="N243" s="138"/>
      <c r="O243" s="139"/>
      <c r="P243" s="139"/>
      <c r="Q243" s="139"/>
      <c r="R243" s="139"/>
      <c r="S243" s="139"/>
      <c r="T243" s="140"/>
      <c r="AR243" s="141" t="s">
        <v>215</v>
      </c>
      <c r="AT243" s="141" t="s">
        <v>153</v>
      </c>
      <c r="AU243" s="141" t="s">
        <v>89</v>
      </c>
      <c r="AY243" s="13" t="s">
        <v>151</v>
      </c>
      <c r="BE243" s="142">
        <f>IF(N243="základná",J243,0)</f>
        <v>0</v>
      </c>
      <c r="BF243" s="142">
        <f>IF(N243="znížená",J243,0)</f>
        <v>0</v>
      </c>
      <c r="BG243" s="142">
        <f>IF(N243="zákl. prenesená",J243,0)</f>
        <v>0</v>
      </c>
      <c r="BH243" s="142">
        <f>IF(N243="zníž. prenesená",J243,0)</f>
        <v>0</v>
      </c>
      <c r="BI243" s="142">
        <f>IF(N243="nulová",J243,0)</f>
        <v>0</v>
      </c>
      <c r="BJ243" s="13" t="s">
        <v>89</v>
      </c>
      <c r="BK243" s="142">
        <f>ROUND(I243*H243,2)</f>
        <v>0</v>
      </c>
      <c r="BL243" s="13" t="s">
        <v>215</v>
      </c>
      <c r="BM243" s="141" t="s">
        <v>3364</v>
      </c>
    </row>
    <row r="244" spans="2:65" s="1" customFormat="1" ht="24.25" customHeight="1">
      <c r="B244" s="129"/>
      <c r="C244" s="130" t="s">
        <v>526</v>
      </c>
      <c r="D244" s="130" t="s">
        <v>153</v>
      </c>
      <c r="E244" s="131" t="s">
        <v>591</v>
      </c>
      <c r="F244" s="132" t="s">
        <v>592</v>
      </c>
      <c r="G244" s="133" t="s">
        <v>545</v>
      </c>
      <c r="H244" s="134">
        <v>88.034999999999997</v>
      </c>
      <c r="I244" s="135"/>
      <c r="J244" s="135">
        <f>ROUND(I244*H244,2)</f>
        <v>0</v>
      </c>
      <c r="K244" s="136"/>
      <c r="L244" s="25"/>
      <c r="M244" s="137"/>
      <c r="N244" s="138"/>
      <c r="O244" s="139"/>
      <c r="P244" s="139"/>
      <c r="Q244" s="139"/>
      <c r="R244" s="139"/>
      <c r="S244" s="139"/>
      <c r="T244" s="140"/>
      <c r="AR244" s="141" t="s">
        <v>215</v>
      </c>
      <c r="AT244" s="141" t="s">
        <v>153</v>
      </c>
      <c r="AU244" s="141" t="s">
        <v>89</v>
      </c>
      <c r="AY244" s="13" t="s">
        <v>151</v>
      </c>
      <c r="BE244" s="142">
        <f>IF(N244="základná",J244,0)</f>
        <v>0</v>
      </c>
      <c r="BF244" s="142">
        <f>IF(N244="znížená",J244,0)</f>
        <v>0</v>
      </c>
      <c r="BG244" s="142">
        <f>IF(N244="zákl. prenesená",J244,0)</f>
        <v>0</v>
      </c>
      <c r="BH244" s="142">
        <f>IF(N244="zníž. prenesená",J244,0)</f>
        <v>0</v>
      </c>
      <c r="BI244" s="142">
        <f>IF(N244="nulová",J244,0)</f>
        <v>0</v>
      </c>
      <c r="BJ244" s="13" t="s">
        <v>89</v>
      </c>
      <c r="BK244" s="142">
        <f>ROUND(I244*H244,2)</f>
        <v>0</v>
      </c>
      <c r="BL244" s="13" t="s">
        <v>215</v>
      </c>
      <c r="BM244" s="141" t="s">
        <v>3365</v>
      </c>
    </row>
    <row r="245" spans="2:65" s="11" customFormat="1" ht="23" customHeight="1">
      <c r="B245" s="118"/>
      <c r="D245" s="119" t="s">
        <v>76</v>
      </c>
      <c r="E245" s="127" t="s">
        <v>594</v>
      </c>
      <c r="F245" s="127" t="s">
        <v>595</v>
      </c>
      <c r="J245" s="128">
        <f>BK245</f>
        <v>0</v>
      </c>
      <c r="L245" s="118"/>
      <c r="M245" s="122"/>
      <c r="P245" s="123"/>
      <c r="R245" s="123"/>
      <c r="T245" s="124"/>
      <c r="AR245" s="119" t="s">
        <v>89</v>
      </c>
      <c r="AT245" s="125" t="s">
        <v>76</v>
      </c>
      <c r="AU245" s="125" t="s">
        <v>84</v>
      </c>
      <c r="AY245" s="119" t="s">
        <v>151</v>
      </c>
      <c r="BK245" s="126">
        <f>SUM(BK246:BK250)</f>
        <v>0</v>
      </c>
    </row>
    <row r="246" spans="2:65" s="1" customFormat="1" ht="14.5" customHeight="1">
      <c r="B246" s="129"/>
      <c r="C246" s="130" t="s">
        <v>530</v>
      </c>
      <c r="D246" s="130" t="s">
        <v>153</v>
      </c>
      <c r="E246" s="131" t="s">
        <v>594</v>
      </c>
      <c r="F246" s="132" t="s">
        <v>3366</v>
      </c>
      <c r="G246" s="133" t="s">
        <v>160</v>
      </c>
      <c r="H246" s="134">
        <v>111.437</v>
      </c>
      <c r="I246" s="135"/>
      <c r="J246" s="135">
        <f>ROUND(I246*H246,2)</f>
        <v>0</v>
      </c>
      <c r="K246" s="136"/>
      <c r="L246" s="25"/>
      <c r="M246" s="137"/>
      <c r="N246" s="138"/>
      <c r="O246" s="139"/>
      <c r="P246" s="139"/>
      <c r="Q246" s="139"/>
      <c r="R246" s="139"/>
      <c r="S246" s="139"/>
      <c r="T246" s="140"/>
      <c r="AR246" s="141" t="s">
        <v>215</v>
      </c>
      <c r="AT246" s="141" t="s">
        <v>153</v>
      </c>
      <c r="AU246" s="141" t="s">
        <v>89</v>
      </c>
      <c r="AY246" s="13" t="s">
        <v>151</v>
      </c>
      <c r="BE246" s="142">
        <f>IF(N246="základná",J246,0)</f>
        <v>0</v>
      </c>
      <c r="BF246" s="142">
        <f>IF(N246="znížená",J246,0)</f>
        <v>0</v>
      </c>
      <c r="BG246" s="142">
        <f>IF(N246="zákl. prenesená",J246,0)</f>
        <v>0</v>
      </c>
      <c r="BH246" s="142">
        <f>IF(N246="zníž. prenesená",J246,0)</f>
        <v>0</v>
      </c>
      <c r="BI246" s="142">
        <f>IF(N246="nulová",J246,0)</f>
        <v>0</v>
      </c>
      <c r="BJ246" s="13" t="s">
        <v>89</v>
      </c>
      <c r="BK246" s="142">
        <f>ROUND(I246*H246,2)</f>
        <v>0</v>
      </c>
      <c r="BL246" s="13" t="s">
        <v>215</v>
      </c>
      <c r="BM246" s="141" t="s">
        <v>3367</v>
      </c>
    </row>
    <row r="247" spans="2:65" s="1" customFormat="1" ht="38" customHeight="1">
      <c r="B247" s="129"/>
      <c r="C247" s="130" t="s">
        <v>534</v>
      </c>
      <c r="D247" s="130" t="s">
        <v>153</v>
      </c>
      <c r="E247" s="131" t="s">
        <v>3368</v>
      </c>
      <c r="F247" s="132" t="s">
        <v>3369</v>
      </c>
      <c r="G247" s="133" t="s">
        <v>160</v>
      </c>
      <c r="H247" s="134">
        <v>24.888000000000002</v>
      </c>
      <c r="I247" s="135"/>
      <c r="J247" s="135">
        <f>ROUND(I247*H247,2)</f>
        <v>0</v>
      </c>
      <c r="K247" s="136"/>
      <c r="L247" s="25"/>
      <c r="M247" s="137"/>
      <c r="N247" s="138"/>
      <c r="O247" s="139"/>
      <c r="P247" s="139"/>
      <c r="Q247" s="139"/>
      <c r="R247" s="139"/>
      <c r="S247" s="139"/>
      <c r="T247" s="140"/>
      <c r="AR247" s="141" t="s">
        <v>215</v>
      </c>
      <c r="AT247" s="141" t="s">
        <v>153</v>
      </c>
      <c r="AU247" s="141" t="s">
        <v>89</v>
      </c>
      <c r="AY247" s="13" t="s">
        <v>151</v>
      </c>
      <c r="BE247" s="142">
        <f>IF(N247="základná",J247,0)</f>
        <v>0</v>
      </c>
      <c r="BF247" s="142">
        <f>IF(N247="znížená",J247,0)</f>
        <v>0</v>
      </c>
      <c r="BG247" s="142">
        <f>IF(N247="zákl. prenesená",J247,0)</f>
        <v>0</v>
      </c>
      <c r="BH247" s="142">
        <f>IF(N247="zníž. prenesená",J247,0)</f>
        <v>0</v>
      </c>
      <c r="BI247" s="142">
        <f>IF(N247="nulová",J247,0)</f>
        <v>0</v>
      </c>
      <c r="BJ247" s="13" t="s">
        <v>89</v>
      </c>
      <c r="BK247" s="142">
        <f>ROUND(I247*H247,2)</f>
        <v>0</v>
      </c>
      <c r="BL247" s="13" t="s">
        <v>215</v>
      </c>
      <c r="BM247" s="141" t="s">
        <v>3370</v>
      </c>
    </row>
    <row r="248" spans="2:65" s="1" customFormat="1" ht="24.25" customHeight="1">
      <c r="B248" s="129"/>
      <c r="C248" s="130" t="s">
        <v>538</v>
      </c>
      <c r="D248" s="130" t="s">
        <v>153</v>
      </c>
      <c r="E248" s="131" t="s">
        <v>3371</v>
      </c>
      <c r="F248" s="132" t="s">
        <v>3372</v>
      </c>
      <c r="G248" s="133" t="s">
        <v>160</v>
      </c>
      <c r="H248" s="134">
        <v>23.716999999999999</v>
      </c>
      <c r="I248" s="135"/>
      <c r="J248" s="135">
        <f>ROUND(I248*H248,2)</f>
        <v>0</v>
      </c>
      <c r="K248" s="136"/>
      <c r="L248" s="25"/>
      <c r="M248" s="137"/>
      <c r="N248" s="138"/>
      <c r="O248" s="139"/>
      <c r="P248" s="139"/>
      <c r="Q248" s="139"/>
      <c r="R248" s="139"/>
      <c r="S248" s="139"/>
      <c r="T248" s="140"/>
      <c r="AR248" s="141" t="s">
        <v>215</v>
      </c>
      <c r="AT248" s="141" t="s">
        <v>153</v>
      </c>
      <c r="AU248" s="141" t="s">
        <v>89</v>
      </c>
      <c r="AY248" s="13" t="s">
        <v>151</v>
      </c>
      <c r="BE248" s="142">
        <f>IF(N248="základná",J248,0)</f>
        <v>0</v>
      </c>
      <c r="BF248" s="142">
        <f>IF(N248="znížená",J248,0)</f>
        <v>0</v>
      </c>
      <c r="BG248" s="142">
        <f>IF(N248="zákl. prenesená",J248,0)</f>
        <v>0</v>
      </c>
      <c r="BH248" s="142">
        <f>IF(N248="zníž. prenesená",J248,0)</f>
        <v>0</v>
      </c>
      <c r="BI248" s="142">
        <f>IF(N248="nulová",J248,0)</f>
        <v>0</v>
      </c>
      <c r="BJ248" s="13" t="s">
        <v>89</v>
      </c>
      <c r="BK248" s="142">
        <f>ROUND(I248*H248,2)</f>
        <v>0</v>
      </c>
      <c r="BL248" s="13" t="s">
        <v>215</v>
      </c>
      <c r="BM248" s="141" t="s">
        <v>3373</v>
      </c>
    </row>
    <row r="249" spans="2:65" s="1" customFormat="1" ht="38" customHeight="1">
      <c r="B249" s="129"/>
      <c r="C249" s="130" t="s">
        <v>542</v>
      </c>
      <c r="D249" s="130" t="s">
        <v>153</v>
      </c>
      <c r="E249" s="131" t="s">
        <v>3374</v>
      </c>
      <c r="F249" s="132" t="s">
        <v>3375</v>
      </c>
      <c r="G249" s="133" t="s">
        <v>160</v>
      </c>
      <c r="H249" s="134">
        <v>62.832000000000001</v>
      </c>
      <c r="I249" s="135"/>
      <c r="J249" s="135">
        <f>ROUND(I249*H249,2)</f>
        <v>0</v>
      </c>
      <c r="K249" s="136"/>
      <c r="L249" s="25"/>
      <c r="M249" s="137"/>
      <c r="N249" s="138"/>
      <c r="O249" s="139"/>
      <c r="P249" s="139"/>
      <c r="Q249" s="139"/>
      <c r="R249" s="139"/>
      <c r="S249" s="139"/>
      <c r="T249" s="140"/>
      <c r="AR249" s="141" t="s">
        <v>215</v>
      </c>
      <c r="AT249" s="141" t="s">
        <v>153</v>
      </c>
      <c r="AU249" s="141" t="s">
        <v>89</v>
      </c>
      <c r="AY249" s="13" t="s">
        <v>151</v>
      </c>
      <c r="BE249" s="142">
        <f>IF(N249="základná",J249,0)</f>
        <v>0</v>
      </c>
      <c r="BF249" s="142">
        <f>IF(N249="znížená",J249,0)</f>
        <v>0</v>
      </c>
      <c r="BG249" s="142">
        <f>IF(N249="zákl. prenesená",J249,0)</f>
        <v>0</v>
      </c>
      <c r="BH249" s="142">
        <f>IF(N249="zníž. prenesená",J249,0)</f>
        <v>0</v>
      </c>
      <c r="BI249" s="142">
        <f>IF(N249="nulová",J249,0)</f>
        <v>0</v>
      </c>
      <c r="BJ249" s="13" t="s">
        <v>89</v>
      </c>
      <c r="BK249" s="142">
        <f>ROUND(I249*H249,2)</f>
        <v>0</v>
      </c>
      <c r="BL249" s="13" t="s">
        <v>215</v>
      </c>
      <c r="BM249" s="141" t="s">
        <v>3376</v>
      </c>
    </row>
    <row r="250" spans="2:65" s="1" customFormat="1" ht="24.25" customHeight="1">
      <c r="B250" s="129"/>
      <c r="C250" s="130" t="s">
        <v>547</v>
      </c>
      <c r="D250" s="130" t="s">
        <v>153</v>
      </c>
      <c r="E250" s="131" t="s">
        <v>3377</v>
      </c>
      <c r="F250" s="132" t="s">
        <v>614</v>
      </c>
      <c r="G250" s="133" t="s">
        <v>545</v>
      </c>
      <c r="H250" s="134">
        <v>70.212999999999994</v>
      </c>
      <c r="I250" s="135"/>
      <c r="J250" s="135">
        <f>ROUND(I250*H250,2)</f>
        <v>0</v>
      </c>
      <c r="K250" s="136"/>
      <c r="L250" s="25"/>
      <c r="M250" s="137"/>
      <c r="N250" s="138"/>
      <c r="O250" s="139"/>
      <c r="P250" s="139"/>
      <c r="Q250" s="139"/>
      <c r="R250" s="139"/>
      <c r="S250" s="139"/>
      <c r="T250" s="140"/>
      <c r="AR250" s="141" t="s">
        <v>215</v>
      </c>
      <c r="AT250" s="141" t="s">
        <v>153</v>
      </c>
      <c r="AU250" s="141" t="s">
        <v>89</v>
      </c>
      <c r="AY250" s="13" t="s">
        <v>151</v>
      </c>
      <c r="BE250" s="142">
        <f>IF(N250="základná",J250,0)</f>
        <v>0</v>
      </c>
      <c r="BF250" s="142">
        <f>IF(N250="znížená",J250,0)</f>
        <v>0</v>
      </c>
      <c r="BG250" s="142">
        <f>IF(N250="zákl. prenesená",J250,0)</f>
        <v>0</v>
      </c>
      <c r="BH250" s="142">
        <f>IF(N250="zníž. prenesená",J250,0)</f>
        <v>0</v>
      </c>
      <c r="BI250" s="142">
        <f>IF(N250="nulová",J250,0)</f>
        <v>0</v>
      </c>
      <c r="BJ250" s="13" t="s">
        <v>89</v>
      </c>
      <c r="BK250" s="142">
        <f>ROUND(I250*H250,2)</f>
        <v>0</v>
      </c>
      <c r="BL250" s="13" t="s">
        <v>215</v>
      </c>
      <c r="BM250" s="141" t="s">
        <v>3378</v>
      </c>
    </row>
    <row r="251" spans="2:65" s="11" customFormat="1" ht="23" customHeight="1">
      <c r="B251" s="118"/>
      <c r="D251" s="119" t="s">
        <v>76</v>
      </c>
      <c r="E251" s="127" t="s">
        <v>638</v>
      </c>
      <c r="F251" s="127" t="s">
        <v>639</v>
      </c>
      <c r="J251" s="128">
        <f>BK251</f>
        <v>0</v>
      </c>
      <c r="L251" s="118"/>
      <c r="M251" s="122"/>
      <c r="P251" s="123"/>
      <c r="R251" s="123"/>
      <c r="T251" s="124"/>
      <c r="AR251" s="119" t="s">
        <v>89</v>
      </c>
      <c r="AT251" s="125" t="s">
        <v>76</v>
      </c>
      <c r="AU251" s="125" t="s">
        <v>84</v>
      </c>
      <c r="AY251" s="119" t="s">
        <v>151</v>
      </c>
      <c r="BK251" s="126">
        <f>SUM(BK252:BK255)</f>
        <v>0</v>
      </c>
    </row>
    <row r="252" spans="2:65" s="1" customFormat="1" ht="24.25" customHeight="1">
      <c r="B252" s="129"/>
      <c r="C252" s="130" t="s">
        <v>553</v>
      </c>
      <c r="D252" s="130" t="s">
        <v>153</v>
      </c>
      <c r="E252" s="131" t="s">
        <v>3379</v>
      </c>
      <c r="F252" s="132" t="s">
        <v>3380</v>
      </c>
      <c r="G252" s="133" t="s">
        <v>160</v>
      </c>
      <c r="H252" s="134">
        <v>9.8000000000000007</v>
      </c>
      <c r="I252" s="135"/>
      <c r="J252" s="135">
        <f>ROUND(I252*H252,2)</f>
        <v>0</v>
      </c>
      <c r="K252" s="136"/>
      <c r="L252" s="25"/>
      <c r="M252" s="137"/>
      <c r="N252" s="138"/>
      <c r="O252" s="139"/>
      <c r="P252" s="139"/>
      <c r="Q252" s="139"/>
      <c r="R252" s="139"/>
      <c r="S252" s="139"/>
      <c r="T252" s="140"/>
      <c r="AR252" s="141" t="s">
        <v>215</v>
      </c>
      <c r="AT252" s="141" t="s">
        <v>153</v>
      </c>
      <c r="AU252" s="141" t="s">
        <v>89</v>
      </c>
      <c r="AY252" s="13" t="s">
        <v>151</v>
      </c>
      <c r="BE252" s="142">
        <f>IF(N252="základná",J252,0)</f>
        <v>0</v>
      </c>
      <c r="BF252" s="142">
        <f>IF(N252="znížená",J252,0)</f>
        <v>0</v>
      </c>
      <c r="BG252" s="142">
        <f>IF(N252="zákl. prenesená",J252,0)</f>
        <v>0</v>
      </c>
      <c r="BH252" s="142">
        <f>IF(N252="zníž. prenesená",J252,0)</f>
        <v>0</v>
      </c>
      <c r="BI252" s="142">
        <f>IF(N252="nulová",J252,0)</f>
        <v>0</v>
      </c>
      <c r="BJ252" s="13" t="s">
        <v>89</v>
      </c>
      <c r="BK252" s="142">
        <f>ROUND(I252*H252,2)</f>
        <v>0</v>
      </c>
      <c r="BL252" s="13" t="s">
        <v>215</v>
      </c>
      <c r="BM252" s="141" t="s">
        <v>3381</v>
      </c>
    </row>
    <row r="253" spans="2:65" s="1" customFormat="1" ht="24.25" customHeight="1">
      <c r="B253" s="129"/>
      <c r="C253" s="143" t="s">
        <v>557</v>
      </c>
      <c r="D253" s="143" t="s">
        <v>220</v>
      </c>
      <c r="E253" s="144" t="s">
        <v>3382</v>
      </c>
      <c r="F253" s="145" t="s">
        <v>3383</v>
      </c>
      <c r="G253" s="146" t="s">
        <v>169</v>
      </c>
      <c r="H253" s="147">
        <v>1</v>
      </c>
      <c r="I253" s="148"/>
      <c r="J253" s="148">
        <f>ROUND(I253*H253,2)</f>
        <v>0</v>
      </c>
      <c r="K253" s="149"/>
      <c r="L253" s="150"/>
      <c r="M253" s="151"/>
      <c r="N253" s="152"/>
      <c r="O253" s="139"/>
      <c r="P253" s="139"/>
      <c r="Q253" s="139"/>
      <c r="R253" s="139"/>
      <c r="S253" s="139"/>
      <c r="T253" s="140"/>
      <c r="AR253" s="141" t="s">
        <v>281</v>
      </c>
      <c r="AT253" s="141" t="s">
        <v>220</v>
      </c>
      <c r="AU253" s="141" t="s">
        <v>89</v>
      </c>
      <c r="AY253" s="13" t="s">
        <v>151</v>
      </c>
      <c r="BE253" s="142">
        <f>IF(N253="základná",J253,0)</f>
        <v>0</v>
      </c>
      <c r="BF253" s="142">
        <f>IF(N253="znížená",J253,0)</f>
        <v>0</v>
      </c>
      <c r="BG253" s="142">
        <f>IF(N253="zákl. prenesená",J253,0)</f>
        <v>0</v>
      </c>
      <c r="BH253" s="142">
        <f>IF(N253="zníž. prenesená",J253,0)</f>
        <v>0</v>
      </c>
      <c r="BI253" s="142">
        <f>IF(N253="nulová",J253,0)</f>
        <v>0</v>
      </c>
      <c r="BJ253" s="13" t="s">
        <v>89</v>
      </c>
      <c r="BK253" s="142">
        <f>ROUND(I253*H253,2)</f>
        <v>0</v>
      </c>
      <c r="BL253" s="13" t="s">
        <v>215</v>
      </c>
      <c r="BM253" s="141" t="s">
        <v>3384</v>
      </c>
    </row>
    <row r="254" spans="2:65" s="1" customFormat="1" ht="24.25" customHeight="1">
      <c r="B254" s="129"/>
      <c r="C254" s="130" t="s">
        <v>473</v>
      </c>
      <c r="D254" s="130" t="s">
        <v>153</v>
      </c>
      <c r="E254" s="131" t="s">
        <v>3385</v>
      </c>
      <c r="F254" s="132" t="s">
        <v>3386</v>
      </c>
      <c r="G254" s="133" t="s">
        <v>160</v>
      </c>
      <c r="H254" s="134">
        <v>9.8000000000000007</v>
      </c>
      <c r="I254" s="135"/>
      <c r="J254" s="135">
        <f>ROUND(I254*H254,2)</f>
        <v>0</v>
      </c>
      <c r="K254" s="136"/>
      <c r="L254" s="25"/>
      <c r="M254" s="137"/>
      <c r="N254" s="138"/>
      <c r="O254" s="139"/>
      <c r="P254" s="139"/>
      <c r="Q254" s="139"/>
      <c r="R254" s="139"/>
      <c r="S254" s="139"/>
      <c r="T254" s="140"/>
      <c r="AR254" s="141" t="s">
        <v>215</v>
      </c>
      <c r="AT254" s="141" t="s">
        <v>153</v>
      </c>
      <c r="AU254" s="141" t="s">
        <v>89</v>
      </c>
      <c r="AY254" s="13" t="s">
        <v>151</v>
      </c>
      <c r="BE254" s="142">
        <f>IF(N254="základná",J254,0)</f>
        <v>0</v>
      </c>
      <c r="BF254" s="142">
        <f>IF(N254="znížená",J254,0)</f>
        <v>0</v>
      </c>
      <c r="BG254" s="142">
        <f>IF(N254="zákl. prenesená",J254,0)</f>
        <v>0</v>
      </c>
      <c r="BH254" s="142">
        <f>IF(N254="zníž. prenesená",J254,0)</f>
        <v>0</v>
      </c>
      <c r="BI254" s="142">
        <f>IF(N254="nulová",J254,0)</f>
        <v>0</v>
      </c>
      <c r="BJ254" s="13" t="s">
        <v>89</v>
      </c>
      <c r="BK254" s="142">
        <f>ROUND(I254*H254,2)</f>
        <v>0</v>
      </c>
      <c r="BL254" s="13" t="s">
        <v>215</v>
      </c>
      <c r="BM254" s="141" t="s">
        <v>3387</v>
      </c>
    </row>
    <row r="255" spans="2:65" s="1" customFormat="1" ht="24.25" customHeight="1">
      <c r="B255" s="129"/>
      <c r="C255" s="130" t="s">
        <v>564</v>
      </c>
      <c r="D255" s="130" t="s">
        <v>153</v>
      </c>
      <c r="E255" s="131" t="s">
        <v>785</v>
      </c>
      <c r="F255" s="132" t="s">
        <v>786</v>
      </c>
      <c r="G255" s="133" t="s">
        <v>545</v>
      </c>
      <c r="H255" s="134">
        <v>16.562000000000001</v>
      </c>
      <c r="I255" s="135"/>
      <c r="J255" s="135">
        <f>ROUND(I255*H255,2)</f>
        <v>0</v>
      </c>
      <c r="K255" s="136"/>
      <c r="L255" s="25"/>
      <c r="M255" s="137"/>
      <c r="N255" s="138"/>
      <c r="O255" s="139"/>
      <c r="P255" s="139"/>
      <c r="Q255" s="139"/>
      <c r="R255" s="139"/>
      <c r="S255" s="139"/>
      <c r="T255" s="140"/>
      <c r="AR255" s="141" t="s">
        <v>215</v>
      </c>
      <c r="AT255" s="141" t="s">
        <v>153</v>
      </c>
      <c r="AU255" s="141" t="s">
        <v>89</v>
      </c>
      <c r="AY255" s="13" t="s">
        <v>151</v>
      </c>
      <c r="BE255" s="142">
        <f>IF(N255="základná",J255,0)</f>
        <v>0</v>
      </c>
      <c r="BF255" s="142">
        <f>IF(N255="znížená",J255,0)</f>
        <v>0</v>
      </c>
      <c r="BG255" s="142">
        <f>IF(N255="zákl. prenesená",J255,0)</f>
        <v>0</v>
      </c>
      <c r="BH255" s="142">
        <f>IF(N255="zníž. prenesená",J255,0)</f>
        <v>0</v>
      </c>
      <c r="BI255" s="142">
        <f>IF(N255="nulová",J255,0)</f>
        <v>0</v>
      </c>
      <c r="BJ255" s="13" t="s">
        <v>89</v>
      </c>
      <c r="BK255" s="142">
        <f>ROUND(I255*H255,2)</f>
        <v>0</v>
      </c>
      <c r="BL255" s="13" t="s">
        <v>215</v>
      </c>
      <c r="BM255" s="141" t="s">
        <v>3388</v>
      </c>
    </row>
    <row r="256" spans="2:65" s="11" customFormat="1" ht="23" customHeight="1">
      <c r="B256" s="118"/>
      <c r="D256" s="119" t="s">
        <v>76</v>
      </c>
      <c r="E256" s="127" t="s">
        <v>788</v>
      </c>
      <c r="F256" s="127" t="s">
        <v>789</v>
      </c>
      <c r="J256" s="128">
        <f>BK256</f>
        <v>0</v>
      </c>
      <c r="L256" s="118"/>
      <c r="M256" s="122"/>
      <c r="P256" s="123"/>
      <c r="R256" s="123"/>
      <c r="T256" s="124"/>
      <c r="AR256" s="119" t="s">
        <v>89</v>
      </c>
      <c r="AT256" s="125" t="s">
        <v>76</v>
      </c>
      <c r="AU256" s="125" t="s">
        <v>84</v>
      </c>
      <c r="AY256" s="119" t="s">
        <v>151</v>
      </c>
      <c r="BK256" s="126">
        <f>SUM(BK257:BK266)</f>
        <v>0</v>
      </c>
    </row>
    <row r="257" spans="2:65" s="1" customFormat="1" ht="14.5" customHeight="1">
      <c r="B257" s="129"/>
      <c r="C257" s="130" t="s">
        <v>570</v>
      </c>
      <c r="D257" s="130" t="s">
        <v>153</v>
      </c>
      <c r="E257" s="131" t="s">
        <v>3389</v>
      </c>
      <c r="F257" s="132" t="s">
        <v>3390</v>
      </c>
      <c r="G257" s="133" t="s">
        <v>160</v>
      </c>
      <c r="H257" s="134">
        <v>16.63</v>
      </c>
      <c r="I257" s="135"/>
      <c r="J257" s="135">
        <f t="shared" ref="J257:J266" si="49">ROUND(I257*H257,2)</f>
        <v>0</v>
      </c>
      <c r="K257" s="136"/>
      <c r="L257" s="25"/>
      <c r="M257" s="137"/>
      <c r="N257" s="138"/>
      <c r="O257" s="139"/>
      <c r="P257" s="139"/>
      <c r="Q257" s="139"/>
      <c r="R257" s="139"/>
      <c r="S257" s="139"/>
      <c r="T257" s="140"/>
      <c r="AR257" s="141" t="s">
        <v>215</v>
      </c>
      <c r="AT257" s="141" t="s">
        <v>153</v>
      </c>
      <c r="AU257" s="141" t="s">
        <v>89</v>
      </c>
      <c r="AY257" s="13" t="s">
        <v>151</v>
      </c>
      <c r="BE257" s="142">
        <f t="shared" ref="BE257:BE266" si="50">IF(N257="základná",J257,0)</f>
        <v>0</v>
      </c>
      <c r="BF257" s="142">
        <f t="shared" ref="BF257:BF266" si="51">IF(N257="znížená",J257,0)</f>
        <v>0</v>
      </c>
      <c r="BG257" s="142">
        <f t="shared" ref="BG257:BG266" si="52">IF(N257="zákl. prenesená",J257,0)</f>
        <v>0</v>
      </c>
      <c r="BH257" s="142">
        <f t="shared" ref="BH257:BH266" si="53">IF(N257="zníž. prenesená",J257,0)</f>
        <v>0</v>
      </c>
      <c r="BI257" s="142">
        <f t="shared" ref="BI257:BI266" si="54">IF(N257="nulová",J257,0)</f>
        <v>0</v>
      </c>
      <c r="BJ257" s="13" t="s">
        <v>89</v>
      </c>
      <c r="BK257" s="142">
        <f t="shared" ref="BK257:BK266" si="55">ROUND(I257*H257,2)</f>
        <v>0</v>
      </c>
      <c r="BL257" s="13" t="s">
        <v>215</v>
      </c>
      <c r="BM257" s="141" t="s">
        <v>3391</v>
      </c>
    </row>
    <row r="258" spans="2:65" s="1" customFormat="1" ht="24.25" customHeight="1">
      <c r="B258" s="129"/>
      <c r="C258" s="143" t="s">
        <v>574</v>
      </c>
      <c r="D258" s="143" t="s">
        <v>220</v>
      </c>
      <c r="E258" s="144" t="s">
        <v>3392</v>
      </c>
      <c r="F258" s="145" t="s">
        <v>3393</v>
      </c>
      <c r="G258" s="146" t="s">
        <v>160</v>
      </c>
      <c r="H258" s="147">
        <v>16.795999999999999</v>
      </c>
      <c r="I258" s="148"/>
      <c r="J258" s="148">
        <f t="shared" si="49"/>
        <v>0</v>
      </c>
      <c r="K258" s="149"/>
      <c r="L258" s="150"/>
      <c r="M258" s="151"/>
      <c r="N258" s="152"/>
      <c r="O258" s="139"/>
      <c r="P258" s="139"/>
      <c r="Q258" s="139"/>
      <c r="R258" s="139"/>
      <c r="S258" s="139"/>
      <c r="T258" s="140"/>
      <c r="AR258" s="141" t="s">
        <v>281</v>
      </c>
      <c r="AT258" s="141" t="s">
        <v>220</v>
      </c>
      <c r="AU258" s="141" t="s">
        <v>89</v>
      </c>
      <c r="AY258" s="13" t="s">
        <v>151</v>
      </c>
      <c r="BE258" s="142">
        <f t="shared" si="50"/>
        <v>0</v>
      </c>
      <c r="BF258" s="142">
        <f t="shared" si="51"/>
        <v>0</v>
      </c>
      <c r="BG258" s="142">
        <f t="shared" si="52"/>
        <v>0</v>
      </c>
      <c r="BH258" s="142">
        <f t="shared" si="53"/>
        <v>0</v>
      </c>
      <c r="BI258" s="142">
        <f t="shared" si="54"/>
        <v>0</v>
      </c>
      <c r="BJ258" s="13" t="s">
        <v>89</v>
      </c>
      <c r="BK258" s="142">
        <f t="shared" si="55"/>
        <v>0</v>
      </c>
      <c r="BL258" s="13" t="s">
        <v>215</v>
      </c>
      <c r="BM258" s="141" t="s">
        <v>3394</v>
      </c>
    </row>
    <row r="259" spans="2:65" s="1" customFormat="1" ht="24.25" customHeight="1">
      <c r="B259" s="129"/>
      <c r="C259" s="130" t="s">
        <v>578</v>
      </c>
      <c r="D259" s="130" t="s">
        <v>153</v>
      </c>
      <c r="E259" s="131" t="s">
        <v>3395</v>
      </c>
      <c r="F259" s="132" t="s">
        <v>3396</v>
      </c>
      <c r="G259" s="133" t="s">
        <v>793</v>
      </c>
      <c r="H259" s="134">
        <v>869</v>
      </c>
      <c r="I259" s="135"/>
      <c r="J259" s="135">
        <f t="shared" si="49"/>
        <v>0</v>
      </c>
      <c r="K259" s="136"/>
      <c r="L259" s="25"/>
      <c r="M259" s="137"/>
      <c r="N259" s="138"/>
      <c r="O259" s="139"/>
      <c r="P259" s="139"/>
      <c r="Q259" s="139"/>
      <c r="R259" s="139"/>
      <c r="S259" s="139"/>
      <c r="T259" s="140"/>
      <c r="AR259" s="141" t="s">
        <v>215</v>
      </c>
      <c r="AT259" s="141" t="s">
        <v>153</v>
      </c>
      <c r="AU259" s="141" t="s">
        <v>89</v>
      </c>
      <c r="AY259" s="13" t="s">
        <v>151</v>
      </c>
      <c r="BE259" s="142">
        <f t="shared" si="50"/>
        <v>0</v>
      </c>
      <c r="BF259" s="142">
        <f t="shared" si="51"/>
        <v>0</v>
      </c>
      <c r="BG259" s="142">
        <f t="shared" si="52"/>
        <v>0</v>
      </c>
      <c r="BH259" s="142">
        <f t="shared" si="53"/>
        <v>0</v>
      </c>
      <c r="BI259" s="142">
        <f t="shared" si="54"/>
        <v>0</v>
      </c>
      <c r="BJ259" s="13" t="s">
        <v>89</v>
      </c>
      <c r="BK259" s="142">
        <f t="shared" si="55"/>
        <v>0</v>
      </c>
      <c r="BL259" s="13" t="s">
        <v>215</v>
      </c>
      <c r="BM259" s="141" t="s">
        <v>3397</v>
      </c>
    </row>
    <row r="260" spans="2:65" s="1" customFormat="1" ht="24.25" customHeight="1">
      <c r="B260" s="129"/>
      <c r="C260" s="130" t="s">
        <v>582</v>
      </c>
      <c r="D260" s="130" t="s">
        <v>153</v>
      </c>
      <c r="E260" s="131" t="s">
        <v>3398</v>
      </c>
      <c r="F260" s="132" t="s">
        <v>3399</v>
      </c>
      <c r="G260" s="133" t="s">
        <v>156</v>
      </c>
      <c r="H260" s="134">
        <v>73.491</v>
      </c>
      <c r="I260" s="135"/>
      <c r="J260" s="135">
        <f t="shared" si="49"/>
        <v>0</v>
      </c>
      <c r="K260" s="136"/>
      <c r="L260" s="25"/>
      <c r="M260" s="137"/>
      <c r="N260" s="138"/>
      <c r="O260" s="139"/>
      <c r="P260" s="139"/>
      <c r="Q260" s="139"/>
      <c r="R260" s="139"/>
      <c r="S260" s="139"/>
      <c r="T260" s="140"/>
      <c r="AR260" s="141" t="s">
        <v>215</v>
      </c>
      <c r="AT260" s="141" t="s">
        <v>153</v>
      </c>
      <c r="AU260" s="141" t="s">
        <v>89</v>
      </c>
      <c r="AY260" s="13" t="s">
        <v>151</v>
      </c>
      <c r="BE260" s="142">
        <f t="shared" si="50"/>
        <v>0</v>
      </c>
      <c r="BF260" s="142">
        <f t="shared" si="51"/>
        <v>0</v>
      </c>
      <c r="BG260" s="142">
        <f t="shared" si="52"/>
        <v>0</v>
      </c>
      <c r="BH260" s="142">
        <f t="shared" si="53"/>
        <v>0</v>
      </c>
      <c r="BI260" s="142">
        <f t="shared" si="54"/>
        <v>0</v>
      </c>
      <c r="BJ260" s="13" t="s">
        <v>89</v>
      </c>
      <c r="BK260" s="142">
        <f t="shared" si="55"/>
        <v>0</v>
      </c>
      <c r="BL260" s="13" t="s">
        <v>215</v>
      </c>
      <c r="BM260" s="141" t="s">
        <v>3400</v>
      </c>
    </row>
    <row r="261" spans="2:65" s="1" customFormat="1" ht="24.25" customHeight="1">
      <c r="B261" s="129"/>
      <c r="C261" s="143" t="s">
        <v>586</v>
      </c>
      <c r="D261" s="143" t="s">
        <v>220</v>
      </c>
      <c r="E261" s="144" t="s">
        <v>3401</v>
      </c>
      <c r="F261" s="145" t="s">
        <v>3402</v>
      </c>
      <c r="G261" s="146" t="s">
        <v>156</v>
      </c>
      <c r="H261" s="147">
        <v>77.165999999999997</v>
      </c>
      <c r="I261" s="148"/>
      <c r="J261" s="148">
        <f t="shared" si="49"/>
        <v>0</v>
      </c>
      <c r="K261" s="149"/>
      <c r="L261" s="150"/>
      <c r="M261" s="151"/>
      <c r="N261" s="152"/>
      <c r="O261" s="139"/>
      <c r="P261" s="139"/>
      <c r="Q261" s="139"/>
      <c r="R261" s="139"/>
      <c r="S261" s="139"/>
      <c r="T261" s="140"/>
      <c r="AR261" s="141" t="s">
        <v>281</v>
      </c>
      <c r="AT261" s="141" t="s">
        <v>220</v>
      </c>
      <c r="AU261" s="141" t="s">
        <v>89</v>
      </c>
      <c r="AY261" s="13" t="s">
        <v>151</v>
      </c>
      <c r="BE261" s="142">
        <f t="shared" si="50"/>
        <v>0</v>
      </c>
      <c r="BF261" s="142">
        <f t="shared" si="51"/>
        <v>0</v>
      </c>
      <c r="BG261" s="142">
        <f t="shared" si="52"/>
        <v>0</v>
      </c>
      <c r="BH261" s="142">
        <f t="shared" si="53"/>
        <v>0</v>
      </c>
      <c r="BI261" s="142">
        <f t="shared" si="54"/>
        <v>0</v>
      </c>
      <c r="BJ261" s="13" t="s">
        <v>89</v>
      </c>
      <c r="BK261" s="142">
        <f t="shared" si="55"/>
        <v>0</v>
      </c>
      <c r="BL261" s="13" t="s">
        <v>215</v>
      </c>
      <c r="BM261" s="141" t="s">
        <v>3403</v>
      </c>
    </row>
    <row r="262" spans="2:65" s="1" customFormat="1" ht="49.25" customHeight="1">
      <c r="B262" s="129"/>
      <c r="C262" s="130" t="s">
        <v>590</v>
      </c>
      <c r="D262" s="130" t="s">
        <v>153</v>
      </c>
      <c r="E262" s="131" t="s">
        <v>3404</v>
      </c>
      <c r="F262" s="132" t="s">
        <v>3405</v>
      </c>
      <c r="G262" s="133" t="s">
        <v>156</v>
      </c>
      <c r="H262" s="134">
        <v>14.337999999999999</v>
      </c>
      <c r="I262" s="135"/>
      <c r="J262" s="135">
        <f t="shared" si="49"/>
        <v>0</v>
      </c>
      <c r="K262" s="136"/>
      <c r="L262" s="25"/>
      <c r="M262" s="137"/>
      <c r="N262" s="138"/>
      <c r="O262" s="139"/>
      <c r="P262" s="139"/>
      <c r="Q262" s="139"/>
      <c r="R262" s="139"/>
      <c r="S262" s="139"/>
      <c r="T262" s="140"/>
      <c r="AR262" s="141" t="s">
        <v>215</v>
      </c>
      <c r="AT262" s="141" t="s">
        <v>153</v>
      </c>
      <c r="AU262" s="141" t="s">
        <v>89</v>
      </c>
      <c r="AY262" s="13" t="s">
        <v>151</v>
      </c>
      <c r="BE262" s="142">
        <f t="shared" si="50"/>
        <v>0</v>
      </c>
      <c r="BF262" s="142">
        <f t="shared" si="51"/>
        <v>0</v>
      </c>
      <c r="BG262" s="142">
        <f t="shared" si="52"/>
        <v>0</v>
      </c>
      <c r="BH262" s="142">
        <f t="shared" si="53"/>
        <v>0</v>
      </c>
      <c r="BI262" s="142">
        <f t="shared" si="54"/>
        <v>0</v>
      </c>
      <c r="BJ262" s="13" t="s">
        <v>89</v>
      </c>
      <c r="BK262" s="142">
        <f t="shared" si="55"/>
        <v>0</v>
      </c>
      <c r="BL262" s="13" t="s">
        <v>215</v>
      </c>
      <c r="BM262" s="141" t="s">
        <v>3406</v>
      </c>
    </row>
    <row r="263" spans="2:65" s="1" customFormat="1" ht="24.25" customHeight="1">
      <c r="B263" s="129"/>
      <c r="C263" s="130" t="s">
        <v>596</v>
      </c>
      <c r="D263" s="130" t="s">
        <v>153</v>
      </c>
      <c r="E263" s="131" t="s">
        <v>3407</v>
      </c>
      <c r="F263" s="132" t="s">
        <v>3408</v>
      </c>
      <c r="G263" s="133" t="s">
        <v>793</v>
      </c>
      <c r="H263" s="134">
        <v>3441.95</v>
      </c>
      <c r="I263" s="135"/>
      <c r="J263" s="135">
        <f t="shared" si="49"/>
        <v>0</v>
      </c>
      <c r="K263" s="136"/>
      <c r="L263" s="25"/>
      <c r="M263" s="137"/>
      <c r="N263" s="138"/>
      <c r="O263" s="139"/>
      <c r="P263" s="139"/>
      <c r="Q263" s="139"/>
      <c r="R263" s="139"/>
      <c r="S263" s="139"/>
      <c r="T263" s="140"/>
      <c r="AR263" s="141" t="s">
        <v>215</v>
      </c>
      <c r="AT263" s="141" t="s">
        <v>153</v>
      </c>
      <c r="AU263" s="141" t="s">
        <v>89</v>
      </c>
      <c r="AY263" s="13" t="s">
        <v>151</v>
      </c>
      <c r="BE263" s="142">
        <f t="shared" si="50"/>
        <v>0</v>
      </c>
      <c r="BF263" s="142">
        <f t="shared" si="51"/>
        <v>0</v>
      </c>
      <c r="BG263" s="142">
        <f t="shared" si="52"/>
        <v>0</v>
      </c>
      <c r="BH263" s="142">
        <f t="shared" si="53"/>
        <v>0</v>
      </c>
      <c r="BI263" s="142">
        <f t="shared" si="54"/>
        <v>0</v>
      </c>
      <c r="BJ263" s="13" t="s">
        <v>89</v>
      </c>
      <c r="BK263" s="142">
        <f t="shared" si="55"/>
        <v>0</v>
      </c>
      <c r="BL263" s="13" t="s">
        <v>215</v>
      </c>
      <c r="BM263" s="141" t="s">
        <v>3409</v>
      </c>
    </row>
    <row r="264" spans="2:65" s="1" customFormat="1" ht="24.25" customHeight="1">
      <c r="B264" s="129"/>
      <c r="C264" s="143" t="s">
        <v>600</v>
      </c>
      <c r="D264" s="143" t="s">
        <v>220</v>
      </c>
      <c r="E264" s="144" t="s">
        <v>3410</v>
      </c>
      <c r="F264" s="145" t="s">
        <v>3411</v>
      </c>
      <c r="G264" s="146" t="s">
        <v>204</v>
      </c>
      <c r="H264" s="147">
        <v>3.4420000000000002</v>
      </c>
      <c r="I264" s="148"/>
      <c r="J264" s="148">
        <f t="shared" si="49"/>
        <v>0</v>
      </c>
      <c r="K264" s="149"/>
      <c r="L264" s="150"/>
      <c r="M264" s="151"/>
      <c r="N264" s="152"/>
      <c r="O264" s="139"/>
      <c r="P264" s="139"/>
      <c r="Q264" s="139"/>
      <c r="R264" s="139"/>
      <c r="S264" s="139"/>
      <c r="T264" s="140"/>
      <c r="AR264" s="141" t="s">
        <v>281</v>
      </c>
      <c r="AT264" s="141" t="s">
        <v>220</v>
      </c>
      <c r="AU264" s="141" t="s">
        <v>89</v>
      </c>
      <c r="AY264" s="13" t="s">
        <v>151</v>
      </c>
      <c r="BE264" s="142">
        <f t="shared" si="50"/>
        <v>0</v>
      </c>
      <c r="BF264" s="142">
        <f t="shared" si="51"/>
        <v>0</v>
      </c>
      <c r="BG264" s="142">
        <f t="shared" si="52"/>
        <v>0</v>
      </c>
      <c r="BH264" s="142">
        <f t="shared" si="53"/>
        <v>0</v>
      </c>
      <c r="BI264" s="142">
        <f t="shared" si="54"/>
        <v>0</v>
      </c>
      <c r="BJ264" s="13" t="s">
        <v>89</v>
      </c>
      <c r="BK264" s="142">
        <f t="shared" si="55"/>
        <v>0</v>
      </c>
      <c r="BL264" s="13" t="s">
        <v>215</v>
      </c>
      <c r="BM264" s="141" t="s">
        <v>3412</v>
      </c>
    </row>
    <row r="265" spans="2:65" s="1" customFormat="1" ht="24.25" customHeight="1">
      <c r="B265" s="129"/>
      <c r="C265" s="130" t="s">
        <v>604</v>
      </c>
      <c r="D265" s="130" t="s">
        <v>153</v>
      </c>
      <c r="E265" s="131" t="s">
        <v>3413</v>
      </c>
      <c r="F265" s="132" t="s">
        <v>3414</v>
      </c>
      <c r="G265" s="133" t="s">
        <v>793</v>
      </c>
      <c r="H265" s="134">
        <v>3441.95</v>
      </c>
      <c r="I265" s="135"/>
      <c r="J265" s="135">
        <f t="shared" si="49"/>
        <v>0</v>
      </c>
      <c r="K265" s="136"/>
      <c r="L265" s="25"/>
      <c r="M265" s="137"/>
      <c r="N265" s="138"/>
      <c r="O265" s="139"/>
      <c r="P265" s="139"/>
      <c r="Q265" s="139"/>
      <c r="R265" s="139"/>
      <c r="S265" s="139"/>
      <c r="T265" s="140"/>
      <c r="AR265" s="141" t="s">
        <v>215</v>
      </c>
      <c r="AT265" s="141" t="s">
        <v>153</v>
      </c>
      <c r="AU265" s="141" t="s">
        <v>89</v>
      </c>
      <c r="AY265" s="13" t="s">
        <v>151</v>
      </c>
      <c r="BE265" s="142">
        <f t="shared" si="50"/>
        <v>0</v>
      </c>
      <c r="BF265" s="142">
        <f t="shared" si="51"/>
        <v>0</v>
      </c>
      <c r="BG265" s="142">
        <f t="shared" si="52"/>
        <v>0</v>
      </c>
      <c r="BH265" s="142">
        <f t="shared" si="53"/>
        <v>0</v>
      </c>
      <c r="BI265" s="142">
        <f t="shared" si="54"/>
        <v>0</v>
      </c>
      <c r="BJ265" s="13" t="s">
        <v>89</v>
      </c>
      <c r="BK265" s="142">
        <f t="shared" si="55"/>
        <v>0</v>
      </c>
      <c r="BL265" s="13" t="s">
        <v>215</v>
      </c>
      <c r="BM265" s="141" t="s">
        <v>3415</v>
      </c>
    </row>
    <row r="266" spans="2:65" s="1" customFormat="1" ht="24.25" customHeight="1">
      <c r="B266" s="129"/>
      <c r="C266" s="130" t="s">
        <v>608</v>
      </c>
      <c r="D266" s="130" t="s">
        <v>153</v>
      </c>
      <c r="E266" s="131" t="s">
        <v>832</v>
      </c>
      <c r="F266" s="132" t="s">
        <v>833</v>
      </c>
      <c r="G266" s="133" t="s">
        <v>545</v>
      </c>
      <c r="H266" s="134">
        <v>464.21100000000001</v>
      </c>
      <c r="I266" s="135"/>
      <c r="J266" s="135">
        <f t="shared" si="49"/>
        <v>0</v>
      </c>
      <c r="K266" s="136"/>
      <c r="L266" s="25"/>
      <c r="M266" s="137"/>
      <c r="N266" s="138"/>
      <c r="O266" s="139"/>
      <c r="P266" s="139"/>
      <c r="Q266" s="139"/>
      <c r="R266" s="139"/>
      <c r="S266" s="139"/>
      <c r="T266" s="140"/>
      <c r="AR266" s="141" t="s">
        <v>215</v>
      </c>
      <c r="AT266" s="141" t="s">
        <v>153</v>
      </c>
      <c r="AU266" s="141" t="s">
        <v>89</v>
      </c>
      <c r="AY266" s="13" t="s">
        <v>151</v>
      </c>
      <c r="BE266" s="142">
        <f t="shared" si="50"/>
        <v>0</v>
      </c>
      <c r="BF266" s="142">
        <f t="shared" si="51"/>
        <v>0</v>
      </c>
      <c r="BG266" s="142">
        <f t="shared" si="52"/>
        <v>0</v>
      </c>
      <c r="BH266" s="142">
        <f t="shared" si="53"/>
        <v>0</v>
      </c>
      <c r="BI266" s="142">
        <f t="shared" si="54"/>
        <v>0</v>
      </c>
      <c r="BJ266" s="13" t="s">
        <v>89</v>
      </c>
      <c r="BK266" s="142">
        <f t="shared" si="55"/>
        <v>0</v>
      </c>
      <c r="BL266" s="13" t="s">
        <v>215</v>
      </c>
      <c r="BM266" s="141" t="s">
        <v>3416</v>
      </c>
    </row>
    <row r="267" spans="2:65" s="11" customFormat="1" ht="23" customHeight="1">
      <c r="B267" s="118"/>
      <c r="D267" s="119" t="s">
        <v>76</v>
      </c>
      <c r="E267" s="127" t="s">
        <v>1848</v>
      </c>
      <c r="F267" s="127" t="s">
        <v>1849</v>
      </c>
      <c r="J267" s="128">
        <f>BK267</f>
        <v>0</v>
      </c>
      <c r="L267" s="118"/>
      <c r="M267" s="122"/>
      <c r="P267" s="123"/>
      <c r="R267" s="123"/>
      <c r="T267" s="124"/>
      <c r="AR267" s="119" t="s">
        <v>89</v>
      </c>
      <c r="AT267" s="125" t="s">
        <v>76</v>
      </c>
      <c r="AU267" s="125" t="s">
        <v>84</v>
      </c>
      <c r="AY267" s="119" t="s">
        <v>151</v>
      </c>
      <c r="BK267" s="126">
        <f>SUM(BK268:BK270)</f>
        <v>0</v>
      </c>
    </row>
    <row r="268" spans="2:65" s="1" customFormat="1" ht="24.25" customHeight="1">
      <c r="B268" s="129"/>
      <c r="C268" s="130" t="s">
        <v>612</v>
      </c>
      <c r="D268" s="130" t="s">
        <v>153</v>
      </c>
      <c r="E268" s="131" t="s">
        <v>3417</v>
      </c>
      <c r="F268" s="132" t="s">
        <v>3418</v>
      </c>
      <c r="G268" s="133" t="s">
        <v>156</v>
      </c>
      <c r="H268" s="134">
        <v>19.16</v>
      </c>
      <c r="I268" s="135"/>
      <c r="J268" s="135">
        <f>ROUND(I268*H268,2)</f>
        <v>0</v>
      </c>
      <c r="K268" s="136"/>
      <c r="L268" s="25"/>
      <c r="M268" s="137"/>
      <c r="N268" s="138"/>
      <c r="O268" s="139"/>
      <c r="P268" s="139"/>
      <c r="Q268" s="139"/>
      <c r="R268" s="139"/>
      <c r="S268" s="139"/>
      <c r="T268" s="140"/>
      <c r="AR268" s="141" t="s">
        <v>96</v>
      </c>
      <c r="AT268" s="141" t="s">
        <v>153</v>
      </c>
      <c r="AU268" s="141" t="s">
        <v>89</v>
      </c>
      <c r="AY268" s="13" t="s">
        <v>151</v>
      </c>
      <c r="BE268" s="142">
        <f>IF(N268="základná",J268,0)</f>
        <v>0</v>
      </c>
      <c r="BF268" s="142">
        <f>IF(N268="znížená",J268,0)</f>
        <v>0</v>
      </c>
      <c r="BG268" s="142">
        <f>IF(N268="zákl. prenesená",J268,0)</f>
        <v>0</v>
      </c>
      <c r="BH268" s="142">
        <f>IF(N268="zníž. prenesená",J268,0)</f>
        <v>0</v>
      </c>
      <c r="BI268" s="142">
        <f>IF(N268="nulová",J268,0)</f>
        <v>0</v>
      </c>
      <c r="BJ268" s="13" t="s">
        <v>89</v>
      </c>
      <c r="BK268" s="142">
        <f>ROUND(I268*H268,2)</f>
        <v>0</v>
      </c>
      <c r="BL268" s="13" t="s">
        <v>96</v>
      </c>
      <c r="BM268" s="141" t="s">
        <v>3419</v>
      </c>
    </row>
    <row r="269" spans="2:65" s="1" customFormat="1" ht="14.5" customHeight="1">
      <c r="B269" s="129"/>
      <c r="C269" s="143" t="s">
        <v>618</v>
      </c>
      <c r="D269" s="143" t="s">
        <v>220</v>
      </c>
      <c r="E269" s="144" t="s">
        <v>3420</v>
      </c>
      <c r="F269" s="145" t="s">
        <v>3421</v>
      </c>
      <c r="G269" s="146" t="s">
        <v>156</v>
      </c>
      <c r="H269" s="147">
        <v>21.076000000000001</v>
      </c>
      <c r="I269" s="148"/>
      <c r="J269" s="148">
        <f>ROUND(I269*H269,2)</f>
        <v>0</v>
      </c>
      <c r="K269" s="149"/>
      <c r="L269" s="150"/>
      <c r="M269" s="151"/>
      <c r="N269" s="152"/>
      <c r="O269" s="139"/>
      <c r="P269" s="139"/>
      <c r="Q269" s="139"/>
      <c r="R269" s="139"/>
      <c r="S269" s="139"/>
      <c r="T269" s="140"/>
      <c r="AR269" s="141" t="s">
        <v>181</v>
      </c>
      <c r="AT269" s="141" t="s">
        <v>220</v>
      </c>
      <c r="AU269" s="141" t="s">
        <v>89</v>
      </c>
      <c r="AY269" s="13" t="s">
        <v>151</v>
      </c>
      <c r="BE269" s="142">
        <f>IF(N269="základná",J269,0)</f>
        <v>0</v>
      </c>
      <c r="BF269" s="142">
        <f>IF(N269="znížená",J269,0)</f>
        <v>0</v>
      </c>
      <c r="BG269" s="142">
        <f>IF(N269="zákl. prenesená",J269,0)</f>
        <v>0</v>
      </c>
      <c r="BH269" s="142">
        <f>IF(N269="zníž. prenesená",J269,0)</f>
        <v>0</v>
      </c>
      <c r="BI269" s="142">
        <f>IF(N269="nulová",J269,0)</f>
        <v>0</v>
      </c>
      <c r="BJ269" s="13" t="s">
        <v>89</v>
      </c>
      <c r="BK269" s="142">
        <f>ROUND(I269*H269,2)</f>
        <v>0</v>
      </c>
      <c r="BL269" s="13" t="s">
        <v>96</v>
      </c>
      <c r="BM269" s="141" t="s">
        <v>3422</v>
      </c>
    </row>
    <row r="270" spans="2:65" s="1" customFormat="1" ht="24.25" customHeight="1">
      <c r="B270" s="129"/>
      <c r="C270" s="130" t="s">
        <v>622</v>
      </c>
      <c r="D270" s="130" t="s">
        <v>153</v>
      </c>
      <c r="E270" s="131" t="s">
        <v>3423</v>
      </c>
      <c r="F270" s="132" t="s">
        <v>1866</v>
      </c>
      <c r="G270" s="133" t="s">
        <v>545</v>
      </c>
      <c r="H270" s="134">
        <v>10.829000000000001</v>
      </c>
      <c r="I270" s="135"/>
      <c r="J270" s="135">
        <f>ROUND(I270*H270,2)</f>
        <v>0</v>
      </c>
      <c r="K270" s="136"/>
      <c r="L270" s="25"/>
      <c r="M270" s="137"/>
      <c r="N270" s="138"/>
      <c r="O270" s="139"/>
      <c r="P270" s="139"/>
      <c r="Q270" s="139"/>
      <c r="R270" s="139"/>
      <c r="S270" s="139"/>
      <c r="T270" s="140"/>
      <c r="AR270" s="141" t="s">
        <v>215</v>
      </c>
      <c r="AT270" s="141" t="s">
        <v>153</v>
      </c>
      <c r="AU270" s="141" t="s">
        <v>89</v>
      </c>
      <c r="AY270" s="13" t="s">
        <v>151</v>
      </c>
      <c r="BE270" s="142">
        <f>IF(N270="základná",J270,0)</f>
        <v>0</v>
      </c>
      <c r="BF270" s="142">
        <f>IF(N270="znížená",J270,0)</f>
        <v>0</v>
      </c>
      <c r="BG270" s="142">
        <f>IF(N270="zákl. prenesená",J270,0)</f>
        <v>0</v>
      </c>
      <c r="BH270" s="142">
        <f>IF(N270="zníž. prenesená",J270,0)</f>
        <v>0</v>
      </c>
      <c r="BI270" s="142">
        <f>IF(N270="nulová",J270,0)</f>
        <v>0</v>
      </c>
      <c r="BJ270" s="13" t="s">
        <v>89</v>
      </c>
      <c r="BK270" s="142">
        <f>ROUND(I270*H270,2)</f>
        <v>0</v>
      </c>
      <c r="BL270" s="13" t="s">
        <v>215</v>
      </c>
      <c r="BM270" s="141" t="s">
        <v>3424</v>
      </c>
    </row>
    <row r="271" spans="2:65" s="11" customFormat="1" ht="23" customHeight="1">
      <c r="B271" s="118"/>
      <c r="D271" s="119" t="s">
        <v>76</v>
      </c>
      <c r="E271" s="127" t="s">
        <v>3425</v>
      </c>
      <c r="F271" s="127" t="s">
        <v>3426</v>
      </c>
      <c r="J271" s="128">
        <f>BK271</f>
        <v>0</v>
      </c>
      <c r="L271" s="118"/>
      <c r="M271" s="122"/>
      <c r="P271" s="123"/>
      <c r="R271" s="123"/>
      <c r="T271" s="124"/>
      <c r="AR271" s="119" t="s">
        <v>89</v>
      </c>
      <c r="AT271" s="125" t="s">
        <v>76</v>
      </c>
      <c r="AU271" s="125" t="s">
        <v>84</v>
      </c>
      <c r="AY271" s="119" t="s">
        <v>151</v>
      </c>
      <c r="BK271" s="126">
        <f>SUM(BK272:BK274)</f>
        <v>0</v>
      </c>
    </row>
    <row r="272" spans="2:65" s="1" customFormat="1" ht="24.25" customHeight="1">
      <c r="B272" s="129"/>
      <c r="C272" s="130" t="s">
        <v>626</v>
      </c>
      <c r="D272" s="130" t="s">
        <v>153</v>
      </c>
      <c r="E272" s="131" t="s">
        <v>3427</v>
      </c>
      <c r="F272" s="132" t="s">
        <v>3428</v>
      </c>
      <c r="G272" s="133" t="s">
        <v>156</v>
      </c>
      <c r="H272" s="134">
        <v>120.468</v>
      </c>
      <c r="I272" s="135"/>
      <c r="J272" s="135">
        <f>ROUND(I272*H272,2)</f>
        <v>0</v>
      </c>
      <c r="K272" s="136"/>
      <c r="L272" s="25"/>
      <c r="M272" s="137"/>
      <c r="N272" s="138"/>
      <c r="O272" s="139"/>
      <c r="P272" s="139"/>
      <c r="Q272" s="139"/>
      <c r="R272" s="139"/>
      <c r="S272" s="139"/>
      <c r="T272" s="140"/>
      <c r="AR272" s="141" t="s">
        <v>215</v>
      </c>
      <c r="AT272" s="141" t="s">
        <v>153</v>
      </c>
      <c r="AU272" s="141" t="s">
        <v>89</v>
      </c>
      <c r="AY272" s="13" t="s">
        <v>151</v>
      </c>
      <c r="BE272" s="142">
        <f>IF(N272="základná",J272,0)</f>
        <v>0</v>
      </c>
      <c r="BF272" s="142">
        <f>IF(N272="znížená",J272,0)</f>
        <v>0</v>
      </c>
      <c r="BG272" s="142">
        <f>IF(N272="zákl. prenesená",J272,0)</f>
        <v>0</v>
      </c>
      <c r="BH272" s="142">
        <f>IF(N272="zníž. prenesená",J272,0)</f>
        <v>0</v>
      </c>
      <c r="BI272" s="142">
        <f>IF(N272="nulová",J272,0)</f>
        <v>0</v>
      </c>
      <c r="BJ272" s="13" t="s">
        <v>89</v>
      </c>
      <c r="BK272" s="142">
        <f>ROUND(I272*H272,2)</f>
        <v>0</v>
      </c>
      <c r="BL272" s="13" t="s">
        <v>215</v>
      </c>
      <c r="BM272" s="141" t="s">
        <v>3429</v>
      </c>
    </row>
    <row r="273" spans="2:65" s="1" customFormat="1" ht="38" customHeight="1">
      <c r="B273" s="129"/>
      <c r="C273" s="130" t="s">
        <v>630</v>
      </c>
      <c r="D273" s="130" t="s">
        <v>153</v>
      </c>
      <c r="E273" s="131" t="s">
        <v>3430</v>
      </c>
      <c r="F273" s="132" t="s">
        <v>3431</v>
      </c>
      <c r="G273" s="133" t="s">
        <v>156</v>
      </c>
      <c r="H273" s="134">
        <v>200.12700000000001</v>
      </c>
      <c r="I273" s="135"/>
      <c r="J273" s="135">
        <f>ROUND(I273*H273,2)</f>
        <v>0</v>
      </c>
      <c r="K273" s="136"/>
      <c r="L273" s="25"/>
      <c r="M273" s="137"/>
      <c r="N273" s="138"/>
      <c r="O273" s="139"/>
      <c r="P273" s="139"/>
      <c r="Q273" s="139"/>
      <c r="R273" s="139"/>
      <c r="S273" s="139"/>
      <c r="T273" s="140"/>
      <c r="AR273" s="141" t="s">
        <v>215</v>
      </c>
      <c r="AT273" s="141" t="s">
        <v>153</v>
      </c>
      <c r="AU273" s="141" t="s">
        <v>89</v>
      </c>
      <c r="AY273" s="13" t="s">
        <v>151</v>
      </c>
      <c r="BE273" s="142">
        <f>IF(N273="základná",J273,0)</f>
        <v>0</v>
      </c>
      <c r="BF273" s="142">
        <f>IF(N273="znížená",J273,0)</f>
        <v>0</v>
      </c>
      <c r="BG273" s="142">
        <f>IF(N273="zákl. prenesená",J273,0)</f>
        <v>0</v>
      </c>
      <c r="BH273" s="142">
        <f>IF(N273="zníž. prenesená",J273,0)</f>
        <v>0</v>
      </c>
      <c r="BI273" s="142">
        <f>IF(N273="nulová",J273,0)</f>
        <v>0</v>
      </c>
      <c r="BJ273" s="13" t="s">
        <v>89</v>
      </c>
      <c r="BK273" s="142">
        <f>ROUND(I273*H273,2)</f>
        <v>0</v>
      </c>
      <c r="BL273" s="13" t="s">
        <v>215</v>
      </c>
      <c r="BM273" s="141" t="s">
        <v>3432</v>
      </c>
    </row>
    <row r="274" spans="2:65" s="1" customFormat="1" ht="24.25" customHeight="1">
      <c r="B274" s="129"/>
      <c r="C274" s="130" t="s">
        <v>634</v>
      </c>
      <c r="D274" s="130" t="s">
        <v>153</v>
      </c>
      <c r="E274" s="131" t="s">
        <v>3433</v>
      </c>
      <c r="F274" s="132" t="s">
        <v>3434</v>
      </c>
      <c r="G274" s="133" t="s">
        <v>156</v>
      </c>
      <c r="H274" s="134">
        <v>200.12700000000001</v>
      </c>
      <c r="I274" s="135"/>
      <c r="J274" s="135">
        <f>ROUND(I274*H274,2)</f>
        <v>0</v>
      </c>
      <c r="K274" s="136"/>
      <c r="L274" s="25"/>
      <c r="M274" s="153"/>
      <c r="N274" s="154"/>
      <c r="O274" s="155"/>
      <c r="P274" s="155"/>
      <c r="Q274" s="155"/>
      <c r="R274" s="155"/>
      <c r="S274" s="155"/>
      <c r="T274" s="156"/>
      <c r="AR274" s="141" t="s">
        <v>215</v>
      </c>
      <c r="AT274" s="141" t="s">
        <v>153</v>
      </c>
      <c r="AU274" s="141" t="s">
        <v>89</v>
      </c>
      <c r="AY274" s="13" t="s">
        <v>151</v>
      </c>
      <c r="BE274" s="142">
        <f>IF(N274="základná",J274,0)</f>
        <v>0</v>
      </c>
      <c r="BF274" s="142">
        <f>IF(N274="znížená",J274,0)</f>
        <v>0</v>
      </c>
      <c r="BG274" s="142">
        <f>IF(N274="zákl. prenesená",J274,0)</f>
        <v>0</v>
      </c>
      <c r="BH274" s="142">
        <f>IF(N274="zníž. prenesená",J274,0)</f>
        <v>0</v>
      </c>
      <c r="BI274" s="142">
        <f>IF(N274="nulová",J274,0)</f>
        <v>0</v>
      </c>
      <c r="BJ274" s="13" t="s">
        <v>89</v>
      </c>
      <c r="BK274" s="142">
        <f>ROUND(I274*H274,2)</f>
        <v>0</v>
      </c>
      <c r="BL274" s="13" t="s">
        <v>215</v>
      </c>
      <c r="BM274" s="141" t="s">
        <v>3435</v>
      </c>
    </row>
    <row r="275" spans="2:65" s="1" customFormat="1" ht="7" customHeight="1">
      <c r="B275" s="37"/>
      <c r="C275" s="38"/>
      <c r="D275" s="38"/>
      <c r="E275" s="38"/>
      <c r="F275" s="38"/>
      <c r="G275" s="38"/>
      <c r="H275" s="38"/>
      <c r="I275" s="38"/>
      <c r="J275" s="38"/>
      <c r="K275" s="38"/>
      <c r="L275" s="25"/>
    </row>
  </sheetData>
  <autoFilter ref="C138:K274" xr:uid="{00000000-0009-0000-0000-000006000000}"/>
  <mergeCells count="11">
    <mergeCell ref="L2:V2"/>
    <mergeCell ref="E87:H87"/>
    <mergeCell ref="E89:H89"/>
    <mergeCell ref="E127:H127"/>
    <mergeCell ref="E129:H129"/>
    <mergeCell ref="E131:H131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2:BM168"/>
  <sheetViews>
    <sheetView showGridLines="0" topLeftCell="A106" zoomScale="110" zoomScaleNormal="110" workbookViewId="0">
      <selection activeCell="AA126" sqref="AA126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1" width="9.25" customWidth="1"/>
    <col min="44" max="66" width="0" hidden="1" customWidth="1"/>
  </cols>
  <sheetData>
    <row r="2" spans="2:46" ht="37" customHeight="1">
      <c r="L2" s="209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110</v>
      </c>
    </row>
    <row r="3" spans="2:46" ht="7.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7.5" hidden="1" customHeight="1">
      <c r="B4" s="16"/>
      <c r="D4" s="17" t="s">
        <v>111</v>
      </c>
      <c r="L4" s="16"/>
      <c r="M4" s="86" t="s">
        <v>9</v>
      </c>
      <c r="AT4" s="13" t="s">
        <v>3</v>
      </c>
    </row>
    <row r="5" spans="2:46" ht="7.5" hidden="1" customHeight="1">
      <c r="B5" s="16"/>
      <c r="L5" s="16"/>
    </row>
    <row r="6" spans="2:46" ht="7.5" hidden="1" customHeight="1">
      <c r="B6" s="16"/>
      <c r="D6" s="22" t="s">
        <v>13</v>
      </c>
      <c r="L6" s="16"/>
    </row>
    <row r="7" spans="2:46" ht="7.5" hidden="1" customHeight="1">
      <c r="B7" s="16"/>
      <c r="E7" s="215" t="str">
        <f>'Rekapitulácia stavby'!K6</f>
        <v>Zvýšenie energetickej účinnosti budovy kultúrneho domu v Kostolnej pri Dunaji</v>
      </c>
      <c r="F7" s="216"/>
      <c r="G7" s="216"/>
      <c r="H7" s="216"/>
      <c r="L7" s="16"/>
    </row>
    <row r="8" spans="2:46" s="1" customFormat="1" ht="7.5" hidden="1" customHeight="1">
      <c r="B8" s="25"/>
      <c r="D8" s="22" t="s">
        <v>112</v>
      </c>
      <c r="L8" s="25"/>
    </row>
    <row r="9" spans="2:46" s="1" customFormat="1" ht="7.5" hidden="1" customHeight="1">
      <c r="B9" s="25"/>
      <c r="E9" s="176" t="s">
        <v>3436</v>
      </c>
      <c r="F9" s="214"/>
      <c r="G9" s="214"/>
      <c r="H9" s="214"/>
      <c r="L9" s="25"/>
    </row>
    <row r="10" spans="2:46" s="1" customFormat="1" hidden="1">
      <c r="B10" s="25"/>
      <c r="L10" s="25"/>
    </row>
    <row r="11" spans="2:46" s="1" customFormat="1" ht="7.5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7.5" hidden="1" customHeight="1">
      <c r="B12" s="25"/>
      <c r="D12" s="22" t="s">
        <v>17</v>
      </c>
      <c r="F12" s="20" t="s">
        <v>18</v>
      </c>
      <c r="I12" s="22" t="s">
        <v>19</v>
      </c>
      <c r="J12" s="45">
        <f>'Rekapitulácia stavby'!AN8</f>
        <v>46202</v>
      </c>
      <c r="L12" s="25"/>
    </row>
    <row r="13" spans="2:46" s="1" customFormat="1" ht="7.5" hidden="1" customHeight="1">
      <c r="B13" s="25"/>
      <c r="L13" s="25"/>
    </row>
    <row r="14" spans="2:46" s="1" customFormat="1" ht="7.5" hidden="1" customHeight="1">
      <c r="B14" s="25"/>
      <c r="D14" s="22" t="s">
        <v>20</v>
      </c>
      <c r="I14" s="22" t="s">
        <v>21</v>
      </c>
      <c r="J14" s="20" t="s">
        <v>22</v>
      </c>
      <c r="L14" s="25"/>
    </row>
    <row r="15" spans="2:46" s="1" customFormat="1" ht="7.5" hidden="1" customHeight="1">
      <c r="B15" s="25"/>
      <c r="E15" s="20" t="s">
        <v>23</v>
      </c>
      <c r="I15" s="22" t="s">
        <v>24</v>
      </c>
      <c r="J15" s="20" t="s">
        <v>25</v>
      </c>
      <c r="L15" s="25"/>
    </row>
    <row r="16" spans="2:46" s="1" customFormat="1" ht="7.5" hidden="1" customHeight="1">
      <c r="B16" s="25"/>
      <c r="L16" s="25"/>
    </row>
    <row r="17" spans="2:12" s="1" customFormat="1" ht="7.5" hidden="1" customHeight="1">
      <c r="B17" s="25"/>
      <c r="D17" s="22" t="s">
        <v>26</v>
      </c>
      <c r="I17" s="22" t="s">
        <v>21</v>
      </c>
      <c r="J17" s="20" t="s">
        <v>1</v>
      </c>
      <c r="L17" s="25"/>
    </row>
    <row r="18" spans="2:12" s="1" customFormat="1" ht="7.5" hidden="1" customHeight="1">
      <c r="B18" s="25"/>
      <c r="E18" s="20" t="s">
        <v>27</v>
      </c>
      <c r="I18" s="22" t="s">
        <v>24</v>
      </c>
      <c r="J18" s="20" t="s">
        <v>1</v>
      </c>
      <c r="L18" s="25"/>
    </row>
    <row r="19" spans="2:12" s="1" customFormat="1" ht="7.5" hidden="1" customHeight="1">
      <c r="B19" s="25"/>
      <c r="L19" s="25"/>
    </row>
    <row r="20" spans="2:12" s="1" customFormat="1" ht="7.5" hidden="1" customHeight="1">
      <c r="B20" s="25"/>
      <c r="D20" s="22" t="s">
        <v>28</v>
      </c>
      <c r="I20" s="22" t="s">
        <v>21</v>
      </c>
      <c r="J20" s="20" t="s">
        <v>29</v>
      </c>
      <c r="L20" s="25"/>
    </row>
    <row r="21" spans="2:12" s="1" customFormat="1" ht="7.5" hidden="1" customHeight="1">
      <c r="B21" s="25"/>
      <c r="E21" s="20" t="s">
        <v>30</v>
      </c>
      <c r="I21" s="22" t="s">
        <v>24</v>
      </c>
      <c r="J21" s="20" t="s">
        <v>31</v>
      </c>
      <c r="L21" s="25"/>
    </row>
    <row r="22" spans="2:12" s="1" customFormat="1" ht="7.5" hidden="1" customHeight="1">
      <c r="B22" s="25"/>
      <c r="L22" s="25"/>
    </row>
    <row r="23" spans="2:12" s="1" customFormat="1" ht="7.5" hidden="1" customHeight="1">
      <c r="B23" s="25"/>
      <c r="D23" s="22" t="s">
        <v>33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7.5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5" hidden="1" customHeight="1">
      <c r="B25" s="25"/>
      <c r="L25" s="25"/>
    </row>
    <row r="26" spans="2:12" s="1" customFormat="1" ht="7.5" hidden="1" customHeight="1">
      <c r="B26" s="25"/>
      <c r="D26" s="22" t="s">
        <v>35</v>
      </c>
      <c r="L26" s="25"/>
    </row>
    <row r="27" spans="2:12" s="7" customFormat="1" ht="7.5" hidden="1" customHeight="1">
      <c r="B27" s="87"/>
      <c r="E27" s="205" t="s">
        <v>36</v>
      </c>
      <c r="F27" s="205"/>
      <c r="G27" s="205"/>
      <c r="H27" s="205"/>
      <c r="L27" s="87"/>
    </row>
    <row r="28" spans="2:12" s="1" customFormat="1" ht="7.5" hidden="1" customHeight="1">
      <c r="B28" s="25"/>
      <c r="L28" s="25"/>
    </row>
    <row r="29" spans="2:12" s="1" customFormat="1" ht="7.5" hidden="1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7.5" hidden="1" customHeight="1">
      <c r="B30" s="25"/>
      <c r="D30" s="88" t="s">
        <v>37</v>
      </c>
      <c r="J30" s="59">
        <f>ROUND(J118, 2)</f>
        <v>0</v>
      </c>
      <c r="L30" s="25"/>
    </row>
    <row r="31" spans="2:12" s="1" customFormat="1" ht="7.5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7.5" hidden="1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7.5" hidden="1" customHeight="1">
      <c r="B33" s="25"/>
      <c r="D33" s="48" t="s">
        <v>41</v>
      </c>
      <c r="E33" s="22" t="s">
        <v>42</v>
      </c>
      <c r="F33" s="79">
        <f>ROUND((SUM(BE118:BE118)),  2)</f>
        <v>0</v>
      </c>
      <c r="I33" s="89">
        <v>0.23</v>
      </c>
      <c r="J33" s="79">
        <f>ROUND(((SUM(BE118:BE118))*I33),  2)</f>
        <v>0</v>
      </c>
      <c r="L33" s="25"/>
    </row>
    <row r="34" spans="2:12" s="1" customFormat="1" ht="7.5" hidden="1" customHeight="1">
      <c r="B34" s="25"/>
      <c r="E34" s="22" t="s">
        <v>43</v>
      </c>
      <c r="F34" s="79">
        <f>ROUND((SUM(BF118:BF118)),  2)</f>
        <v>0</v>
      </c>
      <c r="I34" s="89">
        <v>0.23</v>
      </c>
      <c r="J34" s="79">
        <f>ROUND(((SUM(BF118:BF118))*I34),  2)</f>
        <v>0</v>
      </c>
      <c r="L34" s="25"/>
    </row>
    <row r="35" spans="2:12" s="1" customFormat="1" ht="7.5" hidden="1" customHeight="1">
      <c r="B35" s="25"/>
      <c r="E35" s="22" t="s">
        <v>44</v>
      </c>
      <c r="F35" s="79">
        <f>ROUND((SUM(BG118:BG118)),  2)</f>
        <v>0</v>
      </c>
      <c r="I35" s="89">
        <v>0.23</v>
      </c>
      <c r="J35" s="79">
        <f>0</f>
        <v>0</v>
      </c>
      <c r="L35" s="25"/>
    </row>
    <row r="36" spans="2:12" s="1" customFormat="1" ht="7.5" hidden="1" customHeight="1">
      <c r="B36" s="25"/>
      <c r="E36" s="22" t="s">
        <v>45</v>
      </c>
      <c r="F36" s="79">
        <f>ROUND((SUM(BH118:BH118)),  2)</f>
        <v>0</v>
      </c>
      <c r="I36" s="89">
        <v>0.23</v>
      </c>
      <c r="J36" s="79">
        <f>0</f>
        <v>0</v>
      </c>
      <c r="L36" s="25"/>
    </row>
    <row r="37" spans="2:12" s="1" customFormat="1" ht="7.5" hidden="1" customHeight="1">
      <c r="B37" s="25"/>
      <c r="E37" s="22" t="s">
        <v>46</v>
      </c>
      <c r="F37" s="79">
        <f>ROUND((SUM(BI118:BI118)),  2)</f>
        <v>0</v>
      </c>
      <c r="I37" s="89">
        <v>0</v>
      </c>
      <c r="J37" s="79">
        <f>0</f>
        <v>0</v>
      </c>
      <c r="L37" s="25"/>
    </row>
    <row r="38" spans="2:12" s="1" customFormat="1" ht="7.5" hidden="1" customHeight="1">
      <c r="B38" s="25"/>
      <c r="L38" s="25"/>
    </row>
    <row r="39" spans="2:12" s="1" customFormat="1" ht="7.5" hidden="1" customHeight="1">
      <c r="B39" s="25"/>
      <c r="C39" s="90"/>
      <c r="D39" s="91" t="s">
        <v>47</v>
      </c>
      <c r="E39" s="50"/>
      <c r="F39" s="50"/>
      <c r="G39" s="92" t="s">
        <v>48</v>
      </c>
      <c r="H39" s="93" t="s">
        <v>49</v>
      </c>
      <c r="I39" s="50"/>
      <c r="J39" s="94">
        <f>SUM(J30:J37)</f>
        <v>0</v>
      </c>
      <c r="K39" s="95"/>
      <c r="L39" s="25"/>
    </row>
    <row r="40" spans="2:12" s="1" customFormat="1" ht="7.5" hidden="1" customHeight="1">
      <c r="B40" s="25"/>
      <c r="L40" s="25"/>
    </row>
    <row r="41" spans="2:12" ht="7.5" hidden="1" customHeight="1">
      <c r="B41" s="16"/>
      <c r="L41" s="16"/>
    </row>
    <row r="42" spans="2:12" ht="7.5" hidden="1" customHeight="1">
      <c r="B42" s="16"/>
      <c r="L42" s="16"/>
    </row>
    <row r="43" spans="2:12" ht="7.5" hidden="1" customHeight="1">
      <c r="B43" s="16"/>
      <c r="L43" s="16"/>
    </row>
    <row r="44" spans="2:12" ht="7.5" hidden="1" customHeight="1">
      <c r="B44" s="16"/>
      <c r="L44" s="16"/>
    </row>
    <row r="45" spans="2:12" ht="7.5" hidden="1" customHeight="1">
      <c r="B45" s="16"/>
      <c r="L45" s="16"/>
    </row>
    <row r="46" spans="2:12" ht="7.5" hidden="1" customHeight="1">
      <c r="B46" s="16"/>
      <c r="L46" s="16"/>
    </row>
    <row r="47" spans="2:12" ht="7.5" hidden="1" customHeight="1">
      <c r="B47" s="16"/>
      <c r="L47" s="16"/>
    </row>
    <row r="48" spans="2:12" ht="7.5" hidden="1" customHeight="1">
      <c r="B48" s="16"/>
      <c r="L48" s="16"/>
    </row>
    <row r="49" spans="2:12" ht="7.5" hidden="1" customHeight="1">
      <c r="B49" s="16"/>
      <c r="L49" s="16"/>
    </row>
    <row r="50" spans="2:12" s="1" customFormat="1" ht="7.5" hidden="1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5"/>
      <c r="D61" s="36" t="s">
        <v>52</v>
      </c>
      <c r="E61" s="27"/>
      <c r="F61" s="96" t="s">
        <v>53</v>
      </c>
      <c r="G61" s="36" t="s">
        <v>52</v>
      </c>
      <c r="H61" s="27"/>
      <c r="I61" s="27"/>
      <c r="J61" s="97" t="s">
        <v>53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5"/>
      <c r="D76" s="36" t="s">
        <v>52</v>
      </c>
      <c r="E76" s="27"/>
      <c r="F76" s="96" t="s">
        <v>53</v>
      </c>
      <c r="G76" s="36" t="s">
        <v>52</v>
      </c>
      <c r="H76" s="27"/>
      <c r="I76" s="27"/>
      <c r="J76" s="97" t="s">
        <v>53</v>
      </c>
      <c r="K76" s="27"/>
      <c r="L76" s="25"/>
    </row>
    <row r="77" spans="2:12" s="1" customFormat="1" ht="7.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47" s="1" customFormat="1" ht="7.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7.5" hidden="1" customHeight="1">
      <c r="B82" s="25"/>
      <c r="C82" s="17" t="s">
        <v>116</v>
      </c>
      <c r="L82" s="25"/>
    </row>
    <row r="83" spans="2:47" s="1" customFormat="1" ht="7.5" hidden="1" customHeight="1">
      <c r="B83" s="25"/>
      <c r="L83" s="25"/>
    </row>
    <row r="84" spans="2:47" s="1" customFormat="1" ht="7.5" hidden="1" customHeight="1">
      <c r="B84" s="25"/>
      <c r="C84" s="22" t="s">
        <v>13</v>
      </c>
      <c r="L84" s="25"/>
    </row>
    <row r="85" spans="2:47" s="1" customFormat="1" ht="7.5" hidden="1" customHeight="1">
      <c r="B85" s="25"/>
      <c r="E85" s="215" t="str">
        <f>E7</f>
        <v>Zvýšenie energetickej účinnosti budovy kultúrneho domu v Kostolnej pri Dunaji</v>
      </c>
      <c r="F85" s="216"/>
      <c r="G85" s="216"/>
      <c r="H85" s="216"/>
      <c r="L85" s="25"/>
    </row>
    <row r="86" spans="2:47" s="1" customFormat="1" ht="7.5" hidden="1" customHeight="1">
      <c r="B86" s="25"/>
      <c r="C86" s="22" t="s">
        <v>112</v>
      </c>
      <c r="L86" s="25"/>
    </row>
    <row r="87" spans="2:47" s="1" customFormat="1" ht="7.5" hidden="1" customHeight="1">
      <c r="B87" s="25"/>
      <c r="E87" s="176" t="str">
        <f>E9</f>
        <v>7.3. - Slaboprúd (Neoprávnené výdavky)</v>
      </c>
      <c r="F87" s="214"/>
      <c r="G87" s="214"/>
      <c r="H87" s="214"/>
      <c r="L87" s="25"/>
    </row>
    <row r="88" spans="2:47" s="1" customFormat="1" ht="7.5" hidden="1" customHeight="1">
      <c r="B88" s="25"/>
      <c r="L88" s="25"/>
    </row>
    <row r="89" spans="2:47" s="1" customFormat="1" ht="7.5" hidden="1" customHeight="1">
      <c r="B89" s="25"/>
      <c r="C89" s="22" t="s">
        <v>17</v>
      </c>
      <c r="F89" s="20" t="str">
        <f>F12</f>
        <v>č.6,90301 Kostolná pri Dunaji, pč 5/3,5/4,2/4,69/1</v>
      </c>
      <c r="I89" s="22" t="s">
        <v>19</v>
      </c>
      <c r="J89" s="45">
        <f>IF(J12="","",J12)</f>
        <v>46202</v>
      </c>
      <c r="L89" s="25"/>
    </row>
    <row r="90" spans="2:47" s="1" customFormat="1" ht="7.5" hidden="1" customHeight="1">
      <c r="B90" s="25"/>
      <c r="L90" s="25"/>
    </row>
    <row r="91" spans="2:47" s="1" customFormat="1" ht="7.5" hidden="1" customHeight="1">
      <c r="B91" s="25"/>
      <c r="C91" s="22" t="s">
        <v>20</v>
      </c>
      <c r="F91" s="20" t="str">
        <f>E15</f>
        <v>Obec Kostolná pri Dunaji, 59, 903 01</v>
      </c>
      <c r="I91" s="22" t="s">
        <v>28</v>
      </c>
      <c r="J91" s="23" t="str">
        <f>E21</f>
        <v>Ladislav Varjú-CROW-LINE,Mierová 950/8,Jelka 92523</v>
      </c>
      <c r="L91" s="25"/>
    </row>
    <row r="92" spans="2:47" s="1" customFormat="1" ht="7.5" hidden="1" customHeight="1">
      <c r="B92" s="25"/>
      <c r="C92" s="22" t="s">
        <v>26</v>
      </c>
      <c r="F92" s="20" t="str">
        <f>IF(E18="","",E18)</f>
        <v>Podľa výberu investora</v>
      </c>
      <c r="I92" s="22" t="s">
        <v>33</v>
      </c>
      <c r="J92" s="23" t="str">
        <f>E24</f>
        <v xml:space="preserve"> </v>
      </c>
      <c r="L92" s="25"/>
    </row>
    <row r="93" spans="2:47" s="1" customFormat="1" ht="7.5" hidden="1" customHeight="1">
      <c r="B93" s="25"/>
      <c r="L93" s="25"/>
    </row>
    <row r="94" spans="2:47" s="1" customFormat="1" ht="7.5" hidden="1" customHeight="1">
      <c r="B94" s="25"/>
      <c r="C94" s="98" t="s">
        <v>117</v>
      </c>
      <c r="D94" s="90"/>
      <c r="E94" s="90"/>
      <c r="F94" s="90"/>
      <c r="G94" s="90"/>
      <c r="H94" s="90"/>
      <c r="I94" s="90"/>
      <c r="J94" s="99" t="s">
        <v>118</v>
      </c>
      <c r="K94" s="90"/>
      <c r="L94" s="25"/>
    </row>
    <row r="95" spans="2:47" s="1" customFormat="1" ht="7.5" hidden="1" customHeight="1">
      <c r="B95" s="25"/>
      <c r="L95" s="25"/>
    </row>
    <row r="96" spans="2:47" s="1" customFormat="1" ht="7.5" hidden="1" customHeight="1">
      <c r="B96" s="25"/>
      <c r="C96" s="100" t="s">
        <v>119</v>
      </c>
      <c r="J96" s="59">
        <f>J118</f>
        <v>0</v>
      </c>
      <c r="L96" s="25"/>
      <c r="AU96" s="13" t="s">
        <v>120</v>
      </c>
    </row>
    <row r="97" spans="2:12" s="8" customFormat="1" ht="7.5" hidden="1" customHeight="1">
      <c r="B97" s="101"/>
      <c r="D97" s="102" t="s">
        <v>2992</v>
      </c>
      <c r="E97" s="103"/>
      <c r="F97" s="103"/>
      <c r="G97" s="103"/>
      <c r="H97" s="103"/>
      <c r="I97" s="103"/>
      <c r="J97" s="104" t="e">
        <f>#REF!</f>
        <v>#REF!</v>
      </c>
      <c r="L97" s="101"/>
    </row>
    <row r="98" spans="2:12" s="9" customFormat="1" ht="7.5" hidden="1" customHeight="1">
      <c r="B98" s="105"/>
      <c r="D98" s="106" t="s">
        <v>3437</v>
      </c>
      <c r="E98" s="107"/>
      <c r="F98" s="107"/>
      <c r="G98" s="107"/>
      <c r="H98" s="107"/>
      <c r="I98" s="107"/>
      <c r="J98" s="108" t="e">
        <f>#REF!</f>
        <v>#REF!</v>
      </c>
      <c r="L98" s="105"/>
    </row>
    <row r="99" spans="2:12" s="1" customFormat="1" ht="7.5" hidden="1" customHeight="1">
      <c r="B99" s="25"/>
      <c r="L99" s="25"/>
    </row>
    <row r="100" spans="2:12" s="1" customFormat="1" ht="7.5" hidden="1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1" spans="2:12" hidden="1"/>
    <row r="102" spans="2:12" hidden="1"/>
    <row r="103" spans="2:12" hidden="1"/>
    <row r="104" spans="2:12" s="1" customFormat="1" ht="7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5" customHeight="1">
      <c r="B105" s="25"/>
      <c r="C105" s="17" t="s">
        <v>137</v>
      </c>
      <c r="L105" s="25"/>
    </row>
    <row r="106" spans="2:12" s="1" customFormat="1" ht="7" customHeight="1">
      <c r="B106" s="25"/>
      <c r="L106" s="25"/>
    </row>
    <row r="107" spans="2:12" s="1" customFormat="1" ht="12" customHeight="1">
      <c r="B107" s="25"/>
      <c r="C107" s="22" t="s">
        <v>13</v>
      </c>
      <c r="L107" s="25"/>
    </row>
    <row r="108" spans="2:12" s="1" customFormat="1" ht="23.25" customHeight="1">
      <c r="B108" s="25"/>
      <c r="E108" s="215" t="str">
        <f>E7</f>
        <v>Zvýšenie energetickej účinnosti budovy kultúrneho domu v Kostolnej pri Dunaji</v>
      </c>
      <c r="F108" s="216"/>
      <c r="G108" s="216"/>
      <c r="H108" s="216"/>
      <c r="L108" s="25"/>
    </row>
    <row r="109" spans="2:12" s="1" customFormat="1" ht="12" customHeight="1">
      <c r="B109" s="25"/>
      <c r="C109" s="22" t="s">
        <v>112</v>
      </c>
      <c r="L109" s="25"/>
    </row>
    <row r="110" spans="2:12" s="1" customFormat="1" ht="16.5" customHeight="1">
      <c r="B110" s="25"/>
      <c r="E110" s="176" t="str">
        <f>E9</f>
        <v>7.3. - Slaboprúd (Neoprávnené výdavky)</v>
      </c>
      <c r="F110" s="214"/>
      <c r="G110" s="214"/>
      <c r="H110" s="214"/>
      <c r="L110" s="25"/>
    </row>
    <row r="111" spans="2:12" s="1" customFormat="1" ht="7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>č.6,90301 Kostolná pri Dunaji, pč 5/3,5/4,2/4,69/1</v>
      </c>
      <c r="I112" s="22" t="s">
        <v>19</v>
      </c>
      <c r="J112" s="45">
        <f>IF(J12="","",J12)</f>
        <v>46202</v>
      </c>
      <c r="L112" s="25"/>
    </row>
    <row r="113" spans="2:65" s="1" customFormat="1" ht="7" customHeight="1">
      <c r="B113" s="25"/>
      <c r="L113" s="25"/>
    </row>
    <row r="114" spans="2:65" s="1" customFormat="1" ht="54.5" customHeight="1">
      <c r="B114" s="25"/>
      <c r="C114" s="22" t="s">
        <v>20</v>
      </c>
      <c r="F114" s="20" t="str">
        <f>E15</f>
        <v>Obec Kostolná pri Dunaji, 59, 903 01</v>
      </c>
      <c r="I114" s="22" t="s">
        <v>28</v>
      </c>
      <c r="J114" s="23" t="str">
        <f>E21</f>
        <v>Ladislav Varjú-CROW-LINE,Mierová 950/8,Jelka 92523</v>
      </c>
      <c r="L114" s="25"/>
    </row>
    <row r="115" spans="2:65" s="1" customFormat="1" ht="15.25" customHeight="1">
      <c r="B115" s="25"/>
      <c r="C115" s="22" t="s">
        <v>26</v>
      </c>
      <c r="F115" s="20" t="str">
        <f>IF(E18="","",E18)</f>
        <v>Podľa výberu investora</v>
      </c>
      <c r="I115" s="22" t="s">
        <v>33</v>
      </c>
      <c r="J115" s="23" t="str">
        <f>E24</f>
        <v xml:space="preserve"> </v>
      </c>
      <c r="L115" s="25"/>
    </row>
    <row r="116" spans="2:65" s="1" customFormat="1" ht="10.25" customHeight="1">
      <c r="B116" s="25"/>
      <c r="L116" s="25"/>
    </row>
    <row r="117" spans="2:65" s="10" customFormat="1" ht="29.25" customHeight="1">
      <c r="B117" s="109"/>
      <c r="C117" s="110" t="s">
        <v>138</v>
      </c>
      <c r="D117" s="111" t="s">
        <v>62</v>
      </c>
      <c r="E117" s="111" t="s">
        <v>58</v>
      </c>
      <c r="F117" s="111" t="s">
        <v>59</v>
      </c>
      <c r="G117" s="111" t="s">
        <v>139</v>
      </c>
      <c r="H117" s="111" t="s">
        <v>140</v>
      </c>
      <c r="I117" s="111" t="s">
        <v>141</v>
      </c>
      <c r="J117" s="112" t="s">
        <v>118</v>
      </c>
      <c r="K117" s="113" t="s">
        <v>142</v>
      </c>
      <c r="L117" s="109"/>
      <c r="M117" s="52" t="s">
        <v>1</v>
      </c>
      <c r="N117" s="53" t="s">
        <v>41</v>
      </c>
      <c r="O117" s="53" t="s">
        <v>143</v>
      </c>
      <c r="P117" s="53" t="s">
        <v>144</v>
      </c>
      <c r="Q117" s="53" t="s">
        <v>145</v>
      </c>
      <c r="R117" s="53" t="s">
        <v>146</v>
      </c>
      <c r="S117" s="53" t="s">
        <v>147</v>
      </c>
      <c r="T117" s="54" t="s">
        <v>148</v>
      </c>
    </row>
    <row r="118" spans="2:65" s="1" customFormat="1" ht="23" customHeight="1">
      <c r="B118" s="25"/>
      <c r="C118" s="57" t="s">
        <v>119</v>
      </c>
      <c r="J118" s="114">
        <f>BK118</f>
        <v>0</v>
      </c>
      <c r="L118" s="25"/>
      <c r="M118" s="55"/>
      <c r="N118" s="46"/>
      <c r="O118" s="46"/>
      <c r="P118" s="115" t="e">
        <f>#REF!</f>
        <v>#REF!</v>
      </c>
      <c r="Q118" s="46"/>
      <c r="R118" s="115" t="e">
        <f>#REF!</f>
        <v>#REF!</v>
      </c>
      <c r="S118" s="46"/>
      <c r="T118" s="116" t="e">
        <f>#REF!</f>
        <v>#REF!</v>
      </c>
      <c r="AT118" s="13" t="s">
        <v>76</v>
      </c>
      <c r="AU118" s="13" t="s">
        <v>120</v>
      </c>
      <c r="BK118" s="117">
        <f>BK119</f>
        <v>0</v>
      </c>
    </row>
    <row r="119" spans="2:65" s="11" customFormat="1" ht="26" customHeight="1">
      <c r="B119" s="118"/>
      <c r="D119" s="119" t="s">
        <v>76</v>
      </c>
      <c r="E119" s="120" t="s">
        <v>220</v>
      </c>
      <c r="F119" s="120" t="s">
        <v>2715</v>
      </c>
      <c r="J119" s="121">
        <f>BK119</f>
        <v>0</v>
      </c>
      <c r="L119" s="118"/>
      <c r="M119" s="122"/>
      <c r="P119" s="123"/>
      <c r="R119" s="123"/>
      <c r="T119" s="124"/>
      <c r="AR119" s="119" t="s">
        <v>93</v>
      </c>
      <c r="AT119" s="125" t="s">
        <v>76</v>
      </c>
      <c r="AU119" s="125" t="s">
        <v>77</v>
      </c>
      <c r="AY119" s="119" t="s">
        <v>151</v>
      </c>
      <c r="BK119" s="126">
        <f>BK120+BK157+BK165</f>
        <v>0</v>
      </c>
    </row>
    <row r="120" spans="2:65" s="11" customFormat="1" ht="23" customHeight="1">
      <c r="B120" s="118"/>
      <c r="D120" s="119" t="s">
        <v>76</v>
      </c>
      <c r="E120" s="127" t="s">
        <v>2716</v>
      </c>
      <c r="F120" s="127" t="s">
        <v>3501</v>
      </c>
      <c r="J120" s="128">
        <f>BK120</f>
        <v>0</v>
      </c>
      <c r="L120" s="118"/>
      <c r="M120" s="122"/>
      <c r="P120" s="123"/>
      <c r="R120" s="123"/>
      <c r="T120" s="124"/>
      <c r="W120" s="173"/>
      <c r="AR120" s="119" t="s">
        <v>93</v>
      </c>
      <c r="AT120" s="125" t="s">
        <v>76</v>
      </c>
      <c r="AU120" s="125" t="s">
        <v>84</v>
      </c>
      <c r="AY120" s="119" t="s">
        <v>151</v>
      </c>
      <c r="BK120" s="126">
        <f>SUM(BK121:BK156)</f>
        <v>0</v>
      </c>
    </row>
    <row r="121" spans="2:65" s="1" customFormat="1" ht="14.5" customHeight="1">
      <c r="B121" s="129"/>
      <c r="C121" s="130">
        <v>1</v>
      </c>
      <c r="D121" s="130" t="s">
        <v>153</v>
      </c>
      <c r="E121" s="131" t="s">
        <v>2718</v>
      </c>
      <c r="F121" s="132" t="s">
        <v>3441</v>
      </c>
      <c r="G121" s="133" t="s">
        <v>169</v>
      </c>
      <c r="H121" s="134">
        <v>5</v>
      </c>
      <c r="I121" s="135"/>
      <c r="J121" s="135">
        <f t="shared" ref="J121:J152" si="0">ROUND(I121*H121,2)</f>
        <v>0</v>
      </c>
      <c r="K121" s="136"/>
      <c r="L121" s="25"/>
      <c r="M121" s="137"/>
      <c r="N121" s="138"/>
      <c r="O121" s="139"/>
      <c r="P121" s="139"/>
      <c r="Q121" s="139"/>
      <c r="R121" s="139"/>
      <c r="S121" s="139"/>
      <c r="T121" s="140"/>
      <c r="W121" s="11"/>
      <c r="AR121" s="141" t="s">
        <v>411</v>
      </c>
      <c r="AT121" s="141" t="s">
        <v>153</v>
      </c>
      <c r="AU121" s="141" t="s">
        <v>89</v>
      </c>
      <c r="AY121" s="13" t="s">
        <v>151</v>
      </c>
      <c r="BE121" s="142">
        <f t="shared" ref="BE121:BE152" si="1">IF(N121="základná",J121,0)</f>
        <v>0</v>
      </c>
      <c r="BF121" s="142">
        <f t="shared" ref="BF121:BF152" si="2">IF(N121="znížená",J121,0)</f>
        <v>0</v>
      </c>
      <c r="BG121" s="142">
        <f t="shared" ref="BG121:BG152" si="3">IF(N121="zákl. prenesená",J121,0)</f>
        <v>0</v>
      </c>
      <c r="BH121" s="142">
        <f t="shared" ref="BH121:BH152" si="4">IF(N121="zníž. prenesená",J121,0)</f>
        <v>0</v>
      </c>
      <c r="BI121" s="142">
        <f t="shared" ref="BI121:BI152" si="5">IF(N121="nulová",J121,0)</f>
        <v>0</v>
      </c>
      <c r="BJ121" s="13" t="s">
        <v>89</v>
      </c>
      <c r="BK121" s="142">
        <f t="shared" ref="BK121:BK152" si="6">ROUND(I121*H121,2)</f>
        <v>0</v>
      </c>
      <c r="BL121" s="13" t="s">
        <v>411</v>
      </c>
      <c r="BM121" s="141" t="s">
        <v>2720</v>
      </c>
    </row>
    <row r="122" spans="2:65" s="1" customFormat="1" ht="24.25" customHeight="1">
      <c r="B122" s="129"/>
      <c r="C122" s="143">
        <v>2</v>
      </c>
      <c r="D122" s="143" t="s">
        <v>220</v>
      </c>
      <c r="E122" s="144" t="s">
        <v>2721</v>
      </c>
      <c r="F122" s="145" t="s">
        <v>3442</v>
      </c>
      <c r="G122" s="146" t="s">
        <v>169</v>
      </c>
      <c r="H122" s="147">
        <v>5</v>
      </c>
      <c r="I122" s="148"/>
      <c r="J122" s="148">
        <f t="shared" si="0"/>
        <v>0</v>
      </c>
      <c r="K122" s="149"/>
      <c r="L122" s="150"/>
      <c r="M122" s="151"/>
      <c r="N122" s="152"/>
      <c r="O122" s="139"/>
      <c r="P122" s="139"/>
      <c r="Q122" s="139"/>
      <c r="R122" s="139"/>
      <c r="S122" s="139"/>
      <c r="T122" s="140"/>
      <c r="W122" s="11"/>
      <c r="AR122" s="141" t="s">
        <v>2712</v>
      </c>
      <c r="AT122" s="141" t="s">
        <v>220</v>
      </c>
      <c r="AU122" s="141" t="s">
        <v>89</v>
      </c>
      <c r="AY122" s="13" t="s">
        <v>151</v>
      </c>
      <c r="BE122" s="142">
        <f t="shared" si="1"/>
        <v>0</v>
      </c>
      <c r="BF122" s="142">
        <f t="shared" si="2"/>
        <v>0</v>
      </c>
      <c r="BG122" s="142">
        <f t="shared" si="3"/>
        <v>0</v>
      </c>
      <c r="BH122" s="142">
        <f t="shared" si="4"/>
        <v>0</v>
      </c>
      <c r="BI122" s="142">
        <f t="shared" si="5"/>
        <v>0</v>
      </c>
      <c r="BJ122" s="13" t="s">
        <v>89</v>
      </c>
      <c r="BK122" s="142">
        <f t="shared" si="6"/>
        <v>0</v>
      </c>
      <c r="BL122" s="13" t="s">
        <v>411</v>
      </c>
      <c r="BM122" s="141" t="s">
        <v>2723</v>
      </c>
    </row>
    <row r="123" spans="2:65" s="1" customFormat="1" ht="24.25" customHeight="1">
      <c r="B123" s="129"/>
      <c r="C123" s="130">
        <v>3</v>
      </c>
      <c r="D123" s="130" t="s">
        <v>153</v>
      </c>
      <c r="E123" s="131" t="s">
        <v>2724</v>
      </c>
      <c r="F123" s="132" t="s">
        <v>3479</v>
      </c>
      <c r="G123" s="133" t="s">
        <v>169</v>
      </c>
      <c r="H123" s="134">
        <v>44</v>
      </c>
      <c r="I123" s="135"/>
      <c r="J123" s="135">
        <f t="shared" si="0"/>
        <v>0</v>
      </c>
      <c r="K123" s="136"/>
      <c r="L123" s="25"/>
      <c r="M123" s="137"/>
      <c r="N123" s="138"/>
      <c r="O123" s="139"/>
      <c r="P123" s="139"/>
      <c r="Q123" s="139"/>
      <c r="R123" s="139"/>
      <c r="S123" s="139"/>
      <c r="T123" s="140"/>
      <c r="W123" s="11"/>
      <c r="AR123" s="141" t="s">
        <v>411</v>
      </c>
      <c r="AT123" s="141" t="s">
        <v>153</v>
      </c>
      <c r="AU123" s="141" t="s">
        <v>89</v>
      </c>
      <c r="AY123" s="13" t="s">
        <v>151</v>
      </c>
      <c r="BE123" s="142">
        <f t="shared" si="1"/>
        <v>0</v>
      </c>
      <c r="BF123" s="142">
        <f t="shared" si="2"/>
        <v>0</v>
      </c>
      <c r="BG123" s="142">
        <f t="shared" si="3"/>
        <v>0</v>
      </c>
      <c r="BH123" s="142">
        <f t="shared" si="4"/>
        <v>0</v>
      </c>
      <c r="BI123" s="142">
        <f t="shared" si="5"/>
        <v>0</v>
      </c>
      <c r="BJ123" s="13" t="s">
        <v>89</v>
      </c>
      <c r="BK123" s="142">
        <f t="shared" si="6"/>
        <v>0</v>
      </c>
      <c r="BL123" s="13" t="s">
        <v>411</v>
      </c>
      <c r="BM123" s="141" t="s">
        <v>2726</v>
      </c>
    </row>
    <row r="124" spans="2:65" s="1" customFormat="1" ht="24.25" customHeight="1">
      <c r="B124" s="129"/>
      <c r="C124" s="143">
        <v>4</v>
      </c>
      <c r="D124" s="143" t="s">
        <v>220</v>
      </c>
      <c r="E124" s="144" t="s">
        <v>2727</v>
      </c>
      <c r="F124" s="145" t="s">
        <v>3480</v>
      </c>
      <c r="G124" s="146" t="s">
        <v>169</v>
      </c>
      <c r="H124" s="147">
        <v>44</v>
      </c>
      <c r="I124" s="148"/>
      <c r="J124" s="148">
        <f t="shared" si="0"/>
        <v>0</v>
      </c>
      <c r="K124" s="149"/>
      <c r="L124" s="150"/>
      <c r="M124" s="151"/>
      <c r="N124" s="152"/>
      <c r="O124" s="139"/>
      <c r="P124" s="139"/>
      <c r="Q124" s="139"/>
      <c r="R124" s="139"/>
      <c r="S124" s="139"/>
      <c r="T124" s="140"/>
      <c r="W124" s="11"/>
      <c r="AR124" s="141" t="s">
        <v>2712</v>
      </c>
      <c r="AT124" s="141" t="s">
        <v>220</v>
      </c>
      <c r="AU124" s="141" t="s">
        <v>89</v>
      </c>
      <c r="AY124" s="13" t="s">
        <v>151</v>
      </c>
      <c r="BE124" s="142">
        <f t="shared" si="1"/>
        <v>0</v>
      </c>
      <c r="BF124" s="142">
        <f t="shared" si="2"/>
        <v>0</v>
      </c>
      <c r="BG124" s="142">
        <f t="shared" si="3"/>
        <v>0</v>
      </c>
      <c r="BH124" s="142">
        <f t="shared" si="4"/>
        <v>0</v>
      </c>
      <c r="BI124" s="142">
        <f t="shared" si="5"/>
        <v>0</v>
      </c>
      <c r="BJ124" s="13" t="s">
        <v>89</v>
      </c>
      <c r="BK124" s="142">
        <f t="shared" si="6"/>
        <v>0</v>
      </c>
      <c r="BL124" s="13" t="s">
        <v>411</v>
      </c>
      <c r="BM124" s="141" t="s">
        <v>2729</v>
      </c>
    </row>
    <row r="125" spans="2:65" s="1" customFormat="1" ht="24.25" customHeight="1">
      <c r="B125" s="129"/>
      <c r="C125" s="130">
        <v>5</v>
      </c>
      <c r="D125" s="130" t="s">
        <v>153</v>
      </c>
      <c r="E125" s="131" t="s">
        <v>2730</v>
      </c>
      <c r="F125" s="132" t="s">
        <v>2731</v>
      </c>
      <c r="G125" s="133" t="s">
        <v>160</v>
      </c>
      <c r="H125" s="134">
        <v>1847</v>
      </c>
      <c r="I125" s="135"/>
      <c r="J125" s="135">
        <f t="shared" si="0"/>
        <v>0</v>
      </c>
      <c r="K125" s="136"/>
      <c r="L125" s="25"/>
      <c r="M125" s="137"/>
      <c r="N125" s="138"/>
      <c r="O125" s="139"/>
      <c r="P125" s="139"/>
      <c r="Q125" s="139"/>
      <c r="R125" s="139"/>
      <c r="S125" s="139"/>
      <c r="T125" s="140"/>
      <c r="W125" s="11"/>
      <c r="AR125" s="141" t="s">
        <v>411</v>
      </c>
      <c r="AT125" s="141" t="s">
        <v>153</v>
      </c>
      <c r="AU125" s="141" t="s">
        <v>89</v>
      </c>
      <c r="AY125" s="13" t="s">
        <v>151</v>
      </c>
      <c r="BE125" s="142">
        <f t="shared" si="1"/>
        <v>0</v>
      </c>
      <c r="BF125" s="142">
        <f t="shared" si="2"/>
        <v>0</v>
      </c>
      <c r="BG125" s="142">
        <f t="shared" si="3"/>
        <v>0</v>
      </c>
      <c r="BH125" s="142">
        <f t="shared" si="4"/>
        <v>0</v>
      </c>
      <c r="BI125" s="142">
        <f t="shared" si="5"/>
        <v>0</v>
      </c>
      <c r="BJ125" s="13" t="s">
        <v>89</v>
      </c>
      <c r="BK125" s="142">
        <f t="shared" si="6"/>
        <v>0</v>
      </c>
      <c r="BL125" s="13" t="s">
        <v>411</v>
      </c>
      <c r="BM125" s="141" t="s">
        <v>2732</v>
      </c>
    </row>
    <row r="126" spans="2:65" s="1" customFormat="1" ht="24.25" customHeight="1">
      <c r="B126" s="129"/>
      <c r="C126" s="130">
        <v>6</v>
      </c>
      <c r="D126" s="130" t="s">
        <v>153</v>
      </c>
      <c r="E126" s="131" t="s">
        <v>2733</v>
      </c>
      <c r="F126" s="132" t="s">
        <v>2734</v>
      </c>
      <c r="G126" s="133" t="s">
        <v>160</v>
      </c>
      <c r="H126" s="134">
        <v>795</v>
      </c>
      <c r="I126" s="135"/>
      <c r="J126" s="135">
        <f t="shared" si="0"/>
        <v>0</v>
      </c>
      <c r="K126" s="136"/>
      <c r="L126" s="25"/>
      <c r="M126" s="137"/>
      <c r="N126" s="138"/>
      <c r="O126" s="139"/>
      <c r="P126" s="139"/>
      <c r="Q126" s="139"/>
      <c r="R126" s="139"/>
      <c r="S126" s="139"/>
      <c r="T126" s="140"/>
      <c r="W126" s="11"/>
      <c r="AR126" s="141" t="s">
        <v>411</v>
      </c>
      <c r="AT126" s="141" t="s">
        <v>153</v>
      </c>
      <c r="AU126" s="141" t="s">
        <v>89</v>
      </c>
      <c r="AY126" s="13" t="s">
        <v>151</v>
      </c>
      <c r="BE126" s="142">
        <f t="shared" si="1"/>
        <v>0</v>
      </c>
      <c r="BF126" s="142">
        <f t="shared" si="2"/>
        <v>0</v>
      </c>
      <c r="BG126" s="142">
        <f t="shared" si="3"/>
        <v>0</v>
      </c>
      <c r="BH126" s="142">
        <f t="shared" si="4"/>
        <v>0</v>
      </c>
      <c r="BI126" s="142">
        <f t="shared" si="5"/>
        <v>0</v>
      </c>
      <c r="BJ126" s="13" t="s">
        <v>89</v>
      </c>
      <c r="BK126" s="142">
        <f t="shared" si="6"/>
        <v>0</v>
      </c>
      <c r="BL126" s="13" t="s">
        <v>411</v>
      </c>
      <c r="BM126" s="141" t="s">
        <v>2735</v>
      </c>
    </row>
    <row r="127" spans="2:65" s="1" customFormat="1" ht="24.25" customHeight="1">
      <c r="B127" s="129"/>
      <c r="C127" s="130">
        <v>7</v>
      </c>
      <c r="D127" s="130" t="s">
        <v>153</v>
      </c>
      <c r="E127" s="131" t="s">
        <v>2748</v>
      </c>
      <c r="F127" s="132" t="s">
        <v>3478</v>
      </c>
      <c r="G127" s="133" t="s">
        <v>169</v>
      </c>
      <c r="H127" s="134">
        <v>44</v>
      </c>
      <c r="I127" s="135"/>
      <c r="J127" s="135">
        <f t="shared" si="0"/>
        <v>0</v>
      </c>
      <c r="K127" s="136"/>
      <c r="L127" s="25"/>
      <c r="M127" s="137"/>
      <c r="N127" s="138"/>
      <c r="O127" s="139"/>
      <c r="P127" s="139"/>
      <c r="Q127" s="139"/>
      <c r="R127" s="139"/>
      <c r="S127" s="139"/>
      <c r="T127" s="140"/>
      <c r="W127" s="11"/>
      <c r="AR127" s="141" t="s">
        <v>411</v>
      </c>
      <c r="AT127" s="141" t="s">
        <v>153</v>
      </c>
      <c r="AU127" s="141" t="s">
        <v>89</v>
      </c>
      <c r="AY127" s="13" t="s">
        <v>151</v>
      </c>
      <c r="BE127" s="142">
        <f t="shared" si="1"/>
        <v>0</v>
      </c>
      <c r="BF127" s="142">
        <f t="shared" si="2"/>
        <v>0</v>
      </c>
      <c r="BG127" s="142">
        <f t="shared" si="3"/>
        <v>0</v>
      </c>
      <c r="BH127" s="142">
        <f t="shared" si="4"/>
        <v>0</v>
      </c>
      <c r="BI127" s="142">
        <f t="shared" si="5"/>
        <v>0</v>
      </c>
      <c r="BJ127" s="13" t="s">
        <v>89</v>
      </c>
      <c r="BK127" s="142">
        <f t="shared" si="6"/>
        <v>0</v>
      </c>
      <c r="BL127" s="13" t="s">
        <v>411</v>
      </c>
      <c r="BM127" s="141" t="s">
        <v>2750</v>
      </c>
    </row>
    <row r="128" spans="2:65" s="1" customFormat="1" ht="24.25" customHeight="1">
      <c r="B128" s="129"/>
      <c r="C128" s="143">
        <v>8</v>
      </c>
      <c r="D128" s="143" t="s">
        <v>220</v>
      </c>
      <c r="E128" s="144" t="s">
        <v>2751</v>
      </c>
      <c r="F128" s="145" t="s">
        <v>3482</v>
      </c>
      <c r="G128" s="146" t="s">
        <v>169</v>
      </c>
      <c r="H128" s="147">
        <v>44</v>
      </c>
      <c r="I128" s="148"/>
      <c r="J128" s="148">
        <f t="shared" si="0"/>
        <v>0</v>
      </c>
      <c r="K128" s="149"/>
      <c r="L128" s="150"/>
      <c r="M128" s="151"/>
      <c r="N128" s="152"/>
      <c r="O128" s="139"/>
      <c r="P128" s="139"/>
      <c r="Q128" s="139"/>
      <c r="R128" s="139"/>
      <c r="S128" s="139"/>
      <c r="T128" s="140"/>
      <c r="W128" s="11"/>
      <c r="AR128" s="141" t="s">
        <v>2712</v>
      </c>
      <c r="AT128" s="141" t="s">
        <v>220</v>
      </c>
      <c r="AU128" s="141" t="s">
        <v>89</v>
      </c>
      <c r="AY128" s="13" t="s">
        <v>151</v>
      </c>
      <c r="BE128" s="142">
        <f t="shared" si="1"/>
        <v>0</v>
      </c>
      <c r="BF128" s="142">
        <f t="shared" si="2"/>
        <v>0</v>
      </c>
      <c r="BG128" s="142">
        <f t="shared" si="3"/>
        <v>0</v>
      </c>
      <c r="BH128" s="142">
        <f t="shared" si="4"/>
        <v>0</v>
      </c>
      <c r="BI128" s="142">
        <f t="shared" si="5"/>
        <v>0</v>
      </c>
      <c r="BJ128" s="13" t="s">
        <v>89</v>
      </c>
      <c r="BK128" s="142">
        <f t="shared" si="6"/>
        <v>0</v>
      </c>
      <c r="BL128" s="13" t="s">
        <v>411</v>
      </c>
      <c r="BM128" s="141" t="s">
        <v>2753</v>
      </c>
    </row>
    <row r="129" spans="2:65" s="1" customFormat="1" ht="24.25" customHeight="1">
      <c r="B129" s="129"/>
      <c r="C129" s="130">
        <v>9</v>
      </c>
      <c r="D129" s="130" t="s">
        <v>153</v>
      </c>
      <c r="E129" s="131"/>
      <c r="F129" s="132" t="s">
        <v>3493</v>
      </c>
      <c r="G129" s="133" t="s">
        <v>169</v>
      </c>
      <c r="H129" s="134">
        <v>1</v>
      </c>
      <c r="I129" s="135"/>
      <c r="J129" s="135">
        <f t="shared" si="0"/>
        <v>0</v>
      </c>
      <c r="K129" s="136"/>
      <c r="L129" s="25"/>
      <c r="M129" s="137"/>
      <c r="N129" s="138"/>
      <c r="O129" s="139"/>
      <c r="P129" s="139"/>
      <c r="Q129" s="139"/>
      <c r="R129" s="139"/>
      <c r="S129" s="139"/>
      <c r="T129" s="140"/>
      <c r="W129" s="11"/>
      <c r="AR129" s="141" t="s">
        <v>411</v>
      </c>
      <c r="AT129" s="141" t="s">
        <v>153</v>
      </c>
      <c r="AU129" s="141" t="s">
        <v>89</v>
      </c>
      <c r="AY129" s="13" t="s">
        <v>151</v>
      </c>
      <c r="BE129" s="142">
        <f t="shared" si="1"/>
        <v>0</v>
      </c>
      <c r="BF129" s="142">
        <f t="shared" si="2"/>
        <v>0</v>
      </c>
      <c r="BG129" s="142">
        <f t="shared" si="3"/>
        <v>0</v>
      </c>
      <c r="BH129" s="142">
        <f t="shared" si="4"/>
        <v>0</v>
      </c>
      <c r="BI129" s="142">
        <f t="shared" si="5"/>
        <v>0</v>
      </c>
      <c r="BJ129" s="13" t="s">
        <v>89</v>
      </c>
      <c r="BK129" s="142">
        <f t="shared" si="6"/>
        <v>0</v>
      </c>
      <c r="BL129" s="13" t="s">
        <v>411</v>
      </c>
      <c r="BM129" s="141" t="s">
        <v>2750</v>
      </c>
    </row>
    <row r="130" spans="2:65" s="1" customFormat="1" ht="13">
      <c r="B130" s="129"/>
      <c r="C130" s="143">
        <v>10</v>
      </c>
      <c r="D130" s="143" t="s">
        <v>220</v>
      </c>
      <c r="E130" s="144"/>
      <c r="F130" s="145" t="s">
        <v>3494</v>
      </c>
      <c r="G130" s="146" t="s">
        <v>169</v>
      </c>
      <c r="H130" s="147">
        <v>1</v>
      </c>
      <c r="I130" s="148"/>
      <c r="J130" s="148">
        <f t="shared" si="0"/>
        <v>0</v>
      </c>
      <c r="K130" s="149"/>
      <c r="L130" s="150"/>
      <c r="M130" s="151"/>
      <c r="N130" s="152"/>
      <c r="O130" s="139"/>
      <c r="P130" s="139"/>
      <c r="Q130" s="139"/>
      <c r="R130" s="139"/>
      <c r="S130" s="139"/>
      <c r="T130" s="140"/>
      <c r="W130" s="11"/>
      <c r="AR130" s="141" t="s">
        <v>2712</v>
      </c>
      <c r="AT130" s="141" t="s">
        <v>220</v>
      </c>
      <c r="AU130" s="141" t="s">
        <v>89</v>
      </c>
      <c r="AY130" s="13" t="s">
        <v>151</v>
      </c>
      <c r="BE130" s="142">
        <f t="shared" si="1"/>
        <v>0</v>
      </c>
      <c r="BF130" s="142">
        <f t="shared" si="2"/>
        <v>0</v>
      </c>
      <c r="BG130" s="142">
        <f t="shared" si="3"/>
        <v>0</v>
      </c>
      <c r="BH130" s="142">
        <f t="shared" si="4"/>
        <v>0</v>
      </c>
      <c r="BI130" s="142">
        <f t="shared" si="5"/>
        <v>0</v>
      </c>
      <c r="BJ130" s="13" t="s">
        <v>89</v>
      </c>
      <c r="BK130" s="142">
        <f t="shared" si="6"/>
        <v>0</v>
      </c>
      <c r="BL130" s="13" t="s">
        <v>411</v>
      </c>
      <c r="BM130" s="141" t="s">
        <v>2753</v>
      </c>
    </row>
    <row r="131" spans="2:65" s="1" customFormat="1" ht="24.25" customHeight="1">
      <c r="B131" s="129"/>
      <c r="C131" s="130">
        <v>11</v>
      </c>
      <c r="D131" s="130" t="s">
        <v>153</v>
      </c>
      <c r="E131" s="131"/>
      <c r="F131" s="132" t="s">
        <v>3481</v>
      </c>
      <c r="G131" s="133" t="s">
        <v>169</v>
      </c>
      <c r="H131" s="134">
        <v>8</v>
      </c>
      <c r="I131" s="135"/>
      <c r="J131" s="135">
        <f t="shared" ref="J131:J132" si="7">ROUND(I131*H131,2)</f>
        <v>0</v>
      </c>
      <c r="K131" s="136"/>
      <c r="L131" s="25"/>
      <c r="M131" s="137"/>
      <c r="N131" s="138"/>
      <c r="O131" s="139"/>
      <c r="P131" s="139"/>
      <c r="Q131" s="139"/>
      <c r="R131" s="139"/>
      <c r="S131" s="139"/>
      <c r="T131" s="140"/>
      <c r="W131" s="11"/>
      <c r="AR131" s="141" t="s">
        <v>411</v>
      </c>
      <c r="AT131" s="141" t="s">
        <v>153</v>
      </c>
      <c r="AU131" s="141" t="s">
        <v>89</v>
      </c>
      <c r="AY131" s="13" t="s">
        <v>151</v>
      </c>
      <c r="BE131" s="142">
        <f t="shared" ref="BE131:BE132" si="8">IF(N131="základná",J131,0)</f>
        <v>0</v>
      </c>
      <c r="BF131" s="142">
        <f t="shared" ref="BF131:BF132" si="9">IF(N131="znížená",J131,0)</f>
        <v>0</v>
      </c>
      <c r="BG131" s="142">
        <f t="shared" ref="BG131:BG132" si="10">IF(N131="zákl. prenesená",J131,0)</f>
        <v>0</v>
      </c>
      <c r="BH131" s="142">
        <f t="shared" ref="BH131:BH132" si="11">IF(N131="zníž. prenesená",J131,0)</f>
        <v>0</v>
      </c>
      <c r="BI131" s="142">
        <f t="shared" ref="BI131:BI132" si="12">IF(N131="nulová",J131,0)</f>
        <v>0</v>
      </c>
      <c r="BJ131" s="13" t="s">
        <v>89</v>
      </c>
      <c r="BK131" s="142">
        <f t="shared" ref="BK131:BK132" si="13">ROUND(I131*H131,2)</f>
        <v>0</v>
      </c>
      <c r="BL131" s="13" t="s">
        <v>411</v>
      </c>
      <c r="BM131" s="141" t="s">
        <v>2750</v>
      </c>
    </row>
    <row r="132" spans="2:65" s="1" customFormat="1" ht="39">
      <c r="B132" s="129"/>
      <c r="C132" s="143">
        <v>12</v>
      </c>
      <c r="D132" s="143" t="s">
        <v>220</v>
      </c>
      <c r="E132" s="144"/>
      <c r="F132" s="145" t="s">
        <v>3483</v>
      </c>
      <c r="G132" s="146" t="s">
        <v>169</v>
      </c>
      <c r="H132" s="147">
        <v>8</v>
      </c>
      <c r="I132" s="148"/>
      <c r="J132" s="148">
        <f t="shared" si="7"/>
        <v>0</v>
      </c>
      <c r="K132" s="149"/>
      <c r="L132" s="150"/>
      <c r="M132" s="151"/>
      <c r="N132" s="152"/>
      <c r="O132" s="139"/>
      <c r="P132" s="139"/>
      <c r="Q132" s="139"/>
      <c r="R132" s="139"/>
      <c r="S132" s="139"/>
      <c r="T132" s="140"/>
      <c r="W132" s="11"/>
      <c r="AR132" s="141" t="s">
        <v>2712</v>
      </c>
      <c r="AT132" s="141" t="s">
        <v>220</v>
      </c>
      <c r="AU132" s="141" t="s">
        <v>89</v>
      </c>
      <c r="AY132" s="13" t="s">
        <v>151</v>
      </c>
      <c r="BE132" s="142">
        <f t="shared" si="8"/>
        <v>0</v>
      </c>
      <c r="BF132" s="142">
        <f t="shared" si="9"/>
        <v>0</v>
      </c>
      <c r="BG132" s="142">
        <f t="shared" si="10"/>
        <v>0</v>
      </c>
      <c r="BH132" s="142">
        <f t="shared" si="11"/>
        <v>0</v>
      </c>
      <c r="BI132" s="142">
        <f t="shared" si="12"/>
        <v>0</v>
      </c>
      <c r="BJ132" s="13" t="s">
        <v>89</v>
      </c>
      <c r="BK132" s="142">
        <f t="shared" si="13"/>
        <v>0</v>
      </c>
      <c r="BL132" s="13" t="s">
        <v>411</v>
      </c>
      <c r="BM132" s="141" t="s">
        <v>2753</v>
      </c>
    </row>
    <row r="133" spans="2:65" s="1" customFormat="1" ht="24.25" customHeight="1">
      <c r="B133" s="129"/>
      <c r="C133" s="130">
        <v>13</v>
      </c>
      <c r="D133" s="130" t="s">
        <v>153</v>
      </c>
      <c r="E133" s="131"/>
      <c r="F133" s="132" t="s">
        <v>3484</v>
      </c>
      <c r="G133" s="133" t="s">
        <v>169</v>
      </c>
      <c r="H133" s="134">
        <v>1</v>
      </c>
      <c r="I133" s="135"/>
      <c r="J133" s="135">
        <f t="shared" ref="J133:J134" si="14">ROUND(I133*H133,2)</f>
        <v>0</v>
      </c>
      <c r="K133" s="136"/>
      <c r="L133" s="25"/>
      <c r="M133" s="137"/>
      <c r="N133" s="138"/>
      <c r="O133" s="139"/>
      <c r="P133" s="139"/>
      <c r="Q133" s="139"/>
      <c r="R133" s="139"/>
      <c r="S133" s="139"/>
      <c r="T133" s="140"/>
      <c r="W133" s="11"/>
      <c r="AR133" s="141" t="s">
        <v>411</v>
      </c>
      <c r="AT133" s="141" t="s">
        <v>153</v>
      </c>
      <c r="AU133" s="141" t="s">
        <v>89</v>
      </c>
      <c r="AY133" s="13" t="s">
        <v>151</v>
      </c>
      <c r="BE133" s="142">
        <f t="shared" ref="BE133:BE134" si="15">IF(N133="základná",J133,0)</f>
        <v>0</v>
      </c>
      <c r="BF133" s="142">
        <f t="shared" ref="BF133:BF134" si="16">IF(N133="znížená",J133,0)</f>
        <v>0</v>
      </c>
      <c r="BG133" s="142">
        <f t="shared" ref="BG133:BG134" si="17">IF(N133="zákl. prenesená",J133,0)</f>
        <v>0</v>
      </c>
      <c r="BH133" s="142">
        <f t="shared" ref="BH133:BH134" si="18">IF(N133="zníž. prenesená",J133,0)</f>
        <v>0</v>
      </c>
      <c r="BI133" s="142">
        <f t="shared" ref="BI133:BI134" si="19">IF(N133="nulová",J133,0)</f>
        <v>0</v>
      </c>
      <c r="BJ133" s="13" t="s">
        <v>89</v>
      </c>
      <c r="BK133" s="142">
        <f t="shared" ref="BK133:BK134" si="20">ROUND(I133*H133,2)</f>
        <v>0</v>
      </c>
      <c r="BL133" s="13" t="s">
        <v>411</v>
      </c>
      <c r="BM133" s="141" t="s">
        <v>2750</v>
      </c>
    </row>
    <row r="134" spans="2:65" s="1" customFormat="1" ht="52">
      <c r="B134" s="129"/>
      <c r="C134" s="143">
        <v>14</v>
      </c>
      <c r="D134" s="143" t="s">
        <v>220</v>
      </c>
      <c r="E134" s="144"/>
      <c r="F134" s="145" t="s">
        <v>3485</v>
      </c>
      <c r="G134" s="146" t="s">
        <v>169</v>
      </c>
      <c r="H134" s="147">
        <v>1</v>
      </c>
      <c r="I134" s="148"/>
      <c r="J134" s="148">
        <f t="shared" si="14"/>
        <v>0</v>
      </c>
      <c r="K134" s="149"/>
      <c r="L134" s="150"/>
      <c r="M134" s="151"/>
      <c r="N134" s="152"/>
      <c r="O134" s="139"/>
      <c r="P134" s="139"/>
      <c r="Q134" s="139"/>
      <c r="R134" s="139"/>
      <c r="S134" s="139"/>
      <c r="T134" s="140"/>
      <c r="W134" s="11"/>
      <c r="AR134" s="141" t="s">
        <v>2712</v>
      </c>
      <c r="AT134" s="141" t="s">
        <v>220</v>
      </c>
      <c r="AU134" s="141" t="s">
        <v>89</v>
      </c>
      <c r="AY134" s="13" t="s">
        <v>151</v>
      </c>
      <c r="BE134" s="142">
        <f t="shared" si="15"/>
        <v>0</v>
      </c>
      <c r="BF134" s="142">
        <f t="shared" si="16"/>
        <v>0</v>
      </c>
      <c r="BG134" s="142">
        <f t="shared" si="17"/>
        <v>0</v>
      </c>
      <c r="BH134" s="142">
        <f t="shared" si="18"/>
        <v>0</v>
      </c>
      <c r="BI134" s="142">
        <f t="shared" si="19"/>
        <v>0</v>
      </c>
      <c r="BJ134" s="13" t="s">
        <v>89</v>
      </c>
      <c r="BK134" s="142">
        <f t="shared" si="20"/>
        <v>0</v>
      </c>
      <c r="BL134" s="13" t="s">
        <v>411</v>
      </c>
      <c r="BM134" s="141" t="s">
        <v>2753</v>
      </c>
    </row>
    <row r="135" spans="2:65" s="1" customFormat="1" ht="24.25" customHeight="1">
      <c r="B135" s="129"/>
      <c r="C135" s="130">
        <v>15</v>
      </c>
      <c r="D135" s="130" t="s">
        <v>153</v>
      </c>
      <c r="E135" s="131"/>
      <c r="F135" s="132" t="s">
        <v>3486</v>
      </c>
      <c r="G135" s="133" t="s">
        <v>169</v>
      </c>
      <c r="H135" s="134">
        <v>5</v>
      </c>
      <c r="I135" s="135"/>
      <c r="J135" s="135">
        <f t="shared" ref="J135" si="21">ROUND(I135*H135,2)</f>
        <v>0</v>
      </c>
      <c r="K135" s="136"/>
      <c r="L135" s="25"/>
      <c r="M135" s="137"/>
      <c r="N135" s="138"/>
      <c r="O135" s="139"/>
      <c r="P135" s="139"/>
      <c r="Q135" s="139"/>
      <c r="R135" s="139"/>
      <c r="S135" s="139"/>
      <c r="T135" s="140"/>
      <c r="W135" s="11"/>
      <c r="AR135" s="141" t="s">
        <v>411</v>
      </c>
      <c r="AT135" s="141" t="s">
        <v>153</v>
      </c>
      <c r="AU135" s="141" t="s">
        <v>89</v>
      </c>
      <c r="AY135" s="13" t="s">
        <v>151</v>
      </c>
      <c r="BE135" s="142">
        <f t="shared" ref="BE135" si="22">IF(N135="základná",J135,0)</f>
        <v>0</v>
      </c>
      <c r="BF135" s="142">
        <f t="shared" ref="BF135" si="23">IF(N135="znížená",J135,0)</f>
        <v>0</v>
      </c>
      <c r="BG135" s="142">
        <f t="shared" ref="BG135" si="24">IF(N135="zákl. prenesená",J135,0)</f>
        <v>0</v>
      </c>
      <c r="BH135" s="142">
        <f t="shared" ref="BH135" si="25">IF(N135="zníž. prenesená",J135,0)</f>
        <v>0</v>
      </c>
      <c r="BI135" s="142">
        <f t="shared" ref="BI135" si="26">IF(N135="nulová",J135,0)</f>
        <v>0</v>
      </c>
      <c r="BJ135" s="13" t="s">
        <v>89</v>
      </c>
      <c r="BK135" s="142">
        <f t="shared" ref="BK135" si="27">ROUND(I135*H135,2)</f>
        <v>0</v>
      </c>
      <c r="BL135" s="13" t="s">
        <v>411</v>
      </c>
      <c r="BM135" s="141" t="s">
        <v>2750</v>
      </c>
    </row>
    <row r="136" spans="2:65" s="1" customFormat="1" ht="39">
      <c r="B136" s="129"/>
      <c r="C136" s="143">
        <v>16</v>
      </c>
      <c r="D136" s="143" t="s">
        <v>220</v>
      </c>
      <c r="E136" s="144"/>
      <c r="F136" s="145" t="s">
        <v>3487</v>
      </c>
      <c r="G136" s="146" t="s">
        <v>169</v>
      </c>
      <c r="H136" s="147">
        <v>5</v>
      </c>
      <c r="I136" s="148"/>
      <c r="J136" s="148">
        <f>ROUND(I136*H136,2)</f>
        <v>0</v>
      </c>
      <c r="K136" s="149"/>
      <c r="L136" s="150"/>
      <c r="M136" s="151"/>
      <c r="N136" s="152"/>
      <c r="O136" s="139"/>
      <c r="P136" s="139"/>
      <c r="Q136" s="139"/>
      <c r="R136" s="139"/>
      <c r="S136" s="139"/>
      <c r="T136" s="140"/>
      <c r="W136" s="11"/>
      <c r="AR136" s="141" t="s">
        <v>2712</v>
      </c>
      <c r="AT136" s="141" t="s">
        <v>220</v>
      </c>
      <c r="AU136" s="141" t="s">
        <v>89</v>
      </c>
      <c r="AY136" s="13" t="s">
        <v>151</v>
      </c>
      <c r="BE136" s="142">
        <f>IF(N136="základná",J136,0)</f>
        <v>0</v>
      </c>
      <c r="BF136" s="142">
        <f>IF(N136="znížená",J136,0)</f>
        <v>0</v>
      </c>
      <c r="BG136" s="142">
        <f>IF(N136="zákl. prenesená",J136,0)</f>
        <v>0</v>
      </c>
      <c r="BH136" s="142">
        <f>IF(N136="zníž. prenesená",J136,0)</f>
        <v>0</v>
      </c>
      <c r="BI136" s="142">
        <f>IF(N136="nulová",J136,0)</f>
        <v>0</v>
      </c>
      <c r="BJ136" s="13" t="s">
        <v>89</v>
      </c>
      <c r="BK136" s="142">
        <f>ROUND(I136*H136,2)</f>
        <v>0</v>
      </c>
      <c r="BL136" s="13" t="s">
        <v>411</v>
      </c>
      <c r="BM136" s="141" t="s">
        <v>2792</v>
      </c>
    </row>
    <row r="137" spans="2:65" s="1" customFormat="1" ht="14.5" customHeight="1">
      <c r="B137" s="129"/>
      <c r="C137" s="130">
        <v>17</v>
      </c>
      <c r="D137" s="130" t="s">
        <v>153</v>
      </c>
      <c r="E137" s="131" t="s">
        <v>2788</v>
      </c>
      <c r="F137" s="132" t="s">
        <v>3443</v>
      </c>
      <c r="G137" s="133" t="s">
        <v>169</v>
      </c>
      <c r="H137" s="134">
        <v>1</v>
      </c>
      <c r="I137" s="135"/>
      <c r="J137" s="135">
        <f t="shared" si="0"/>
        <v>0</v>
      </c>
      <c r="K137" s="136"/>
      <c r="L137" s="25"/>
      <c r="M137" s="137"/>
      <c r="N137" s="138"/>
      <c r="O137" s="139"/>
      <c r="P137" s="139"/>
      <c r="Q137" s="139"/>
      <c r="R137" s="139"/>
      <c r="S137" s="139"/>
      <c r="T137" s="140"/>
      <c r="W137" s="11"/>
      <c r="AR137" s="141" t="s">
        <v>411</v>
      </c>
      <c r="AT137" s="141" t="s">
        <v>153</v>
      </c>
      <c r="AU137" s="141" t="s">
        <v>89</v>
      </c>
      <c r="AY137" s="13" t="s">
        <v>151</v>
      </c>
      <c r="BE137" s="142">
        <f t="shared" si="1"/>
        <v>0</v>
      </c>
      <c r="BF137" s="142">
        <f t="shared" si="2"/>
        <v>0</v>
      </c>
      <c r="BG137" s="142">
        <f t="shared" si="3"/>
        <v>0</v>
      </c>
      <c r="BH137" s="142">
        <f t="shared" si="4"/>
        <v>0</v>
      </c>
      <c r="BI137" s="142">
        <f t="shared" si="5"/>
        <v>0</v>
      </c>
      <c r="BJ137" s="13" t="s">
        <v>89</v>
      </c>
      <c r="BK137" s="142">
        <f t="shared" si="6"/>
        <v>0</v>
      </c>
      <c r="BL137" s="13" t="s">
        <v>411</v>
      </c>
      <c r="BM137" s="141" t="s">
        <v>2790</v>
      </c>
    </row>
    <row r="138" spans="2:65" s="1" customFormat="1" ht="14.5" customHeight="1">
      <c r="B138" s="129"/>
      <c r="C138" s="143">
        <v>18</v>
      </c>
      <c r="D138" s="143" t="s">
        <v>220</v>
      </c>
      <c r="E138" s="144" t="s">
        <v>2791</v>
      </c>
      <c r="F138" s="145" t="s">
        <v>3444</v>
      </c>
      <c r="G138" s="146" t="s">
        <v>169</v>
      </c>
      <c r="H138" s="147">
        <v>1</v>
      </c>
      <c r="I138" s="148"/>
      <c r="J138" s="148">
        <f t="shared" si="0"/>
        <v>0</v>
      </c>
      <c r="K138" s="149"/>
      <c r="L138" s="150"/>
      <c r="M138" s="151"/>
      <c r="N138" s="152"/>
      <c r="O138" s="139"/>
      <c r="P138" s="139"/>
      <c r="Q138" s="139"/>
      <c r="R138" s="139"/>
      <c r="S138" s="139"/>
      <c r="T138" s="140"/>
      <c r="W138" s="11"/>
      <c r="AR138" s="141" t="s">
        <v>2712</v>
      </c>
      <c r="AT138" s="141" t="s">
        <v>220</v>
      </c>
      <c r="AU138" s="141" t="s">
        <v>89</v>
      </c>
      <c r="AY138" s="13" t="s">
        <v>151</v>
      </c>
      <c r="BE138" s="142">
        <f t="shared" si="1"/>
        <v>0</v>
      </c>
      <c r="BF138" s="142">
        <f t="shared" si="2"/>
        <v>0</v>
      </c>
      <c r="BG138" s="142">
        <f t="shared" si="3"/>
        <v>0</v>
      </c>
      <c r="BH138" s="142">
        <f t="shared" si="4"/>
        <v>0</v>
      </c>
      <c r="BI138" s="142">
        <f t="shared" si="5"/>
        <v>0</v>
      </c>
      <c r="BJ138" s="13" t="s">
        <v>89</v>
      </c>
      <c r="BK138" s="142">
        <f t="shared" si="6"/>
        <v>0</v>
      </c>
      <c r="BL138" s="13" t="s">
        <v>411</v>
      </c>
      <c r="BM138" s="141" t="s">
        <v>2792</v>
      </c>
    </row>
    <row r="139" spans="2:65" s="1" customFormat="1" ht="14.5" customHeight="1">
      <c r="B139" s="129"/>
      <c r="C139" s="143">
        <v>19</v>
      </c>
      <c r="D139" s="143" t="s">
        <v>220</v>
      </c>
      <c r="E139" s="144"/>
      <c r="F139" s="145" t="s">
        <v>3445</v>
      </c>
      <c r="G139" s="146" t="s">
        <v>169</v>
      </c>
      <c r="H139" s="147">
        <v>5</v>
      </c>
      <c r="I139" s="148"/>
      <c r="J139" s="148">
        <f t="shared" ref="J139:J140" si="28">ROUND(I139*H139,2)</f>
        <v>0</v>
      </c>
      <c r="K139" s="149"/>
      <c r="L139" s="150"/>
      <c r="M139" s="151"/>
      <c r="N139" s="152"/>
      <c r="O139" s="139"/>
      <c r="P139" s="139"/>
      <c r="Q139" s="139"/>
      <c r="R139" s="139"/>
      <c r="S139" s="139"/>
      <c r="T139" s="140"/>
      <c r="W139" s="11"/>
      <c r="AR139" s="141" t="s">
        <v>2712</v>
      </c>
      <c r="AT139" s="141" t="s">
        <v>220</v>
      </c>
      <c r="AU139" s="141" t="s">
        <v>89</v>
      </c>
      <c r="AY139" s="13" t="s">
        <v>151</v>
      </c>
      <c r="BE139" s="142">
        <f t="shared" ref="BE139:BE140" si="29">IF(N139="základná",J139,0)</f>
        <v>0</v>
      </c>
      <c r="BF139" s="142">
        <f t="shared" ref="BF139:BF140" si="30">IF(N139="znížená",J139,0)</f>
        <v>0</v>
      </c>
      <c r="BG139" s="142">
        <f t="shared" ref="BG139:BG140" si="31">IF(N139="zákl. prenesená",J139,0)</f>
        <v>0</v>
      </c>
      <c r="BH139" s="142">
        <f t="shared" ref="BH139:BH140" si="32">IF(N139="zníž. prenesená",J139,0)</f>
        <v>0</v>
      </c>
      <c r="BI139" s="142">
        <f t="shared" ref="BI139:BI140" si="33">IF(N139="nulová",J139,0)</f>
        <v>0</v>
      </c>
      <c r="BJ139" s="13" t="s">
        <v>89</v>
      </c>
      <c r="BK139" s="142">
        <f t="shared" ref="BK139:BK140" si="34">ROUND(I139*H139,2)</f>
        <v>0</v>
      </c>
      <c r="BL139" s="13" t="s">
        <v>411</v>
      </c>
      <c r="BM139" s="141" t="s">
        <v>2792</v>
      </c>
    </row>
    <row r="140" spans="2:65" s="1" customFormat="1" ht="26">
      <c r="B140" s="129"/>
      <c r="C140" s="143">
        <v>20</v>
      </c>
      <c r="D140" s="143" t="s">
        <v>220</v>
      </c>
      <c r="E140" s="144"/>
      <c r="F140" s="145" t="s">
        <v>3488</v>
      </c>
      <c r="G140" s="146" t="s">
        <v>169</v>
      </c>
      <c r="H140" s="147">
        <v>1</v>
      </c>
      <c r="I140" s="148"/>
      <c r="J140" s="148">
        <f t="shared" si="28"/>
        <v>0</v>
      </c>
      <c r="K140" s="149"/>
      <c r="L140" s="150"/>
      <c r="M140" s="151"/>
      <c r="N140" s="152"/>
      <c r="O140" s="139"/>
      <c r="P140" s="139"/>
      <c r="Q140" s="139"/>
      <c r="R140" s="139"/>
      <c r="S140" s="139"/>
      <c r="T140" s="140"/>
      <c r="W140" s="11"/>
      <c r="AR140" s="141" t="s">
        <v>2712</v>
      </c>
      <c r="AT140" s="141" t="s">
        <v>220</v>
      </c>
      <c r="AU140" s="141" t="s">
        <v>89</v>
      </c>
      <c r="AY140" s="13" t="s">
        <v>151</v>
      </c>
      <c r="BE140" s="142">
        <f t="shared" si="29"/>
        <v>0</v>
      </c>
      <c r="BF140" s="142">
        <f t="shared" si="30"/>
        <v>0</v>
      </c>
      <c r="BG140" s="142">
        <f t="shared" si="31"/>
        <v>0</v>
      </c>
      <c r="BH140" s="142">
        <f t="shared" si="32"/>
        <v>0</v>
      </c>
      <c r="BI140" s="142">
        <f t="shared" si="33"/>
        <v>0</v>
      </c>
      <c r="BJ140" s="13" t="s">
        <v>89</v>
      </c>
      <c r="BK140" s="142">
        <f t="shared" si="34"/>
        <v>0</v>
      </c>
      <c r="BL140" s="13" t="s">
        <v>411</v>
      </c>
      <c r="BM140" s="141" t="s">
        <v>2792</v>
      </c>
    </row>
    <row r="141" spans="2:65" s="1" customFormat="1" ht="14.5" customHeight="1">
      <c r="B141" s="129"/>
      <c r="C141" s="143">
        <v>21</v>
      </c>
      <c r="D141" s="143" t="s">
        <v>220</v>
      </c>
      <c r="E141" s="144"/>
      <c r="F141" s="145" t="s">
        <v>3489</v>
      </c>
      <c r="G141" s="146" t="s">
        <v>169</v>
      </c>
      <c r="H141" s="147">
        <v>5</v>
      </c>
      <c r="I141" s="148"/>
      <c r="J141" s="148">
        <f t="shared" si="0"/>
        <v>0</v>
      </c>
      <c r="K141" s="149"/>
      <c r="L141" s="150"/>
      <c r="M141" s="151"/>
      <c r="N141" s="152"/>
      <c r="O141" s="139"/>
      <c r="P141" s="139"/>
      <c r="Q141" s="139"/>
      <c r="R141" s="139"/>
      <c r="S141" s="139"/>
      <c r="T141" s="140"/>
      <c r="W141" s="11"/>
      <c r="AR141" s="141" t="s">
        <v>2712</v>
      </c>
      <c r="AT141" s="141" t="s">
        <v>220</v>
      </c>
      <c r="AU141" s="141" t="s">
        <v>89</v>
      </c>
      <c r="AY141" s="13" t="s">
        <v>151</v>
      </c>
      <c r="BE141" s="142">
        <f t="shared" si="1"/>
        <v>0</v>
      </c>
      <c r="BF141" s="142">
        <f t="shared" si="2"/>
        <v>0</v>
      </c>
      <c r="BG141" s="142">
        <f t="shared" si="3"/>
        <v>0</v>
      </c>
      <c r="BH141" s="142">
        <f t="shared" si="4"/>
        <v>0</v>
      </c>
      <c r="BI141" s="142">
        <f t="shared" si="5"/>
        <v>0</v>
      </c>
      <c r="BJ141" s="13" t="s">
        <v>89</v>
      </c>
      <c r="BK141" s="142">
        <f t="shared" si="6"/>
        <v>0</v>
      </c>
      <c r="BL141" s="13" t="s">
        <v>411</v>
      </c>
      <c r="BM141" s="141" t="s">
        <v>2792</v>
      </c>
    </row>
    <row r="142" spans="2:65" s="1" customFormat="1" ht="26">
      <c r="B142" s="129"/>
      <c r="C142" s="143">
        <v>22</v>
      </c>
      <c r="D142" s="143" t="s">
        <v>220</v>
      </c>
      <c r="E142" s="144"/>
      <c r="F142" s="145" t="s">
        <v>3490</v>
      </c>
      <c r="G142" s="146" t="s">
        <v>169</v>
      </c>
      <c r="H142" s="147">
        <v>5</v>
      </c>
      <c r="I142" s="148"/>
      <c r="J142" s="148">
        <f t="shared" si="0"/>
        <v>0</v>
      </c>
      <c r="K142" s="149"/>
      <c r="L142" s="150"/>
      <c r="M142" s="151"/>
      <c r="N142" s="152"/>
      <c r="O142" s="139"/>
      <c r="P142" s="139"/>
      <c r="Q142" s="139"/>
      <c r="R142" s="139"/>
      <c r="S142" s="139"/>
      <c r="T142" s="140"/>
      <c r="W142" s="11"/>
      <c r="AR142" s="141" t="s">
        <v>2712</v>
      </c>
      <c r="AT142" s="141" t="s">
        <v>220</v>
      </c>
      <c r="AU142" s="141" t="s">
        <v>89</v>
      </c>
      <c r="AY142" s="13" t="s">
        <v>151</v>
      </c>
      <c r="BE142" s="142">
        <f t="shared" si="1"/>
        <v>0</v>
      </c>
      <c r="BF142" s="142">
        <f t="shared" si="2"/>
        <v>0</v>
      </c>
      <c r="BG142" s="142">
        <f t="shared" si="3"/>
        <v>0</v>
      </c>
      <c r="BH142" s="142">
        <f t="shared" si="4"/>
        <v>0</v>
      </c>
      <c r="BI142" s="142">
        <f t="shared" si="5"/>
        <v>0</v>
      </c>
      <c r="BJ142" s="13" t="s">
        <v>89</v>
      </c>
      <c r="BK142" s="142">
        <f t="shared" si="6"/>
        <v>0</v>
      </c>
      <c r="BL142" s="13" t="s">
        <v>411</v>
      </c>
      <c r="BM142" s="141" t="s">
        <v>2792</v>
      </c>
    </row>
    <row r="143" spans="2:65" s="1" customFormat="1" ht="25.5" customHeight="1">
      <c r="B143" s="129"/>
      <c r="C143" s="143">
        <v>23</v>
      </c>
      <c r="D143" s="143" t="s">
        <v>220</v>
      </c>
      <c r="E143" s="144"/>
      <c r="F143" s="145" t="s">
        <v>3491</v>
      </c>
      <c r="G143" s="146" t="s">
        <v>169</v>
      </c>
      <c r="H143" s="147">
        <v>1</v>
      </c>
      <c r="I143" s="148"/>
      <c r="J143" s="148">
        <f t="shared" si="0"/>
        <v>0</v>
      </c>
      <c r="K143" s="149"/>
      <c r="L143" s="150"/>
      <c r="M143" s="151"/>
      <c r="N143" s="152"/>
      <c r="O143" s="139"/>
      <c r="P143" s="139"/>
      <c r="Q143" s="139"/>
      <c r="R143" s="139"/>
      <c r="S143" s="139"/>
      <c r="T143" s="140"/>
      <c r="W143" s="11"/>
      <c r="AR143" s="141" t="s">
        <v>2712</v>
      </c>
      <c r="AT143" s="141" t="s">
        <v>220</v>
      </c>
      <c r="AU143" s="141" t="s">
        <v>89</v>
      </c>
      <c r="AY143" s="13" t="s">
        <v>151</v>
      </c>
      <c r="BE143" s="142">
        <f t="shared" si="1"/>
        <v>0</v>
      </c>
      <c r="BF143" s="142">
        <f t="shared" si="2"/>
        <v>0</v>
      </c>
      <c r="BG143" s="142">
        <f t="shared" si="3"/>
        <v>0</v>
      </c>
      <c r="BH143" s="142">
        <f t="shared" si="4"/>
        <v>0</v>
      </c>
      <c r="BI143" s="142">
        <f t="shared" si="5"/>
        <v>0</v>
      </c>
      <c r="BJ143" s="13" t="s">
        <v>89</v>
      </c>
      <c r="BK143" s="142">
        <f t="shared" si="6"/>
        <v>0</v>
      </c>
      <c r="BL143" s="13" t="s">
        <v>411</v>
      </c>
      <c r="BM143" s="141" t="s">
        <v>2792</v>
      </c>
    </row>
    <row r="144" spans="2:65" s="1" customFormat="1" ht="27.75" customHeight="1">
      <c r="B144" s="129"/>
      <c r="C144" s="143">
        <v>24</v>
      </c>
      <c r="D144" s="143" t="s">
        <v>220</v>
      </c>
      <c r="E144" s="144"/>
      <c r="F144" s="145" t="s">
        <v>3492</v>
      </c>
      <c r="G144" s="146" t="s">
        <v>169</v>
      </c>
      <c r="H144" s="147">
        <v>1</v>
      </c>
      <c r="I144" s="148"/>
      <c r="J144" s="148">
        <f t="shared" si="0"/>
        <v>0</v>
      </c>
      <c r="K144" s="149"/>
      <c r="L144" s="150"/>
      <c r="M144" s="151"/>
      <c r="N144" s="152"/>
      <c r="O144" s="139"/>
      <c r="P144" s="139"/>
      <c r="Q144" s="139"/>
      <c r="R144" s="139"/>
      <c r="S144" s="139"/>
      <c r="T144" s="140"/>
      <c r="W144" s="11"/>
      <c r="AR144" s="141" t="s">
        <v>2712</v>
      </c>
      <c r="AT144" s="141" t="s">
        <v>220</v>
      </c>
      <c r="AU144" s="141" t="s">
        <v>89</v>
      </c>
      <c r="AY144" s="13" t="s">
        <v>151</v>
      </c>
      <c r="BE144" s="142">
        <f t="shared" si="1"/>
        <v>0</v>
      </c>
      <c r="BF144" s="142">
        <f t="shared" si="2"/>
        <v>0</v>
      </c>
      <c r="BG144" s="142">
        <f t="shared" si="3"/>
        <v>0</v>
      </c>
      <c r="BH144" s="142">
        <f t="shared" si="4"/>
        <v>0</v>
      </c>
      <c r="BI144" s="142">
        <f t="shared" si="5"/>
        <v>0</v>
      </c>
      <c r="BJ144" s="13" t="s">
        <v>89</v>
      </c>
      <c r="BK144" s="142">
        <f t="shared" si="6"/>
        <v>0</v>
      </c>
      <c r="BL144" s="13" t="s">
        <v>411</v>
      </c>
      <c r="BM144" s="141" t="s">
        <v>2792</v>
      </c>
    </row>
    <row r="145" spans="2:65" s="1" customFormat="1" ht="27.75" customHeight="1">
      <c r="B145" s="129"/>
      <c r="C145" s="143">
        <v>25</v>
      </c>
      <c r="D145" s="143" t="s">
        <v>220</v>
      </c>
      <c r="E145" s="144"/>
      <c r="F145" s="145" t="s">
        <v>3495</v>
      </c>
      <c r="G145" s="146" t="s">
        <v>169</v>
      </c>
      <c r="H145" s="147">
        <v>1</v>
      </c>
      <c r="I145" s="148"/>
      <c r="J145" s="148">
        <f t="shared" si="0"/>
        <v>0</v>
      </c>
      <c r="K145" s="149"/>
      <c r="L145" s="150"/>
      <c r="M145" s="151"/>
      <c r="N145" s="152"/>
      <c r="O145" s="139"/>
      <c r="P145" s="139"/>
      <c r="Q145" s="139"/>
      <c r="R145" s="139"/>
      <c r="S145" s="139"/>
      <c r="T145" s="140"/>
      <c r="W145" s="11"/>
      <c r="AR145" s="141" t="s">
        <v>2712</v>
      </c>
      <c r="AT145" s="141" t="s">
        <v>220</v>
      </c>
      <c r="AU145" s="141" t="s">
        <v>89</v>
      </c>
      <c r="AY145" s="13" t="s">
        <v>151</v>
      </c>
      <c r="BE145" s="142">
        <f t="shared" si="1"/>
        <v>0</v>
      </c>
      <c r="BF145" s="142">
        <f t="shared" si="2"/>
        <v>0</v>
      </c>
      <c r="BG145" s="142">
        <f t="shared" si="3"/>
        <v>0</v>
      </c>
      <c r="BH145" s="142">
        <f t="shared" si="4"/>
        <v>0</v>
      </c>
      <c r="BI145" s="142">
        <f t="shared" si="5"/>
        <v>0</v>
      </c>
      <c r="BJ145" s="13" t="s">
        <v>89</v>
      </c>
      <c r="BK145" s="142">
        <f t="shared" si="6"/>
        <v>0</v>
      </c>
      <c r="BL145" s="13" t="s">
        <v>411</v>
      </c>
      <c r="BM145" s="141" t="s">
        <v>2792</v>
      </c>
    </row>
    <row r="146" spans="2:65" s="1" customFormat="1" ht="27.75" customHeight="1">
      <c r="B146" s="129"/>
      <c r="C146" s="143">
        <v>26</v>
      </c>
      <c r="D146" s="143" t="s">
        <v>220</v>
      </c>
      <c r="E146" s="144"/>
      <c r="F146" s="145" t="s">
        <v>3496</v>
      </c>
      <c r="G146" s="146" t="s">
        <v>169</v>
      </c>
      <c r="H146" s="147">
        <v>5</v>
      </c>
      <c r="I146" s="148"/>
      <c r="J146" s="148">
        <f t="shared" ref="J146:J147" si="35">ROUND(I146*H146,2)</f>
        <v>0</v>
      </c>
      <c r="K146" s="149"/>
      <c r="L146" s="150"/>
      <c r="M146" s="151"/>
      <c r="N146" s="152"/>
      <c r="O146" s="139"/>
      <c r="P146" s="139"/>
      <c r="Q146" s="139"/>
      <c r="R146" s="139"/>
      <c r="S146" s="139"/>
      <c r="T146" s="140"/>
      <c r="W146" s="11"/>
      <c r="AR146" s="141" t="s">
        <v>2712</v>
      </c>
      <c r="AT146" s="141" t="s">
        <v>220</v>
      </c>
      <c r="AU146" s="141" t="s">
        <v>89</v>
      </c>
      <c r="AY146" s="13" t="s">
        <v>151</v>
      </c>
      <c r="BE146" s="142">
        <f t="shared" ref="BE146:BE147" si="36">IF(N146="základná",J146,0)</f>
        <v>0</v>
      </c>
      <c r="BF146" s="142">
        <f t="shared" ref="BF146:BF147" si="37">IF(N146="znížená",J146,0)</f>
        <v>0</v>
      </c>
      <c r="BG146" s="142">
        <f t="shared" ref="BG146:BG147" si="38">IF(N146="zákl. prenesená",J146,0)</f>
        <v>0</v>
      </c>
      <c r="BH146" s="142">
        <f t="shared" ref="BH146:BH147" si="39">IF(N146="zníž. prenesená",J146,0)</f>
        <v>0</v>
      </c>
      <c r="BI146" s="142">
        <f t="shared" ref="BI146:BI147" si="40">IF(N146="nulová",J146,0)</f>
        <v>0</v>
      </c>
      <c r="BJ146" s="13" t="s">
        <v>89</v>
      </c>
      <c r="BK146" s="142">
        <f t="shared" ref="BK146:BK147" si="41">ROUND(I146*H146,2)</f>
        <v>0</v>
      </c>
      <c r="BL146" s="13" t="s">
        <v>411</v>
      </c>
      <c r="BM146" s="141" t="s">
        <v>2792</v>
      </c>
    </row>
    <row r="147" spans="2:65" s="1" customFormat="1" ht="27.75" customHeight="1">
      <c r="B147" s="129"/>
      <c r="C147" s="143">
        <v>27</v>
      </c>
      <c r="D147" s="143" t="s">
        <v>220</v>
      </c>
      <c r="E147" s="144"/>
      <c r="F147" s="145" t="s">
        <v>3497</v>
      </c>
      <c r="G147" s="146" t="s">
        <v>169</v>
      </c>
      <c r="H147" s="147">
        <v>105</v>
      </c>
      <c r="I147" s="148"/>
      <c r="J147" s="148">
        <f t="shared" si="35"/>
        <v>0</v>
      </c>
      <c r="K147" s="149"/>
      <c r="L147" s="150"/>
      <c r="M147" s="151"/>
      <c r="N147" s="152"/>
      <c r="O147" s="139"/>
      <c r="P147" s="139"/>
      <c r="Q147" s="139"/>
      <c r="R147" s="139"/>
      <c r="S147" s="139"/>
      <c r="T147" s="140"/>
      <c r="W147" s="11"/>
      <c r="AR147" s="141" t="s">
        <v>2712</v>
      </c>
      <c r="AT147" s="141" t="s">
        <v>220</v>
      </c>
      <c r="AU147" s="141" t="s">
        <v>89</v>
      </c>
      <c r="AY147" s="13" t="s">
        <v>151</v>
      </c>
      <c r="BE147" s="142">
        <f t="shared" si="36"/>
        <v>0</v>
      </c>
      <c r="BF147" s="142">
        <f t="shared" si="37"/>
        <v>0</v>
      </c>
      <c r="BG147" s="142">
        <f t="shared" si="38"/>
        <v>0</v>
      </c>
      <c r="BH147" s="142">
        <f t="shared" si="39"/>
        <v>0</v>
      </c>
      <c r="BI147" s="142">
        <f t="shared" si="40"/>
        <v>0</v>
      </c>
      <c r="BJ147" s="13" t="s">
        <v>89</v>
      </c>
      <c r="BK147" s="142">
        <f t="shared" si="41"/>
        <v>0</v>
      </c>
      <c r="BL147" s="13" t="s">
        <v>411</v>
      </c>
      <c r="BM147" s="141" t="s">
        <v>2792</v>
      </c>
    </row>
    <row r="148" spans="2:65" s="1" customFormat="1" ht="27.75" customHeight="1">
      <c r="B148" s="129"/>
      <c r="C148" s="143">
        <v>28</v>
      </c>
      <c r="D148" s="143" t="s">
        <v>220</v>
      </c>
      <c r="E148" s="144"/>
      <c r="F148" s="145" t="s">
        <v>3498</v>
      </c>
      <c r="G148" s="146" t="s">
        <v>169</v>
      </c>
      <c r="H148" s="147">
        <v>1</v>
      </c>
      <c r="I148" s="148"/>
      <c r="J148" s="148">
        <f t="shared" ref="J148" si="42">ROUND(I148*H148,2)</f>
        <v>0</v>
      </c>
      <c r="K148" s="149"/>
      <c r="L148" s="150"/>
      <c r="M148" s="151"/>
      <c r="N148" s="152"/>
      <c r="O148" s="139"/>
      <c r="P148" s="139"/>
      <c r="Q148" s="139"/>
      <c r="R148" s="139"/>
      <c r="S148" s="139"/>
      <c r="T148" s="140"/>
      <c r="W148" s="11"/>
      <c r="AR148" s="141" t="s">
        <v>2712</v>
      </c>
      <c r="AT148" s="141" t="s">
        <v>220</v>
      </c>
      <c r="AU148" s="141" t="s">
        <v>89</v>
      </c>
      <c r="AY148" s="13" t="s">
        <v>151</v>
      </c>
      <c r="BE148" s="142">
        <f t="shared" ref="BE148" si="43">IF(N148="základná",J148,0)</f>
        <v>0</v>
      </c>
      <c r="BF148" s="142">
        <f t="shared" ref="BF148" si="44">IF(N148="znížená",J148,0)</f>
        <v>0</v>
      </c>
      <c r="BG148" s="142">
        <f t="shared" ref="BG148" si="45">IF(N148="zákl. prenesená",J148,0)</f>
        <v>0</v>
      </c>
      <c r="BH148" s="142">
        <f t="shared" ref="BH148" si="46">IF(N148="zníž. prenesená",J148,0)</f>
        <v>0</v>
      </c>
      <c r="BI148" s="142">
        <f t="shared" ref="BI148" si="47">IF(N148="nulová",J148,0)</f>
        <v>0</v>
      </c>
      <c r="BJ148" s="13" t="s">
        <v>89</v>
      </c>
      <c r="BK148" s="142">
        <f t="shared" ref="BK148" si="48">ROUND(I148*H148,2)</f>
        <v>0</v>
      </c>
      <c r="BL148" s="13" t="s">
        <v>411</v>
      </c>
      <c r="BM148" s="141" t="s">
        <v>2792</v>
      </c>
    </row>
    <row r="149" spans="2:65" s="1" customFormat="1" ht="14.5" customHeight="1">
      <c r="B149" s="129"/>
      <c r="C149" s="130">
        <v>29</v>
      </c>
      <c r="D149" s="130" t="s">
        <v>153</v>
      </c>
      <c r="E149" s="131" t="s">
        <v>2904</v>
      </c>
      <c r="F149" s="132" t="s">
        <v>2905</v>
      </c>
      <c r="G149" s="133" t="s">
        <v>160</v>
      </c>
      <c r="H149" s="134">
        <v>280</v>
      </c>
      <c r="I149" s="135"/>
      <c r="J149" s="135">
        <f t="shared" si="0"/>
        <v>0</v>
      </c>
      <c r="K149" s="136"/>
      <c r="L149" s="25"/>
      <c r="M149" s="137"/>
      <c r="N149" s="138"/>
      <c r="O149" s="139"/>
      <c r="P149" s="139"/>
      <c r="Q149" s="139"/>
      <c r="R149" s="139"/>
      <c r="S149" s="139"/>
      <c r="T149" s="140"/>
      <c r="W149" s="11"/>
      <c r="AR149" s="141" t="s">
        <v>411</v>
      </c>
      <c r="AT149" s="141" t="s">
        <v>153</v>
      </c>
      <c r="AU149" s="141" t="s">
        <v>89</v>
      </c>
      <c r="AY149" s="13" t="s">
        <v>151</v>
      </c>
      <c r="BE149" s="142">
        <f t="shared" si="1"/>
        <v>0</v>
      </c>
      <c r="BF149" s="142">
        <f t="shared" si="2"/>
        <v>0</v>
      </c>
      <c r="BG149" s="142">
        <f t="shared" si="3"/>
        <v>0</v>
      </c>
      <c r="BH149" s="142">
        <f t="shared" si="4"/>
        <v>0</v>
      </c>
      <c r="BI149" s="142">
        <f t="shared" si="5"/>
        <v>0</v>
      </c>
      <c r="BJ149" s="13" t="s">
        <v>89</v>
      </c>
      <c r="BK149" s="142">
        <f t="shared" si="6"/>
        <v>0</v>
      </c>
      <c r="BL149" s="13" t="s">
        <v>411</v>
      </c>
      <c r="BM149" s="141" t="s">
        <v>2906</v>
      </c>
    </row>
    <row r="150" spans="2:65" s="1" customFormat="1" ht="24.25" customHeight="1">
      <c r="B150" s="129"/>
      <c r="C150" s="143">
        <v>30</v>
      </c>
      <c r="D150" s="143" t="s">
        <v>220</v>
      </c>
      <c r="E150" s="144" t="s">
        <v>2908</v>
      </c>
      <c r="F150" s="145" t="s">
        <v>2909</v>
      </c>
      <c r="G150" s="146" t="s">
        <v>160</v>
      </c>
      <c r="H150" s="147">
        <v>255</v>
      </c>
      <c r="I150" s="148"/>
      <c r="J150" s="148">
        <f t="shared" si="0"/>
        <v>0</v>
      </c>
      <c r="K150" s="149"/>
      <c r="L150" s="150"/>
      <c r="M150" s="151"/>
      <c r="N150" s="152"/>
      <c r="O150" s="139"/>
      <c r="P150" s="139"/>
      <c r="Q150" s="139"/>
      <c r="R150" s="139"/>
      <c r="S150" s="139"/>
      <c r="T150" s="140"/>
      <c r="W150" s="11"/>
      <c r="AR150" s="141" t="s">
        <v>2712</v>
      </c>
      <c r="AT150" s="141" t="s">
        <v>220</v>
      </c>
      <c r="AU150" s="141" t="s">
        <v>89</v>
      </c>
      <c r="AY150" s="13" t="s">
        <v>151</v>
      </c>
      <c r="BE150" s="142">
        <f t="shared" si="1"/>
        <v>0</v>
      </c>
      <c r="BF150" s="142">
        <f t="shared" si="2"/>
        <v>0</v>
      </c>
      <c r="BG150" s="142">
        <f t="shared" si="3"/>
        <v>0</v>
      </c>
      <c r="BH150" s="142">
        <f t="shared" si="4"/>
        <v>0</v>
      </c>
      <c r="BI150" s="142">
        <f t="shared" si="5"/>
        <v>0</v>
      </c>
      <c r="BJ150" s="13" t="s">
        <v>89</v>
      </c>
      <c r="BK150" s="142">
        <f t="shared" si="6"/>
        <v>0</v>
      </c>
      <c r="BL150" s="13" t="s">
        <v>411</v>
      </c>
      <c r="BM150" s="141" t="s">
        <v>2910</v>
      </c>
    </row>
    <row r="151" spans="2:65" s="1" customFormat="1" ht="14.5" customHeight="1">
      <c r="B151" s="129"/>
      <c r="C151" s="130">
        <v>31</v>
      </c>
      <c r="D151" s="130" t="s">
        <v>153</v>
      </c>
      <c r="E151" s="131" t="s">
        <v>3074</v>
      </c>
      <c r="F151" s="132" t="s">
        <v>3500</v>
      </c>
      <c r="G151" s="133" t="s">
        <v>160</v>
      </c>
      <c r="H151" s="134">
        <f>2518+256</f>
        <v>2774</v>
      </c>
      <c r="I151" s="135"/>
      <c r="J151" s="135">
        <f t="shared" si="0"/>
        <v>0</v>
      </c>
      <c r="K151" s="136"/>
      <c r="L151" s="25"/>
      <c r="M151" s="137"/>
      <c r="N151" s="138"/>
      <c r="O151" s="139"/>
      <c r="P151" s="139"/>
      <c r="Q151" s="139"/>
      <c r="R151" s="139"/>
      <c r="S151" s="139"/>
      <c r="T151" s="140"/>
      <c r="AR151" s="141" t="s">
        <v>411</v>
      </c>
      <c r="AT151" s="141" t="s">
        <v>153</v>
      </c>
      <c r="AU151" s="141" t="s">
        <v>89</v>
      </c>
      <c r="AY151" s="13" t="s">
        <v>151</v>
      </c>
      <c r="BE151" s="142">
        <f t="shared" si="1"/>
        <v>0</v>
      </c>
      <c r="BF151" s="142">
        <f t="shared" si="2"/>
        <v>0</v>
      </c>
      <c r="BG151" s="142">
        <f t="shared" si="3"/>
        <v>0</v>
      </c>
      <c r="BH151" s="142">
        <f t="shared" si="4"/>
        <v>0</v>
      </c>
      <c r="BI151" s="142">
        <f t="shared" si="5"/>
        <v>0</v>
      </c>
      <c r="BJ151" s="13" t="s">
        <v>89</v>
      </c>
      <c r="BK151" s="142">
        <f t="shared" si="6"/>
        <v>0</v>
      </c>
      <c r="BL151" s="13" t="s">
        <v>411</v>
      </c>
      <c r="BM151" s="141" t="s">
        <v>491</v>
      </c>
    </row>
    <row r="152" spans="2:65" s="1" customFormat="1" ht="26">
      <c r="B152" s="129"/>
      <c r="C152" s="143">
        <v>32</v>
      </c>
      <c r="D152" s="143" t="s">
        <v>220</v>
      </c>
      <c r="E152" s="144" t="s">
        <v>3076</v>
      </c>
      <c r="F152" s="145" t="s">
        <v>3499</v>
      </c>
      <c r="G152" s="146" t="s">
        <v>160</v>
      </c>
      <c r="H152" s="147">
        <f>H151</f>
        <v>2774</v>
      </c>
      <c r="I152" s="148"/>
      <c r="J152" s="148">
        <f t="shared" si="0"/>
        <v>0</v>
      </c>
      <c r="K152" s="149"/>
      <c r="L152" s="150"/>
      <c r="M152" s="151"/>
      <c r="N152" s="152"/>
      <c r="O152" s="139"/>
      <c r="P152" s="139"/>
      <c r="Q152" s="139"/>
      <c r="R152" s="139"/>
      <c r="S152" s="139"/>
      <c r="T152" s="140"/>
      <c r="AR152" s="141" t="s">
        <v>2712</v>
      </c>
      <c r="AT152" s="141" t="s">
        <v>220</v>
      </c>
      <c r="AU152" s="141" t="s">
        <v>89</v>
      </c>
      <c r="AY152" s="13" t="s">
        <v>151</v>
      </c>
      <c r="BE152" s="142">
        <f t="shared" si="1"/>
        <v>0</v>
      </c>
      <c r="BF152" s="142">
        <f t="shared" si="2"/>
        <v>0</v>
      </c>
      <c r="BG152" s="142">
        <f t="shared" si="3"/>
        <v>0</v>
      </c>
      <c r="BH152" s="142">
        <f t="shared" si="4"/>
        <v>0</v>
      </c>
      <c r="BI152" s="142">
        <f t="shared" si="5"/>
        <v>0</v>
      </c>
      <c r="BJ152" s="13" t="s">
        <v>89</v>
      </c>
      <c r="BK152" s="142">
        <f t="shared" si="6"/>
        <v>0</v>
      </c>
      <c r="BL152" s="13" t="s">
        <v>411</v>
      </c>
      <c r="BM152" s="141" t="s">
        <v>499</v>
      </c>
    </row>
    <row r="153" spans="2:65" s="1" customFormat="1" ht="14.5" customHeight="1">
      <c r="B153" s="129"/>
      <c r="C153" s="130">
        <v>33</v>
      </c>
      <c r="D153" s="130" t="s">
        <v>153</v>
      </c>
      <c r="E153" s="131" t="s">
        <v>2969</v>
      </c>
      <c r="F153" s="132" t="s">
        <v>2069</v>
      </c>
      <c r="G153" s="133" t="s">
        <v>545</v>
      </c>
      <c r="H153" s="134">
        <v>68.5</v>
      </c>
      <c r="I153" s="135"/>
      <c r="J153" s="135">
        <f t="shared" ref="J153:J156" si="49">ROUND(I153*H153,2)</f>
        <v>0</v>
      </c>
      <c r="K153" s="136"/>
      <c r="L153" s="25"/>
      <c r="M153" s="137"/>
      <c r="N153" s="138"/>
      <c r="O153" s="139"/>
      <c r="P153" s="139"/>
      <c r="Q153" s="139"/>
      <c r="R153" s="139"/>
      <c r="S153" s="139"/>
      <c r="T153" s="140"/>
      <c r="W153" s="11"/>
      <c r="AR153" s="141" t="s">
        <v>411</v>
      </c>
      <c r="AT153" s="141" t="s">
        <v>153</v>
      </c>
      <c r="AU153" s="141" t="s">
        <v>89</v>
      </c>
      <c r="AY153" s="13" t="s">
        <v>151</v>
      </c>
      <c r="BE153" s="142">
        <f t="shared" ref="BE153:BE156" si="50">IF(N153="základná",J153,0)</f>
        <v>0</v>
      </c>
      <c r="BF153" s="142">
        <f t="shared" ref="BF153:BF156" si="51">IF(N153="znížená",J153,0)</f>
        <v>0</v>
      </c>
      <c r="BG153" s="142">
        <f t="shared" ref="BG153:BG156" si="52">IF(N153="zákl. prenesená",J153,0)</f>
        <v>0</v>
      </c>
      <c r="BH153" s="142">
        <f t="shared" ref="BH153:BH156" si="53">IF(N153="zníž. prenesená",J153,0)</f>
        <v>0</v>
      </c>
      <c r="BI153" s="142">
        <f t="shared" ref="BI153:BI156" si="54">IF(N153="nulová",J153,0)</f>
        <v>0</v>
      </c>
      <c r="BJ153" s="13" t="s">
        <v>89</v>
      </c>
      <c r="BK153" s="142">
        <f t="shared" ref="BK153:BK156" si="55">ROUND(I153*H153,2)</f>
        <v>0</v>
      </c>
      <c r="BL153" s="13" t="s">
        <v>411</v>
      </c>
      <c r="BM153" s="141" t="s">
        <v>2970</v>
      </c>
    </row>
    <row r="154" spans="2:65" s="1" customFormat="1" ht="14.5" customHeight="1">
      <c r="B154" s="129"/>
      <c r="C154" s="130">
        <v>34</v>
      </c>
      <c r="D154" s="130" t="s">
        <v>153</v>
      </c>
      <c r="E154" s="131" t="s">
        <v>2971</v>
      </c>
      <c r="F154" s="132" t="s">
        <v>2972</v>
      </c>
      <c r="G154" s="133" t="s">
        <v>2973</v>
      </c>
      <c r="H154" s="134">
        <v>40</v>
      </c>
      <c r="I154" s="135"/>
      <c r="J154" s="135">
        <f t="shared" si="49"/>
        <v>0</v>
      </c>
      <c r="K154" s="136"/>
      <c r="L154" s="25"/>
      <c r="M154" s="137"/>
      <c r="N154" s="138"/>
      <c r="O154" s="139"/>
      <c r="P154" s="139"/>
      <c r="Q154" s="139"/>
      <c r="R154" s="139"/>
      <c r="S154" s="139"/>
      <c r="T154" s="140"/>
      <c r="W154" s="11"/>
      <c r="AR154" s="141" t="s">
        <v>411</v>
      </c>
      <c r="AT154" s="141" t="s">
        <v>153</v>
      </c>
      <c r="AU154" s="141" t="s">
        <v>89</v>
      </c>
      <c r="AY154" s="13" t="s">
        <v>151</v>
      </c>
      <c r="BE154" s="142">
        <f t="shared" si="50"/>
        <v>0</v>
      </c>
      <c r="BF154" s="142">
        <f t="shared" si="51"/>
        <v>0</v>
      </c>
      <c r="BG154" s="142">
        <f t="shared" si="52"/>
        <v>0</v>
      </c>
      <c r="BH154" s="142">
        <f t="shared" si="53"/>
        <v>0</v>
      </c>
      <c r="BI154" s="142">
        <f t="shared" si="54"/>
        <v>0</v>
      </c>
      <c r="BJ154" s="13" t="s">
        <v>89</v>
      </c>
      <c r="BK154" s="142">
        <f t="shared" si="55"/>
        <v>0</v>
      </c>
      <c r="BL154" s="13" t="s">
        <v>411</v>
      </c>
      <c r="BM154" s="141" t="s">
        <v>2974</v>
      </c>
    </row>
    <row r="155" spans="2:65" s="1" customFormat="1" ht="14.5" customHeight="1">
      <c r="B155" s="129"/>
      <c r="C155" s="130">
        <v>35</v>
      </c>
      <c r="D155" s="130" t="s">
        <v>153</v>
      </c>
      <c r="E155" s="131" t="s">
        <v>2975</v>
      </c>
      <c r="F155" s="132" t="s">
        <v>2976</v>
      </c>
      <c r="G155" s="133" t="s">
        <v>545</v>
      </c>
      <c r="H155" s="134">
        <v>625.35</v>
      </c>
      <c r="I155" s="135"/>
      <c r="J155" s="135">
        <f t="shared" si="49"/>
        <v>0</v>
      </c>
      <c r="K155" s="136"/>
      <c r="L155" s="25"/>
      <c r="M155" s="137"/>
      <c r="N155" s="138"/>
      <c r="O155" s="139"/>
      <c r="P155" s="139"/>
      <c r="Q155" s="139"/>
      <c r="R155" s="139"/>
      <c r="S155" s="139"/>
      <c r="T155" s="140"/>
      <c r="W155" s="11"/>
      <c r="AR155" s="141" t="s">
        <v>411</v>
      </c>
      <c r="AT155" s="141" t="s">
        <v>153</v>
      </c>
      <c r="AU155" s="141" t="s">
        <v>89</v>
      </c>
      <c r="AY155" s="13" t="s">
        <v>151</v>
      </c>
      <c r="BE155" s="142">
        <f t="shared" si="50"/>
        <v>0</v>
      </c>
      <c r="BF155" s="142">
        <f t="shared" si="51"/>
        <v>0</v>
      </c>
      <c r="BG155" s="142">
        <f t="shared" si="52"/>
        <v>0</v>
      </c>
      <c r="BH155" s="142">
        <f t="shared" si="53"/>
        <v>0</v>
      </c>
      <c r="BI155" s="142">
        <f t="shared" si="54"/>
        <v>0</v>
      </c>
      <c r="BJ155" s="13" t="s">
        <v>89</v>
      </c>
      <c r="BK155" s="142">
        <f t="shared" si="55"/>
        <v>0</v>
      </c>
      <c r="BL155" s="13" t="s">
        <v>411</v>
      </c>
      <c r="BM155" s="141" t="s">
        <v>2977</v>
      </c>
    </row>
    <row r="156" spans="2:65" s="1" customFormat="1" ht="14.5" customHeight="1">
      <c r="B156" s="129"/>
      <c r="C156" s="130">
        <v>36</v>
      </c>
      <c r="D156" s="130" t="s">
        <v>153</v>
      </c>
      <c r="E156" s="131" t="s">
        <v>2978</v>
      </c>
      <c r="F156" s="132" t="s">
        <v>2979</v>
      </c>
      <c r="G156" s="133" t="s">
        <v>545</v>
      </c>
      <c r="H156" s="134">
        <v>625.35</v>
      </c>
      <c r="I156" s="135"/>
      <c r="J156" s="135">
        <f t="shared" si="49"/>
        <v>0</v>
      </c>
      <c r="K156" s="136"/>
      <c r="L156" s="25"/>
      <c r="M156" s="137"/>
      <c r="N156" s="138"/>
      <c r="O156" s="139"/>
      <c r="P156" s="139"/>
      <c r="Q156" s="139"/>
      <c r="R156" s="139"/>
      <c r="S156" s="139"/>
      <c r="T156" s="140"/>
      <c r="W156" s="11"/>
      <c r="AR156" s="141" t="s">
        <v>411</v>
      </c>
      <c r="AT156" s="141" t="s">
        <v>153</v>
      </c>
      <c r="AU156" s="141" t="s">
        <v>89</v>
      </c>
      <c r="AY156" s="13" t="s">
        <v>151</v>
      </c>
      <c r="BE156" s="142">
        <f t="shared" si="50"/>
        <v>0</v>
      </c>
      <c r="BF156" s="142">
        <f t="shared" si="51"/>
        <v>0</v>
      </c>
      <c r="BG156" s="142">
        <f t="shared" si="52"/>
        <v>0</v>
      </c>
      <c r="BH156" s="142">
        <f t="shared" si="53"/>
        <v>0</v>
      </c>
      <c r="BI156" s="142">
        <f t="shared" si="54"/>
        <v>0</v>
      </c>
      <c r="BJ156" s="13" t="s">
        <v>89</v>
      </c>
      <c r="BK156" s="142">
        <f t="shared" si="55"/>
        <v>0</v>
      </c>
      <c r="BL156" s="13" t="s">
        <v>411</v>
      </c>
      <c r="BM156" s="141" t="s">
        <v>2980</v>
      </c>
    </row>
    <row r="157" spans="2:65" s="11" customFormat="1" ht="23" customHeight="1">
      <c r="B157" s="118"/>
      <c r="D157" s="119" t="s">
        <v>76</v>
      </c>
      <c r="E157" s="127" t="s">
        <v>1501</v>
      </c>
      <c r="F157" s="127" t="s">
        <v>2981</v>
      </c>
      <c r="J157" s="128">
        <f>BK157</f>
        <v>0</v>
      </c>
      <c r="L157" s="118"/>
      <c r="M157" s="122"/>
      <c r="P157" s="123"/>
      <c r="R157" s="123"/>
      <c r="T157" s="124"/>
      <c r="AR157" s="119" t="s">
        <v>93</v>
      </c>
      <c r="AT157" s="125" t="s">
        <v>76</v>
      </c>
      <c r="AU157" s="125" t="s">
        <v>84</v>
      </c>
      <c r="AY157" s="119" t="s">
        <v>151</v>
      </c>
      <c r="BK157" s="126">
        <f>SUM(BK158:BK164)</f>
        <v>0</v>
      </c>
    </row>
    <row r="158" spans="2:65" s="1" customFormat="1" ht="14.5" customHeight="1">
      <c r="B158" s="129"/>
      <c r="C158" s="130">
        <v>37</v>
      </c>
      <c r="D158" s="130" t="s">
        <v>153</v>
      </c>
      <c r="E158" s="131" t="s">
        <v>2982</v>
      </c>
      <c r="F158" s="132" t="s">
        <v>2983</v>
      </c>
      <c r="G158" s="133" t="s">
        <v>169</v>
      </c>
      <c r="H158" s="134">
        <v>1</v>
      </c>
      <c r="I158" s="135"/>
      <c r="J158" s="135">
        <f>ROUND(I158*H158,2)</f>
        <v>0</v>
      </c>
      <c r="K158" s="136"/>
      <c r="L158" s="25"/>
      <c r="M158" s="137"/>
      <c r="N158" s="138"/>
      <c r="O158" s="139"/>
      <c r="P158" s="139"/>
      <c r="Q158" s="139"/>
      <c r="R158" s="139"/>
      <c r="S158" s="139"/>
      <c r="T158" s="140"/>
      <c r="W158" s="11"/>
      <c r="AR158" s="141" t="s">
        <v>411</v>
      </c>
      <c r="AT158" s="141" t="s">
        <v>153</v>
      </c>
      <c r="AU158" s="141" t="s">
        <v>89</v>
      </c>
      <c r="AY158" s="13" t="s">
        <v>151</v>
      </c>
      <c r="BE158" s="142">
        <f>IF(N158="základná",J158,0)</f>
        <v>0</v>
      </c>
      <c r="BF158" s="142">
        <f>IF(N158="znížená",J158,0)</f>
        <v>0</v>
      </c>
      <c r="BG158" s="142">
        <f>IF(N158="zákl. prenesená",J158,0)</f>
        <v>0</v>
      </c>
      <c r="BH158" s="142">
        <f>IF(N158="zníž. prenesená",J158,0)</f>
        <v>0</v>
      </c>
      <c r="BI158" s="142">
        <f>IF(N158="nulová",J158,0)</f>
        <v>0</v>
      </c>
      <c r="BJ158" s="13" t="s">
        <v>89</v>
      </c>
      <c r="BK158" s="142">
        <f>ROUND(I158*H158,2)</f>
        <v>0</v>
      </c>
      <c r="BL158" s="13" t="s">
        <v>411</v>
      </c>
      <c r="BM158" s="141" t="s">
        <v>2984</v>
      </c>
    </row>
    <row r="159" spans="2:65" s="1" customFormat="1" ht="14.5" customHeight="1">
      <c r="B159" s="129"/>
      <c r="C159" s="130">
        <v>38</v>
      </c>
      <c r="D159" s="130" t="s">
        <v>153</v>
      </c>
      <c r="E159" s="131" t="s">
        <v>3090</v>
      </c>
      <c r="F159" s="132" t="s">
        <v>3093</v>
      </c>
      <c r="G159" s="133" t="s">
        <v>169</v>
      </c>
      <c r="H159" s="134">
        <v>1</v>
      </c>
      <c r="I159" s="135"/>
      <c r="J159" s="135">
        <f t="shared" ref="J159:J163" si="56">ROUND(I159*H159,2)</f>
        <v>0</v>
      </c>
      <c r="K159" s="136"/>
      <c r="L159" s="25"/>
      <c r="M159" s="137"/>
      <c r="N159" s="138"/>
      <c r="O159" s="139"/>
      <c r="P159" s="139"/>
      <c r="Q159" s="139"/>
      <c r="R159" s="139"/>
      <c r="S159" s="139"/>
      <c r="T159" s="140"/>
      <c r="W159" s="11"/>
      <c r="AR159" s="141" t="s">
        <v>411</v>
      </c>
      <c r="AT159" s="141" t="s">
        <v>153</v>
      </c>
      <c r="AU159" s="141" t="s">
        <v>89</v>
      </c>
      <c r="AY159" s="13" t="s">
        <v>151</v>
      </c>
      <c r="BE159" s="142">
        <f t="shared" ref="BE159:BE163" si="57">IF(N159="základná",J159,0)</f>
        <v>0</v>
      </c>
      <c r="BF159" s="142">
        <f t="shared" ref="BF159:BF163" si="58">IF(N159="znížená",J159,0)</f>
        <v>0</v>
      </c>
      <c r="BG159" s="142">
        <f t="shared" ref="BG159:BG163" si="59">IF(N159="zákl. prenesená",J159,0)</f>
        <v>0</v>
      </c>
      <c r="BH159" s="142">
        <f t="shared" ref="BH159:BH163" si="60">IF(N159="zníž. prenesená",J159,0)</f>
        <v>0</v>
      </c>
      <c r="BI159" s="142">
        <f t="shared" ref="BI159:BI163" si="61">IF(N159="nulová",J159,0)</f>
        <v>0</v>
      </c>
      <c r="BJ159" s="13" t="s">
        <v>89</v>
      </c>
      <c r="BK159" s="142">
        <f t="shared" ref="BK159:BK163" si="62">ROUND(I159*H159,2)</f>
        <v>0</v>
      </c>
      <c r="BL159" s="13" t="s">
        <v>411</v>
      </c>
      <c r="BM159" s="141" t="s">
        <v>3446</v>
      </c>
    </row>
    <row r="160" spans="2:65" s="1" customFormat="1" ht="14.5" customHeight="1">
      <c r="B160" s="129"/>
      <c r="C160" s="130">
        <v>39</v>
      </c>
      <c r="D160" s="130" t="s">
        <v>153</v>
      </c>
      <c r="E160" s="131" t="s">
        <v>3094</v>
      </c>
      <c r="F160" s="132" t="s">
        <v>3095</v>
      </c>
      <c r="G160" s="133" t="s">
        <v>169</v>
      </c>
      <c r="H160" s="134">
        <v>1</v>
      </c>
      <c r="I160" s="135"/>
      <c r="J160" s="135">
        <f t="shared" si="56"/>
        <v>0</v>
      </c>
      <c r="K160" s="136"/>
      <c r="L160" s="25"/>
      <c r="M160" s="137"/>
      <c r="N160" s="138"/>
      <c r="O160" s="139"/>
      <c r="P160" s="139"/>
      <c r="Q160" s="139"/>
      <c r="R160" s="139"/>
      <c r="S160" s="139"/>
      <c r="T160" s="140"/>
      <c r="W160" s="11"/>
      <c r="AR160" s="141" t="s">
        <v>411</v>
      </c>
      <c r="AT160" s="141" t="s">
        <v>153</v>
      </c>
      <c r="AU160" s="141" t="s">
        <v>89</v>
      </c>
      <c r="AY160" s="13" t="s">
        <v>151</v>
      </c>
      <c r="BE160" s="142">
        <f t="shared" si="57"/>
        <v>0</v>
      </c>
      <c r="BF160" s="142">
        <f t="shared" si="58"/>
        <v>0</v>
      </c>
      <c r="BG160" s="142">
        <f t="shared" si="59"/>
        <v>0</v>
      </c>
      <c r="BH160" s="142">
        <f t="shared" si="60"/>
        <v>0</v>
      </c>
      <c r="BI160" s="142">
        <f t="shared" si="61"/>
        <v>0</v>
      </c>
      <c r="BJ160" s="13" t="s">
        <v>89</v>
      </c>
      <c r="BK160" s="142">
        <f t="shared" si="62"/>
        <v>0</v>
      </c>
      <c r="BL160" s="13" t="s">
        <v>411</v>
      </c>
      <c r="BM160" s="141" t="s">
        <v>3447</v>
      </c>
    </row>
    <row r="161" spans="2:65" s="1" customFormat="1" ht="14.5" customHeight="1">
      <c r="B161" s="129"/>
      <c r="C161" s="130">
        <v>40</v>
      </c>
      <c r="D161" s="130" t="s">
        <v>153</v>
      </c>
      <c r="E161" s="131" t="s">
        <v>3097</v>
      </c>
      <c r="F161" s="132" t="s">
        <v>3098</v>
      </c>
      <c r="G161" s="133" t="s">
        <v>169</v>
      </c>
      <c r="H161" s="134">
        <v>1</v>
      </c>
      <c r="I161" s="135"/>
      <c r="J161" s="135">
        <f t="shared" si="56"/>
        <v>0</v>
      </c>
      <c r="K161" s="136"/>
      <c r="L161" s="25"/>
      <c r="M161" s="137"/>
      <c r="N161" s="138"/>
      <c r="O161" s="139"/>
      <c r="P161" s="139"/>
      <c r="Q161" s="139"/>
      <c r="R161" s="139"/>
      <c r="S161" s="139"/>
      <c r="T161" s="140"/>
      <c r="W161" s="11"/>
      <c r="AR161" s="141" t="s">
        <v>411</v>
      </c>
      <c r="AT161" s="141" t="s">
        <v>153</v>
      </c>
      <c r="AU161" s="141" t="s">
        <v>89</v>
      </c>
      <c r="AY161" s="13" t="s">
        <v>151</v>
      </c>
      <c r="BE161" s="142">
        <f t="shared" si="57"/>
        <v>0</v>
      </c>
      <c r="BF161" s="142">
        <f t="shared" si="58"/>
        <v>0</v>
      </c>
      <c r="BG161" s="142">
        <f t="shared" si="59"/>
        <v>0</v>
      </c>
      <c r="BH161" s="142">
        <f t="shared" si="60"/>
        <v>0</v>
      </c>
      <c r="BI161" s="142">
        <f t="shared" si="61"/>
        <v>0</v>
      </c>
      <c r="BJ161" s="13" t="s">
        <v>89</v>
      </c>
      <c r="BK161" s="142">
        <f t="shared" si="62"/>
        <v>0</v>
      </c>
      <c r="BL161" s="13" t="s">
        <v>411</v>
      </c>
      <c r="BM161" s="141" t="s">
        <v>3448</v>
      </c>
    </row>
    <row r="162" spans="2:65" s="1" customFormat="1" ht="14.5" customHeight="1">
      <c r="B162" s="129"/>
      <c r="C162" s="130">
        <v>41</v>
      </c>
      <c r="D162" s="130" t="s">
        <v>153</v>
      </c>
      <c r="E162" s="131" t="s">
        <v>76</v>
      </c>
      <c r="F162" s="132" t="s">
        <v>2069</v>
      </c>
      <c r="G162" s="133" t="s">
        <v>545</v>
      </c>
      <c r="H162" s="134">
        <v>30.5</v>
      </c>
      <c r="I162" s="135"/>
      <c r="J162" s="135">
        <f t="shared" si="56"/>
        <v>0</v>
      </c>
      <c r="K162" s="136"/>
      <c r="L162" s="25"/>
      <c r="M162" s="137"/>
      <c r="N162" s="138"/>
      <c r="O162" s="139"/>
      <c r="P162" s="139"/>
      <c r="Q162" s="139"/>
      <c r="R162" s="139"/>
      <c r="S162" s="139"/>
      <c r="T162" s="140"/>
      <c r="W162" s="11"/>
      <c r="AR162" s="141" t="s">
        <v>411</v>
      </c>
      <c r="AT162" s="141" t="s">
        <v>153</v>
      </c>
      <c r="AU162" s="141" t="s">
        <v>89</v>
      </c>
      <c r="AY162" s="13" t="s">
        <v>151</v>
      </c>
      <c r="BE162" s="142">
        <f t="shared" si="57"/>
        <v>0</v>
      </c>
      <c r="BF162" s="142">
        <f t="shared" si="58"/>
        <v>0</v>
      </c>
      <c r="BG162" s="142">
        <f t="shared" si="59"/>
        <v>0</v>
      </c>
      <c r="BH162" s="142">
        <f t="shared" si="60"/>
        <v>0</v>
      </c>
      <c r="BI162" s="142">
        <f t="shared" si="61"/>
        <v>0</v>
      </c>
      <c r="BJ162" s="13" t="s">
        <v>89</v>
      </c>
      <c r="BK162" s="142">
        <f t="shared" si="62"/>
        <v>0</v>
      </c>
      <c r="BL162" s="13" t="s">
        <v>411</v>
      </c>
      <c r="BM162" s="141" t="s">
        <v>3449</v>
      </c>
    </row>
    <row r="163" spans="2:65" s="1" customFormat="1" ht="14.5" customHeight="1">
      <c r="B163" s="129"/>
      <c r="C163" s="130">
        <v>42</v>
      </c>
      <c r="D163" s="130" t="s">
        <v>153</v>
      </c>
      <c r="E163" s="131" t="s">
        <v>3099</v>
      </c>
      <c r="F163" s="132" t="s">
        <v>2979</v>
      </c>
      <c r="G163" s="133" t="s">
        <v>545</v>
      </c>
      <c r="H163" s="134">
        <v>30.5</v>
      </c>
      <c r="I163" s="135"/>
      <c r="J163" s="135">
        <f t="shared" si="56"/>
        <v>0</v>
      </c>
      <c r="K163" s="136"/>
      <c r="L163" s="25"/>
      <c r="M163" s="153"/>
      <c r="N163" s="154"/>
      <c r="O163" s="155"/>
      <c r="P163" s="155"/>
      <c r="Q163" s="155"/>
      <c r="R163" s="155"/>
      <c r="S163" s="155"/>
      <c r="T163" s="156"/>
      <c r="W163" s="11"/>
      <c r="AR163" s="141" t="s">
        <v>411</v>
      </c>
      <c r="AT163" s="141" t="s">
        <v>153</v>
      </c>
      <c r="AU163" s="141" t="s">
        <v>89</v>
      </c>
      <c r="AY163" s="13" t="s">
        <v>151</v>
      </c>
      <c r="BE163" s="142">
        <f t="shared" si="57"/>
        <v>0</v>
      </c>
      <c r="BF163" s="142">
        <f t="shared" si="58"/>
        <v>0</v>
      </c>
      <c r="BG163" s="142">
        <f t="shared" si="59"/>
        <v>0</v>
      </c>
      <c r="BH163" s="142">
        <f t="shared" si="60"/>
        <v>0</v>
      </c>
      <c r="BI163" s="142">
        <f t="shared" si="61"/>
        <v>0</v>
      </c>
      <c r="BJ163" s="13" t="s">
        <v>89</v>
      </c>
      <c r="BK163" s="142">
        <f t="shared" si="62"/>
        <v>0</v>
      </c>
      <c r="BL163" s="13" t="s">
        <v>411</v>
      </c>
      <c r="BM163" s="141" t="s">
        <v>3450</v>
      </c>
    </row>
    <row r="164" spans="2:65" s="1" customFormat="1" ht="38" customHeight="1">
      <c r="B164" s="129"/>
      <c r="C164" s="130">
        <v>43</v>
      </c>
      <c r="D164" s="130" t="s">
        <v>153</v>
      </c>
      <c r="E164" s="131" t="s">
        <v>1563</v>
      </c>
      <c r="F164" s="132" t="s">
        <v>3477</v>
      </c>
      <c r="G164" s="133" t="s">
        <v>169</v>
      </c>
      <c r="H164" s="134">
        <v>1</v>
      </c>
      <c r="I164" s="135"/>
      <c r="J164" s="135">
        <f>ROUND(I164*H164,2)</f>
        <v>0</v>
      </c>
      <c r="K164" s="136"/>
      <c r="L164" s="25"/>
      <c r="M164" s="137"/>
      <c r="N164" s="138"/>
      <c r="O164" s="139"/>
      <c r="P164" s="139"/>
      <c r="Q164" s="139"/>
      <c r="R164" s="139"/>
      <c r="S164" s="139"/>
      <c r="T164" s="140"/>
      <c r="AR164" s="141" t="s">
        <v>471</v>
      </c>
      <c r="AT164" s="141" t="s">
        <v>153</v>
      </c>
      <c r="AU164" s="141" t="s">
        <v>89</v>
      </c>
      <c r="AY164" s="13" t="s">
        <v>151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89</v>
      </c>
      <c r="BK164" s="142">
        <f>ROUND(I164*H164,2)</f>
        <v>0</v>
      </c>
      <c r="BL164" s="13" t="s">
        <v>471</v>
      </c>
      <c r="BM164" s="141" t="s">
        <v>2985</v>
      </c>
    </row>
    <row r="165" spans="2:65" s="11" customFormat="1" ht="26" customHeight="1">
      <c r="B165" s="118"/>
      <c r="D165" s="119" t="s">
        <v>76</v>
      </c>
      <c r="E165" s="120" t="s">
        <v>1515</v>
      </c>
      <c r="F165" s="120" t="s">
        <v>1516</v>
      </c>
      <c r="J165" s="121">
        <f>BK165</f>
        <v>0</v>
      </c>
      <c r="L165" s="118"/>
      <c r="M165" s="122"/>
      <c r="P165" s="123"/>
      <c r="R165" s="123"/>
      <c r="T165" s="124"/>
      <c r="AR165" s="119" t="s">
        <v>96</v>
      </c>
      <c r="AT165" s="125" t="s">
        <v>76</v>
      </c>
      <c r="AU165" s="125" t="s">
        <v>77</v>
      </c>
      <c r="AY165" s="119" t="s">
        <v>151</v>
      </c>
      <c r="BK165" s="126">
        <f>SUM(BK166:BK167)</f>
        <v>0</v>
      </c>
    </row>
    <row r="166" spans="2:65" s="1" customFormat="1" ht="24.25" customHeight="1">
      <c r="B166" s="129"/>
      <c r="C166" s="130">
        <v>44</v>
      </c>
      <c r="D166" s="130" t="s">
        <v>153</v>
      </c>
      <c r="E166" s="131" t="s">
        <v>1518</v>
      </c>
      <c r="F166" s="132" t="s">
        <v>2986</v>
      </c>
      <c r="G166" s="133" t="s">
        <v>1520</v>
      </c>
      <c r="H166" s="134">
        <v>16</v>
      </c>
      <c r="I166" s="135"/>
      <c r="J166" s="135">
        <f>ROUND(I166*H166,2)</f>
        <v>0</v>
      </c>
      <c r="K166" s="136"/>
      <c r="L166" s="25"/>
      <c r="M166" s="137"/>
      <c r="N166" s="138"/>
      <c r="O166" s="139"/>
      <c r="P166" s="139"/>
      <c r="Q166" s="139"/>
      <c r="R166" s="139"/>
      <c r="S166" s="139"/>
      <c r="T166" s="140"/>
      <c r="AR166" s="141" t="s">
        <v>1558</v>
      </c>
      <c r="AT166" s="141" t="s">
        <v>153</v>
      </c>
      <c r="AU166" s="141" t="s">
        <v>84</v>
      </c>
      <c r="AY166" s="13" t="s">
        <v>151</v>
      </c>
      <c r="BE166" s="142">
        <f>IF(N166="základná",J166,0)</f>
        <v>0</v>
      </c>
      <c r="BF166" s="142">
        <f>IF(N166="znížená",J166,0)</f>
        <v>0</v>
      </c>
      <c r="BG166" s="142">
        <f>IF(N166="zákl. prenesená",J166,0)</f>
        <v>0</v>
      </c>
      <c r="BH166" s="142">
        <f>IF(N166="zníž. prenesená",J166,0)</f>
        <v>0</v>
      </c>
      <c r="BI166" s="142">
        <f>IF(N166="nulová",J166,0)</f>
        <v>0</v>
      </c>
      <c r="BJ166" s="13" t="s">
        <v>89</v>
      </c>
      <c r="BK166" s="142">
        <f>ROUND(I166*H166,2)</f>
        <v>0</v>
      </c>
      <c r="BL166" s="13" t="s">
        <v>1558</v>
      </c>
      <c r="BM166" s="141" t="s">
        <v>2987</v>
      </c>
    </row>
    <row r="167" spans="2:65" s="1" customFormat="1" ht="24.25" customHeight="1">
      <c r="B167" s="129"/>
      <c r="C167" s="130">
        <v>45</v>
      </c>
      <c r="D167" s="130" t="s">
        <v>153</v>
      </c>
      <c r="E167" s="131" t="s">
        <v>1528</v>
      </c>
      <c r="F167" s="132" t="s">
        <v>2988</v>
      </c>
      <c r="G167" s="133" t="s">
        <v>1520</v>
      </c>
      <c r="H167" s="134">
        <v>24</v>
      </c>
      <c r="I167" s="135"/>
      <c r="J167" s="135">
        <f>ROUND(I167*H167,2)</f>
        <v>0</v>
      </c>
      <c r="K167" s="136"/>
      <c r="L167" s="25"/>
      <c r="M167" s="153"/>
      <c r="N167" s="154"/>
      <c r="O167" s="155"/>
      <c r="P167" s="155"/>
      <c r="Q167" s="155"/>
      <c r="R167" s="155"/>
      <c r="S167" s="155"/>
      <c r="T167" s="156"/>
      <c r="AR167" s="141" t="s">
        <v>1558</v>
      </c>
      <c r="AT167" s="141" t="s">
        <v>153</v>
      </c>
      <c r="AU167" s="141" t="s">
        <v>84</v>
      </c>
      <c r="AY167" s="13" t="s">
        <v>151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89</v>
      </c>
      <c r="BK167" s="142">
        <f>ROUND(I167*H167,2)</f>
        <v>0</v>
      </c>
      <c r="BL167" s="13" t="s">
        <v>1558</v>
      </c>
      <c r="BM167" s="141" t="s">
        <v>2989</v>
      </c>
    </row>
    <row r="168" spans="2:65" s="1" customFormat="1" ht="7" customHeight="1">
      <c r="B168" s="37"/>
      <c r="C168" s="38"/>
      <c r="D168" s="38"/>
      <c r="E168" s="38"/>
      <c r="F168" s="38"/>
      <c r="G168" s="38"/>
      <c r="H168" s="38"/>
      <c r="I168" s="38"/>
      <c r="J168" s="38"/>
      <c r="K168" s="38"/>
      <c r="L168" s="25"/>
    </row>
  </sheetData>
  <autoFilter ref="C117:K118" xr:uid="{00000000-0009-0000-0000-000007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CF527A-58FB-4D0E-9C18-AB989C1509BC}"/>
</file>

<file path=customXml/itemProps2.xml><?xml version="1.0" encoding="utf-8"?>
<ds:datastoreItem xmlns:ds="http://schemas.openxmlformats.org/officeDocument/2006/customXml" ds:itemID="{D68E495B-9754-4388-8937-DA59D7C5C0B7}"/>
</file>

<file path=customXml/itemProps3.xml><?xml version="1.0" encoding="utf-8"?>
<ds:datastoreItem xmlns:ds="http://schemas.openxmlformats.org/officeDocument/2006/customXml" ds:itemID="{FF08664F-7813-4E35-A0F9-BC74A24E3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1 - Zateplenie, výmena a ...</vt:lpstr>
      <vt:lpstr>2 - Modernizácia, výmena ...</vt:lpstr>
      <vt:lpstr>3 - Inovatívne technológi...</vt:lpstr>
      <vt:lpstr>4 - Modernizácia, výmena ...</vt:lpstr>
      <vt:lpstr>5 - Obnoviteľné zdorje en...</vt:lpstr>
      <vt:lpstr>6 - Zelené a ekologické o...</vt:lpstr>
      <vt:lpstr>7.3. - Slaboprúd (Neopráv...</vt:lpstr>
      <vt:lpstr>'1 - Zateplenie, výmena a ...'!Názvy_tlače</vt:lpstr>
      <vt:lpstr>'2 - Modernizácia, výmena ...'!Názvy_tlače</vt:lpstr>
      <vt:lpstr>'3 - Inovatívne technológi...'!Názvy_tlače</vt:lpstr>
      <vt:lpstr>'4 - Modernizácia, výmena ...'!Názvy_tlače</vt:lpstr>
      <vt:lpstr>'5 - Obnoviteľné zdorje en...'!Názvy_tlače</vt:lpstr>
      <vt:lpstr>'6 - Zelené a ekologické o...'!Názvy_tlače</vt:lpstr>
      <vt:lpstr>'7.3. - Slaboprúd (Neopráv...'!Názvy_tlače</vt:lpstr>
      <vt:lpstr>'Rekapitulácia stavby'!Názvy_tlače</vt:lpstr>
      <vt:lpstr>'1 - Zateplenie, výmena a ...'!Oblasť_tlače</vt:lpstr>
      <vt:lpstr>'2 - Modernizácia, výmena ...'!Oblasť_tlače</vt:lpstr>
      <vt:lpstr>'3 - Inovatívne technológi...'!Oblasť_tlače</vt:lpstr>
      <vt:lpstr>'4 - Modernizácia, výmena ...'!Oblasť_tlače</vt:lpstr>
      <vt:lpstr>'5 - Obnoviteľné zdorje en...'!Oblasť_tlače</vt:lpstr>
      <vt:lpstr>'6 - Zelené a ekologické o...'!Oblasť_tlače</vt:lpstr>
      <vt:lpstr>'7.3. - Slaboprúd (Neopráv...'!Oblasť_tlače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Zuzana Maturkaničová</cp:lastModifiedBy>
  <dcterms:created xsi:type="dcterms:W3CDTF">2026-07-03T08:24:54Z</dcterms:created>
  <dcterms:modified xsi:type="dcterms:W3CDTF">2026-07-07T14:14:49Z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