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ento_zošit"/>
  <mc:AlternateContent xmlns:mc="http://schemas.openxmlformats.org/markup-compatibility/2006">
    <mc:Choice Requires="x15">
      <x15ac:absPath xmlns:x15ac="http://schemas.microsoft.com/office/spreadsheetml/2010/11/ac" url="https://bratislavskecentrumsluzieb-my.sharepoint.com/personal/jakub_horvath_bcs_bratislava_sk/Documents/Pracovná plocha/AKTÍVNE ZÁKAZKY/05_ZPS stravovanie_KONCESIE/_KD/Vysvetlovanie koncesnej dokumentácie/"/>
    </mc:Choice>
  </mc:AlternateContent>
  <xr:revisionPtr revIDLastSave="13" documentId="8_{B32D1EF6-336F-48C0-A05C-94F16B0B8C3B}" xr6:coauthVersionLast="47" xr6:coauthVersionMax="47" xr10:uidLastSave="{2537632A-E8D3-48C4-A171-9DD1F41EB856}"/>
  <workbookProtection workbookAlgorithmName="SHA-512" workbookHashValue="7nvg3PIuSqCO8dpi7bCj+K8Eb5pQdp380DK+Lwv0JitEUYb5sHWVOnjrwKN5ZrnSnKA6NMd+ZGSOoGn4klv55w==" workbookSaltValue="tveugnWchntLcnhR8ZM6+Q==" workbookSpinCount="100000" lockStructure="1"/>
  <bookViews>
    <workbookView xWindow="-110" yWindow="-110" windowWidth="19420" windowHeight="10300" firstSheet="10" activeTab="13" xr2:uid="{00000000-000D-0000-FFFF-FFFF00000000}"/>
  </bookViews>
  <sheets>
    <sheet name="Ponuka" sheetId="12" r:id="rId1"/>
    <sheet name="Osobné postavenie" sheetId="20" r:id="rId2"/>
    <sheet name="Koneční užívatelia výhod" sheetId="5" r:id="rId3"/>
    <sheet name="Medzinárodné sankcie" sheetId="2" r:id="rId4"/>
    <sheet name="K1 – Vzorový jedálny lístok" sheetId="67" r:id="rId5"/>
    <sheet name="K1a – Máj" sheetId="69" r:id="rId6"/>
    <sheet name="K1b – Október" sheetId="70" r:id="rId7"/>
    <sheet name="K2 – Nadštandardné opatrenia" sheetId="63" r:id="rId8"/>
    <sheet name="K3-1 DJŽ" sheetId="68" r:id="rId9"/>
    <sheet name="K3-2 DPK" sheetId="71" r:id="rId10"/>
    <sheet name="K3-3 DSL" sheetId="72" r:id="rId11"/>
    <sheet name="K3-4 DTV" sheetId="73" r:id="rId12"/>
    <sheet name="K3-5 ARCHA" sheetId="74" r:id="rId13"/>
    <sheet name="K3-6 GERIUM" sheetId="75" r:id="rId14"/>
    <sheet name="K3 - kombinovaná" sheetId="76" r:id="rId15"/>
    <sheet name="Vyhodnotenie kombinácie" sheetId="77" state="hidden"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0" i="67" l="1"/>
  <c r="J30" i="67" s="1"/>
  <c r="G10" i="75"/>
  <c r="G9" i="75"/>
  <c r="G8" i="75"/>
  <c r="I36" i="67"/>
  <c r="I33" i="67"/>
  <c r="I27" i="67"/>
  <c r="I24" i="67"/>
  <c r="J24" i="67" s="1"/>
  <c r="J36" i="67"/>
  <c r="J33" i="67"/>
  <c r="J27" i="67"/>
  <c r="I21" i="67"/>
  <c r="J21" i="67" s="1"/>
  <c r="F16" i="77"/>
  <c r="D16" i="77"/>
  <c r="F15" i="77"/>
  <c r="F14" i="77"/>
  <c r="F13" i="77"/>
  <c r="F12" i="77"/>
  <c r="F11" i="77"/>
  <c r="F10" i="77"/>
  <c r="F42" i="76"/>
  <c r="E42" i="76"/>
  <c r="G42" i="76" s="1"/>
  <c r="F41" i="76"/>
  <c r="E41" i="76"/>
  <c r="G41" i="76" s="1"/>
  <c r="F40" i="76"/>
  <c r="E40" i="76"/>
  <c r="G40" i="76" s="1"/>
  <c r="F39" i="76"/>
  <c r="E39" i="76"/>
  <c r="G39" i="76" s="1"/>
  <c r="F38" i="76"/>
  <c r="E38" i="76"/>
  <c r="G38" i="76" s="1"/>
  <c r="F37" i="76"/>
  <c r="E37" i="76"/>
  <c r="G37" i="76" s="1"/>
  <c r="F36" i="76"/>
  <c r="E36" i="76"/>
  <c r="G36" i="76" s="1"/>
  <c r="F35" i="76"/>
  <c r="E35" i="76"/>
  <c r="G35" i="76" s="1"/>
  <c r="F34" i="76"/>
  <c r="E34" i="76"/>
  <c r="G34" i="76" s="1"/>
  <c r="F33" i="76"/>
  <c r="E33" i="76"/>
  <c r="G33" i="76" s="1"/>
  <c r="F32" i="76"/>
  <c r="E32" i="76"/>
  <c r="G32" i="76" s="1"/>
  <c r="F31" i="76"/>
  <c r="E31" i="76"/>
  <c r="G31" i="76" s="1"/>
  <c r="F30" i="76"/>
  <c r="E30" i="76"/>
  <c r="G30" i="76" s="1"/>
  <c r="F29" i="76"/>
  <c r="E29" i="76"/>
  <c r="G29" i="76" s="1"/>
  <c r="F28" i="76"/>
  <c r="E28" i="76"/>
  <c r="G28" i="76" s="1"/>
  <c r="F27" i="76"/>
  <c r="E27" i="76"/>
  <c r="G27" i="76" s="1"/>
  <c r="F26" i="76"/>
  <c r="E26" i="76"/>
  <c r="G26" i="76" s="1"/>
  <c r="F25" i="76"/>
  <c r="E25" i="76"/>
  <c r="G25" i="76" s="1"/>
  <c r="F24" i="76"/>
  <c r="E24" i="76"/>
  <c r="G24" i="76" s="1"/>
  <c r="F23" i="76"/>
  <c r="E23" i="76"/>
  <c r="G23" i="76" s="1"/>
  <c r="F22" i="76"/>
  <c r="E22" i="76"/>
  <c r="G22" i="76" s="1"/>
  <c r="F21" i="76"/>
  <c r="E21" i="76"/>
  <c r="G21" i="76" s="1"/>
  <c r="F20" i="76"/>
  <c r="E20" i="76"/>
  <c r="G20" i="76" s="1"/>
  <c r="F19" i="76"/>
  <c r="E19" i="76"/>
  <c r="G19" i="76" s="1"/>
  <c r="E13" i="76"/>
  <c r="E12" i="76"/>
  <c r="E11" i="76"/>
  <c r="E10" i="76"/>
  <c r="E9" i="76"/>
  <c r="E8" i="76"/>
  <c r="E7" i="76"/>
  <c r="G30" i="75"/>
  <c r="H30" i="75" s="1"/>
  <c r="G29" i="75"/>
  <c r="H29" i="75" s="1"/>
  <c r="G28" i="75"/>
  <c r="H28" i="75" s="1"/>
  <c r="G27" i="75"/>
  <c r="H27" i="75" s="1"/>
  <c r="G26" i="75"/>
  <c r="H26" i="75" s="1"/>
  <c r="G25" i="75"/>
  <c r="H25" i="75" s="1"/>
  <c r="H24" i="75"/>
  <c r="G24" i="75"/>
  <c r="G23" i="75"/>
  <c r="H23" i="75" s="1"/>
  <c r="G22" i="75"/>
  <c r="H22" i="75" s="1"/>
  <c r="G21" i="75"/>
  <c r="H21" i="75" s="1"/>
  <c r="G20" i="75"/>
  <c r="H20" i="75" s="1"/>
  <c r="G19" i="75"/>
  <c r="H19" i="75" s="1"/>
  <c r="G18" i="75"/>
  <c r="H18" i="75" s="1"/>
  <c r="G17" i="75"/>
  <c r="H17" i="75" s="1"/>
  <c r="G16" i="75"/>
  <c r="H16" i="75" s="1"/>
  <c r="G15" i="75"/>
  <c r="H15" i="75" s="1"/>
  <c r="G14" i="75"/>
  <c r="H14" i="75" s="1"/>
  <c r="G32" i="74"/>
  <c r="H32" i="74" s="1"/>
  <c r="G31" i="74"/>
  <c r="H31" i="74" s="1"/>
  <c r="G30" i="74"/>
  <c r="H30" i="74" s="1"/>
  <c r="G29" i="74"/>
  <c r="H29" i="74" s="1"/>
  <c r="G28" i="74"/>
  <c r="H28" i="74" s="1"/>
  <c r="G27" i="74"/>
  <c r="H27" i="74" s="1"/>
  <c r="G26" i="74"/>
  <c r="H26" i="74" s="1"/>
  <c r="G25" i="74"/>
  <c r="H25" i="74" s="1"/>
  <c r="G24" i="74"/>
  <c r="H24" i="74" s="1"/>
  <c r="G23" i="74"/>
  <c r="H23" i="74" s="1"/>
  <c r="G22" i="74"/>
  <c r="H22" i="74" s="1"/>
  <c r="G21" i="74"/>
  <c r="H21" i="74" s="1"/>
  <c r="G20" i="74"/>
  <c r="H20" i="74" s="1"/>
  <c r="G19" i="74"/>
  <c r="H19" i="74" s="1"/>
  <c r="G18" i="74"/>
  <c r="H18" i="74" s="1"/>
  <c r="G17" i="74"/>
  <c r="H17" i="74" s="1"/>
  <c r="G16" i="74"/>
  <c r="H16" i="74" s="1"/>
  <c r="G15" i="74"/>
  <c r="H15" i="74" s="1"/>
  <c r="G11" i="74"/>
  <c r="G10" i="74"/>
  <c r="G9" i="74"/>
  <c r="G8" i="74"/>
  <c r="G7" i="74"/>
  <c r="G30" i="73"/>
  <c r="H30" i="73" s="1"/>
  <c r="G29" i="73"/>
  <c r="H29" i="73" s="1"/>
  <c r="G28" i="73"/>
  <c r="H28" i="73" s="1"/>
  <c r="G27" i="73"/>
  <c r="H27" i="73" s="1"/>
  <c r="G26" i="73"/>
  <c r="H26" i="73" s="1"/>
  <c r="G25" i="73"/>
  <c r="H25" i="73" s="1"/>
  <c r="G24" i="73"/>
  <c r="H24" i="73" s="1"/>
  <c r="G23" i="73"/>
  <c r="H23" i="73" s="1"/>
  <c r="G22" i="73"/>
  <c r="H22" i="73" s="1"/>
  <c r="G21" i="73"/>
  <c r="H21" i="73" s="1"/>
  <c r="G20" i="73"/>
  <c r="H20" i="73" s="1"/>
  <c r="G19" i="73"/>
  <c r="H19" i="73" s="1"/>
  <c r="G18" i="73"/>
  <c r="H18" i="73" s="1"/>
  <c r="G17" i="73"/>
  <c r="H17" i="73" s="1"/>
  <c r="G16" i="73"/>
  <c r="H16" i="73" s="1"/>
  <c r="G15" i="73"/>
  <c r="H15" i="73" s="1"/>
  <c r="G14" i="73"/>
  <c r="H14" i="73" s="1"/>
  <c r="G10" i="73"/>
  <c r="G9" i="73"/>
  <c r="G8" i="73"/>
  <c r="G7" i="73"/>
  <c r="G30" i="72"/>
  <c r="H30" i="72" s="1"/>
  <c r="G29" i="72"/>
  <c r="H29" i="72" s="1"/>
  <c r="G28" i="72"/>
  <c r="H28" i="72" s="1"/>
  <c r="G27" i="72"/>
  <c r="H27" i="72" s="1"/>
  <c r="G26" i="72"/>
  <c r="H26" i="72" s="1"/>
  <c r="G25" i="72"/>
  <c r="H25" i="72" s="1"/>
  <c r="G24" i="72"/>
  <c r="H24" i="72" s="1"/>
  <c r="G23" i="72"/>
  <c r="H23" i="72" s="1"/>
  <c r="G22" i="72"/>
  <c r="H22" i="72" s="1"/>
  <c r="G21" i="72"/>
  <c r="H21" i="72" s="1"/>
  <c r="G20" i="72"/>
  <c r="H20" i="72" s="1"/>
  <c r="G19" i="72"/>
  <c r="H19" i="72" s="1"/>
  <c r="G18" i="72"/>
  <c r="H18" i="72" s="1"/>
  <c r="G17" i="72"/>
  <c r="H17" i="72" s="1"/>
  <c r="G16" i="72"/>
  <c r="H16" i="72" s="1"/>
  <c r="G15" i="72"/>
  <c r="H15" i="72" s="1"/>
  <c r="G14" i="72"/>
  <c r="H14" i="72" s="1"/>
  <c r="G10" i="72"/>
  <c r="G9" i="72"/>
  <c r="G8" i="72"/>
  <c r="G7" i="72"/>
  <c r="G30" i="71"/>
  <c r="H30" i="71" s="1"/>
  <c r="G29" i="71"/>
  <c r="H29" i="71" s="1"/>
  <c r="G28" i="71"/>
  <c r="H28" i="71" s="1"/>
  <c r="G27" i="71"/>
  <c r="H27" i="71" s="1"/>
  <c r="G26" i="71"/>
  <c r="H26" i="71" s="1"/>
  <c r="G25" i="71"/>
  <c r="H25" i="71" s="1"/>
  <c r="G24" i="71"/>
  <c r="H24" i="71" s="1"/>
  <c r="G23" i="71"/>
  <c r="H23" i="71" s="1"/>
  <c r="G22" i="71"/>
  <c r="H22" i="71" s="1"/>
  <c r="G21" i="71"/>
  <c r="H21" i="71" s="1"/>
  <c r="G20" i="71"/>
  <c r="H20" i="71" s="1"/>
  <c r="G19" i="71"/>
  <c r="H19" i="71" s="1"/>
  <c r="G18" i="71"/>
  <c r="H18" i="71" s="1"/>
  <c r="G17" i="71"/>
  <c r="H17" i="71" s="1"/>
  <c r="G16" i="71"/>
  <c r="H16" i="71" s="1"/>
  <c r="G15" i="71"/>
  <c r="H15" i="71" s="1"/>
  <c r="G14" i="71"/>
  <c r="H14" i="71" s="1"/>
  <c r="G10" i="71"/>
  <c r="G9" i="71"/>
  <c r="G8" i="71"/>
  <c r="G7" i="71"/>
  <c r="G29" i="68"/>
  <c r="H29" i="68" s="1"/>
  <c r="G28" i="68"/>
  <c r="H28" i="68" s="1"/>
  <c r="G27" i="68"/>
  <c r="H27" i="68" s="1"/>
  <c r="G26" i="68"/>
  <c r="H26" i="68" s="1"/>
  <c r="G25" i="68"/>
  <c r="H25" i="68" s="1"/>
  <c r="G24" i="68"/>
  <c r="H24" i="68" s="1"/>
  <c r="G23" i="68"/>
  <c r="H23" i="68" s="1"/>
  <c r="G22" i="68"/>
  <c r="H22" i="68" s="1"/>
  <c r="G21" i="68"/>
  <c r="H21" i="68" s="1"/>
  <c r="G20" i="68"/>
  <c r="H20" i="68" s="1"/>
  <c r="G19" i="68"/>
  <c r="H19" i="68" s="1"/>
  <c r="G18" i="68"/>
  <c r="H18" i="68" s="1"/>
  <c r="G17" i="68"/>
  <c r="H17" i="68" s="1"/>
  <c r="G16" i="68"/>
  <c r="H16" i="68" s="1"/>
  <c r="G15" i="68"/>
  <c r="H15" i="68" s="1"/>
  <c r="G14" i="68"/>
  <c r="H14" i="68" s="1"/>
  <c r="G13" i="68"/>
  <c r="H13" i="68" s="1"/>
  <c r="G9" i="68"/>
  <c r="G8" i="68"/>
  <c r="G7" i="68"/>
  <c r="G6" i="68"/>
  <c r="C30" i="63"/>
  <c r="D30" i="63" s="1"/>
  <c r="C28" i="63"/>
  <c r="D28" i="63" s="1"/>
  <c r="C26" i="63"/>
  <c r="D26" i="63" s="1"/>
  <c r="C22" i="63"/>
  <c r="D22" i="63" s="1"/>
  <c r="C20" i="63"/>
  <c r="D20" i="63" s="1"/>
  <c r="C18" i="63"/>
  <c r="D18" i="63" s="1"/>
  <c r="C14" i="63"/>
  <c r="D14" i="63" s="1"/>
  <c r="C12" i="63"/>
  <c r="D12" i="63" s="1"/>
  <c r="C10" i="63"/>
  <c r="D10" i="63" s="1"/>
  <c r="H10" i="75" l="1"/>
  <c r="I10" i="75" s="1"/>
  <c r="H42" i="76"/>
  <c r="I42" i="76" s="1"/>
  <c r="J42" i="76" s="1"/>
  <c r="H9" i="75"/>
  <c r="I9" i="75" s="1"/>
  <c r="H41" i="76"/>
  <c r="I41" i="76" s="1"/>
  <c r="J41" i="76" s="1"/>
  <c r="H8" i="75"/>
  <c r="I8" i="75" s="1"/>
  <c r="H40" i="76"/>
  <c r="I40" i="76" s="1"/>
  <c r="J40" i="76" s="1"/>
  <c r="H11" i="74"/>
  <c r="I11" i="74" s="1"/>
  <c r="H39" i="76"/>
  <c r="I39" i="76" s="1"/>
  <c r="J39" i="76" s="1"/>
  <c r="H10" i="74"/>
  <c r="I10" i="74" s="1"/>
  <c r="H38" i="76"/>
  <c r="I38" i="76" s="1"/>
  <c r="J38" i="76" s="1"/>
  <c r="H9" i="74"/>
  <c r="I9" i="74" s="1"/>
  <c r="H37" i="76"/>
  <c r="I37" i="76" s="1"/>
  <c r="J37" i="76" s="1"/>
  <c r="H9" i="71"/>
  <c r="I9" i="71" s="1"/>
  <c r="H25" i="76"/>
  <c r="I25" i="76" s="1"/>
  <c r="J25" i="76" s="1"/>
  <c r="H8" i="71"/>
  <c r="I8" i="71" s="1"/>
  <c r="H24" i="76"/>
  <c r="I24" i="76" s="1"/>
  <c r="J24" i="76" s="1"/>
  <c r="H7" i="71"/>
  <c r="I7" i="71" s="1"/>
  <c r="H23" i="76"/>
  <c r="I23" i="76" s="1"/>
  <c r="J23" i="76" s="1"/>
  <c r="I30" i="75"/>
  <c r="J30" i="75" s="1"/>
  <c r="I29" i="75"/>
  <c r="J29" i="75"/>
  <c r="I28" i="75"/>
  <c r="J28" i="75" s="1"/>
  <c r="I27" i="75"/>
  <c r="J27" i="75" s="1"/>
  <c r="I26" i="75"/>
  <c r="J26" i="75"/>
  <c r="I25" i="75"/>
  <c r="J25" i="75" s="1"/>
  <c r="I24" i="75"/>
  <c r="J24" i="75" s="1"/>
  <c r="I23" i="75"/>
  <c r="J23" i="75" s="1"/>
  <c r="I22" i="75"/>
  <c r="J22" i="75" s="1"/>
  <c r="I21" i="75"/>
  <c r="J21" i="75" s="1"/>
  <c r="I20" i="75"/>
  <c r="J20" i="75" s="1"/>
  <c r="I19" i="75"/>
  <c r="J19" i="75" s="1"/>
  <c r="I18" i="75"/>
  <c r="J18" i="75"/>
  <c r="I17" i="75"/>
  <c r="J17" i="75" s="1"/>
  <c r="I16" i="75"/>
  <c r="J16" i="75" s="1"/>
  <c r="I15" i="75"/>
  <c r="J15" i="75" s="1"/>
  <c r="I14" i="75"/>
  <c r="J14" i="75" s="1"/>
  <c r="H32" i="75"/>
  <c r="I32" i="74"/>
  <c r="J32" i="74" s="1"/>
  <c r="I31" i="74"/>
  <c r="J31" i="74" s="1"/>
  <c r="I30" i="74"/>
  <c r="J30" i="74" s="1"/>
  <c r="I29" i="74"/>
  <c r="J29" i="74"/>
  <c r="I28" i="74"/>
  <c r="J28" i="74"/>
  <c r="I27" i="74"/>
  <c r="J27" i="74" s="1"/>
  <c r="I26" i="74"/>
  <c r="J26" i="74"/>
  <c r="I25" i="74"/>
  <c r="J25" i="74" s="1"/>
  <c r="I24" i="74"/>
  <c r="J24" i="74" s="1"/>
  <c r="I23" i="74"/>
  <c r="J23" i="74" s="1"/>
  <c r="I22" i="74"/>
  <c r="J22" i="74" s="1"/>
  <c r="I21" i="74"/>
  <c r="J21" i="74"/>
  <c r="I20" i="74"/>
  <c r="J20" i="74" s="1"/>
  <c r="I19" i="74"/>
  <c r="J19" i="74"/>
  <c r="I18" i="74"/>
  <c r="J18" i="74"/>
  <c r="I17" i="74"/>
  <c r="J17" i="74" s="1"/>
  <c r="I16" i="74"/>
  <c r="J16" i="74"/>
  <c r="I15" i="74"/>
  <c r="J15" i="74" s="1"/>
  <c r="H34" i="74"/>
  <c r="H36" i="76"/>
  <c r="I36" i="76" s="1"/>
  <c r="J36" i="76" s="1"/>
  <c r="H8" i="74"/>
  <c r="I8" i="74" s="1"/>
  <c r="H7" i="74"/>
  <c r="I7" i="74" s="1"/>
  <c r="H35" i="76"/>
  <c r="I35" i="76" s="1"/>
  <c r="J35" i="76" s="1"/>
  <c r="I30" i="73"/>
  <c r="J30" i="73" s="1"/>
  <c r="I29" i="73"/>
  <c r="J29" i="73" s="1"/>
  <c r="I28" i="73"/>
  <c r="J28" i="73" s="1"/>
  <c r="I27" i="73"/>
  <c r="J27" i="73" s="1"/>
  <c r="I26" i="73"/>
  <c r="J26" i="73" s="1"/>
  <c r="I25" i="73"/>
  <c r="J25" i="73" s="1"/>
  <c r="I24" i="73"/>
  <c r="J24" i="73" s="1"/>
  <c r="I23" i="73"/>
  <c r="J23" i="73" s="1"/>
  <c r="I22" i="73"/>
  <c r="J22" i="73" s="1"/>
  <c r="I21" i="73"/>
  <c r="J21" i="73" s="1"/>
  <c r="I20" i="73"/>
  <c r="J20" i="73" s="1"/>
  <c r="I19" i="73"/>
  <c r="J19" i="73" s="1"/>
  <c r="I18" i="73"/>
  <c r="J18" i="73" s="1"/>
  <c r="I17" i="73"/>
  <c r="J17" i="73" s="1"/>
  <c r="I16" i="73"/>
  <c r="J16" i="73" s="1"/>
  <c r="I15" i="73"/>
  <c r="J15" i="73" s="1"/>
  <c r="I14" i="73"/>
  <c r="J14" i="73" s="1"/>
  <c r="H32" i="73"/>
  <c r="H10" i="73"/>
  <c r="I10" i="73" s="1"/>
  <c r="H34" i="76"/>
  <c r="I34" i="76" s="1"/>
  <c r="J34" i="76" s="1"/>
  <c r="H33" i="76"/>
  <c r="I33" i="76" s="1"/>
  <c r="J33" i="76" s="1"/>
  <c r="H9" i="73"/>
  <c r="I9" i="73" s="1"/>
  <c r="H32" i="76"/>
  <c r="I32" i="76" s="1"/>
  <c r="J32" i="76" s="1"/>
  <c r="H8" i="73"/>
  <c r="I8" i="73" s="1"/>
  <c r="H31" i="76"/>
  <c r="I31" i="76" s="1"/>
  <c r="J31" i="76" s="1"/>
  <c r="H7" i="73"/>
  <c r="I7" i="73" s="1"/>
  <c r="I30" i="72"/>
  <c r="J30" i="72" s="1"/>
  <c r="I29" i="72"/>
  <c r="J29" i="72" s="1"/>
  <c r="I28" i="72"/>
  <c r="J28" i="72" s="1"/>
  <c r="I27" i="72"/>
  <c r="J27" i="72" s="1"/>
  <c r="I26" i="72"/>
  <c r="J26" i="72" s="1"/>
  <c r="I25" i="72"/>
  <c r="J25" i="72" s="1"/>
  <c r="I24" i="72"/>
  <c r="J24" i="72" s="1"/>
  <c r="I23" i="72"/>
  <c r="J23" i="72" s="1"/>
  <c r="I22" i="72"/>
  <c r="J22" i="72" s="1"/>
  <c r="I21" i="72"/>
  <c r="J21" i="72" s="1"/>
  <c r="I20" i="72"/>
  <c r="J20" i="72" s="1"/>
  <c r="I19" i="72"/>
  <c r="J19" i="72" s="1"/>
  <c r="I18" i="72"/>
  <c r="J18" i="72" s="1"/>
  <c r="I17" i="72"/>
  <c r="J17" i="72" s="1"/>
  <c r="I16" i="72"/>
  <c r="J16" i="72" s="1"/>
  <c r="I15" i="72"/>
  <c r="J15" i="72" s="1"/>
  <c r="I14" i="72"/>
  <c r="J14" i="72" s="1"/>
  <c r="H32" i="72"/>
  <c r="H30" i="76"/>
  <c r="I30" i="76" s="1"/>
  <c r="J30" i="76" s="1"/>
  <c r="H10" i="72"/>
  <c r="I10" i="72" s="1"/>
  <c r="H29" i="76"/>
  <c r="I29" i="76" s="1"/>
  <c r="J29" i="76" s="1"/>
  <c r="H9" i="72"/>
  <c r="I9" i="72" s="1"/>
  <c r="H8" i="72"/>
  <c r="I8" i="72" s="1"/>
  <c r="H28" i="76"/>
  <c r="I28" i="76" s="1"/>
  <c r="J28" i="76" s="1"/>
  <c r="H7" i="72"/>
  <c r="I7" i="72" s="1"/>
  <c r="H27" i="76"/>
  <c r="I27" i="76" s="1"/>
  <c r="J27" i="76" s="1"/>
  <c r="I30" i="71"/>
  <c r="J30" i="71" s="1"/>
  <c r="I29" i="71"/>
  <c r="J29" i="71" s="1"/>
  <c r="I28" i="71"/>
  <c r="J28" i="71" s="1"/>
  <c r="I27" i="71"/>
  <c r="J27" i="71" s="1"/>
  <c r="I26" i="71"/>
  <c r="J26" i="71" s="1"/>
  <c r="I25" i="71"/>
  <c r="J25" i="71" s="1"/>
  <c r="I24" i="71"/>
  <c r="J24" i="71" s="1"/>
  <c r="I23" i="71"/>
  <c r="J23" i="71" s="1"/>
  <c r="I22" i="71"/>
  <c r="J22" i="71" s="1"/>
  <c r="I21" i="71"/>
  <c r="J21" i="71" s="1"/>
  <c r="I20" i="71"/>
  <c r="J20" i="71" s="1"/>
  <c r="I19" i="71"/>
  <c r="J19" i="71" s="1"/>
  <c r="I18" i="71"/>
  <c r="J18" i="71" s="1"/>
  <c r="I17" i="71"/>
  <c r="J17" i="71" s="1"/>
  <c r="I16" i="71"/>
  <c r="J16" i="71" s="1"/>
  <c r="I15" i="71"/>
  <c r="J15" i="71" s="1"/>
  <c r="I14" i="71"/>
  <c r="H32" i="71"/>
  <c r="H26" i="76"/>
  <c r="I26" i="76" s="1"/>
  <c r="J26" i="76" s="1"/>
  <c r="H10" i="71"/>
  <c r="I10" i="71" s="1"/>
  <c r="I29" i="68"/>
  <c r="J29" i="68" s="1"/>
  <c r="I28" i="68"/>
  <c r="J28" i="68" s="1"/>
  <c r="I27" i="68"/>
  <c r="J27" i="68" s="1"/>
  <c r="I26" i="68"/>
  <c r="J26" i="68" s="1"/>
  <c r="I25" i="68"/>
  <c r="J25" i="68" s="1"/>
  <c r="I24" i="68"/>
  <c r="J24" i="68" s="1"/>
  <c r="I23" i="68"/>
  <c r="J23" i="68" s="1"/>
  <c r="I22" i="68"/>
  <c r="J22" i="68" s="1"/>
  <c r="I21" i="68"/>
  <c r="J21" i="68" s="1"/>
  <c r="I20" i="68"/>
  <c r="J20" i="68" s="1"/>
  <c r="I19" i="68"/>
  <c r="J19" i="68" s="1"/>
  <c r="I18" i="68"/>
  <c r="J18" i="68" s="1"/>
  <c r="I17" i="68"/>
  <c r="J17" i="68" s="1"/>
  <c r="I16" i="68"/>
  <c r="J16" i="68" s="1"/>
  <c r="I15" i="68"/>
  <c r="J15" i="68" s="1"/>
  <c r="I14" i="68"/>
  <c r="J14" i="68" s="1"/>
  <c r="I13" i="68"/>
  <c r="J13" i="68" s="1"/>
  <c r="H31" i="68"/>
  <c r="H22" i="76"/>
  <c r="I22" i="76" s="1"/>
  <c r="J22" i="76" s="1"/>
  <c r="H9" i="68"/>
  <c r="I9" i="68" s="1"/>
  <c r="H21" i="76"/>
  <c r="I21" i="76" s="1"/>
  <c r="J21" i="76" s="1"/>
  <c r="H8" i="68"/>
  <c r="I8" i="68" s="1"/>
  <c r="H20" i="76"/>
  <c r="I20" i="76" s="1"/>
  <c r="J20" i="76" s="1"/>
  <c r="H7" i="68"/>
  <c r="I7" i="68" s="1"/>
  <c r="H19" i="76"/>
  <c r="I19" i="76" s="1"/>
  <c r="J19" i="76" s="1"/>
  <c r="H6" i="68"/>
  <c r="I6" i="68" s="1"/>
  <c r="J32" i="72" l="1"/>
  <c r="J34" i="74"/>
  <c r="I32" i="73"/>
  <c r="H44" i="12" s="1"/>
  <c r="J32" i="75"/>
  <c r="D12" i="76"/>
  <c r="F46" i="12"/>
  <c r="D11" i="76"/>
  <c r="F45" i="12"/>
  <c r="D10" i="76"/>
  <c r="F44" i="12"/>
  <c r="D9" i="76"/>
  <c r="F43" i="12"/>
  <c r="D8" i="76"/>
  <c r="F42" i="12"/>
  <c r="D7" i="76"/>
  <c r="F41" i="12"/>
  <c r="J32" i="73"/>
  <c r="I32" i="75"/>
  <c r="H46" i="12" s="1"/>
  <c r="I34" i="74"/>
  <c r="H45" i="12" s="1"/>
  <c r="I32" i="72"/>
  <c r="H43" i="12" s="1"/>
  <c r="I31" i="68"/>
  <c r="H41" i="12" s="1"/>
  <c r="J31" i="68"/>
  <c r="I32" i="71"/>
  <c r="H42" i="12" s="1"/>
  <c r="J14" i="71"/>
  <c r="J32" i="71" s="1"/>
  <c r="I45" i="12" l="1"/>
  <c r="H11" i="76"/>
  <c r="I11" i="76" s="1"/>
  <c r="E14" i="77" s="1"/>
  <c r="G14" i="77" s="1"/>
  <c r="H14" i="77" s="1"/>
  <c r="H12" i="76"/>
  <c r="I12" i="76" s="1"/>
  <c r="E15" i="77" s="1"/>
  <c r="G15" i="77" s="1"/>
  <c r="H15" i="77" s="1"/>
  <c r="I46" i="12"/>
  <c r="H9" i="76"/>
  <c r="I9" i="76" s="1"/>
  <c r="E12" i="77" s="1"/>
  <c r="G12" i="77" s="1"/>
  <c r="H12" i="77" s="1"/>
  <c r="I43" i="12"/>
  <c r="F12" i="76"/>
  <c r="G12" i="76" s="1"/>
  <c r="J12" i="76"/>
  <c r="F11" i="76"/>
  <c r="G11" i="76" s="1"/>
  <c r="J11" i="76"/>
  <c r="F10" i="76"/>
  <c r="G10" i="76" s="1"/>
  <c r="J10" i="76"/>
  <c r="F9" i="76"/>
  <c r="G9" i="76" s="1"/>
  <c r="J9" i="76"/>
  <c r="F8" i="76"/>
  <c r="G8" i="76" s="1"/>
  <c r="J8" i="76"/>
  <c r="F7" i="76"/>
  <c r="J7" i="76"/>
  <c r="J13" i="76" s="1"/>
  <c r="B19" i="77" s="1"/>
  <c r="D13" i="76"/>
  <c r="I44" i="12"/>
  <c r="H10" i="76"/>
  <c r="I10" i="76" s="1"/>
  <c r="E13" i="77" s="1"/>
  <c r="I41" i="12"/>
  <c r="H7" i="76"/>
  <c r="I42" i="12"/>
  <c r="H8" i="76"/>
  <c r="I8" i="76" s="1"/>
  <c r="E11" i="77" s="1"/>
  <c r="G7" i="76" l="1"/>
  <c r="F13" i="76"/>
  <c r="G13" i="76" s="1"/>
  <c r="G13" i="77"/>
  <c r="H13" i="77" s="1"/>
  <c r="I7" i="76"/>
  <c r="H13" i="76"/>
  <c r="G11" i="77"/>
  <c r="H11" i="77" s="1"/>
  <c r="I13" i="76" l="1"/>
  <c r="E10" i="77"/>
  <c r="G10" i="77" l="1"/>
  <c r="H10" i="77" s="1"/>
  <c r="E16" i="77"/>
  <c r="G16" i="77" l="1"/>
  <c r="H16" i="77"/>
</calcChain>
</file>

<file path=xl/sharedStrings.xml><?xml version="1.0" encoding="utf-8"?>
<sst xmlns="http://schemas.openxmlformats.org/spreadsheetml/2006/main" count="1408" uniqueCount="297">
  <si>
    <t xml:space="preserve">Príloha č. 1 - Ponuka v koncesii "Koncesia na služby hromadného stravovania" </t>
  </si>
  <si>
    <t xml:space="preserve">Obchodné meno uchádzača: </t>
  </si>
  <si>
    <t xml:space="preserve">Sídlo uchádzača: </t>
  </si>
  <si>
    <t>Štatutárny zástupca:</t>
  </si>
  <si>
    <t>IČO:</t>
  </si>
  <si>
    <t>IČ DPH:</t>
  </si>
  <si>
    <t>Tel. číslo:</t>
  </si>
  <si>
    <t>Platca/Neplatca DPH:</t>
  </si>
  <si>
    <t>Čestné vyhlásenia podľa ZVO</t>
  </si>
  <si>
    <r>
      <t>Predložením tejto ponuky prehlasujem, že som sa oboznámil so znením čestného vyhlásenia uvedeným v hárku "</t>
    </r>
    <r>
      <rPr>
        <b/>
        <sz val="10"/>
        <rFont val="Arial"/>
        <family val="2"/>
      </rPr>
      <t>Osobné postavenie</t>
    </r>
    <r>
      <rPr>
        <sz val="10"/>
        <rFont val="Arial"/>
        <family val="2"/>
      </rPr>
      <t>" tohto dokumentu a potvrdzujem všetky tam uvedené skutočnosti.</t>
    </r>
  </si>
  <si>
    <r>
      <t>Predložením tejto ponuky čestne vyhlasujem, že som sa oboznámil so znením čestného vyhlásenia uvedeným v hárku "</t>
    </r>
    <r>
      <rPr>
        <b/>
        <sz val="10"/>
        <rFont val="Arial"/>
        <family val="2"/>
      </rPr>
      <t>Koneční užívatelia výhod</t>
    </r>
    <r>
      <rPr>
        <sz val="10"/>
        <rFont val="Arial"/>
        <family val="2"/>
      </rPr>
      <t>" tohto dokumentu a potvrdzujem všetky tam uvedené skutočnosti.</t>
    </r>
  </si>
  <si>
    <r>
      <t>Predložením tejto ponuky čestne vyhlasujem, že som sa oboznámil so znením čestného vyhlásenia uvedeným v hárku "</t>
    </r>
    <r>
      <rPr>
        <b/>
        <sz val="10"/>
        <rFont val="Arial"/>
        <family val="2"/>
      </rPr>
      <t>Medzinárodné sankcie</t>
    </r>
    <r>
      <rPr>
        <sz val="10"/>
        <rFont val="Arial"/>
        <family val="2"/>
      </rPr>
      <t>" tohto dokumentu a potvrdzujem všetky tam uvedené skutočnosti.</t>
    </r>
  </si>
  <si>
    <r>
      <t xml:space="preserve">Predložením tejto ponuky čestne vyhlasujem, že spĺňam všetky podmienky účasti a že nemám uložený </t>
    </r>
    <r>
      <rPr>
        <b/>
        <sz val="10"/>
        <rFont val="Arial"/>
        <family val="2"/>
      </rPr>
      <t xml:space="preserve">zákaz účasti </t>
    </r>
    <r>
      <rPr>
        <sz val="10"/>
        <rFont val="Arial"/>
        <family val="2"/>
      </rPr>
      <t>vo verejnom obstarávaní potvrdený konečným rozhodnutím v Slovenskej republike a v štáte sídla, miesta podnikania alebo obvyklého pobytu.</t>
    </r>
  </si>
  <si>
    <r>
      <rPr>
        <sz val="10"/>
        <rFont val="Arial"/>
        <family val="2"/>
      </rPr>
      <t xml:space="preserve">Predložením tejto ponuky čestne vyhlasujem, že postupujem v súlade s etickým kódexom uchádzača vydaným Úradom pre verejné obstarávanie: </t>
    </r>
    <r>
      <rPr>
        <u/>
        <sz val="10"/>
        <color theme="10"/>
        <rFont val="Arial"/>
        <family val="2"/>
      </rPr>
      <t>https://www.uvo.gov.sk/zaujemca-uchadzac/eticky-kodex-zaujemcu-uchadzaca</t>
    </r>
  </si>
  <si>
    <t>Podmienky účasti technickej alebo odbornej spôsobilosti</t>
  </si>
  <si>
    <t>Zoznam poskytnutých služieb - referencie</t>
  </si>
  <si>
    <r>
      <t xml:space="preserve">Uchádzač predloží zoznam poskytnutých služieb za predchádzajúcich päť rokov od vyhlásenia verejného obstarávania, ktorým preukáže, predchádzajúcu skúsenosť podľa bodu </t>
    </r>
    <r>
      <rPr>
        <sz val="10"/>
        <color theme="1"/>
        <rFont val="Arial"/>
        <family val="2"/>
      </rPr>
      <t>3.1. až 3.8, časti B</t>
    </r>
    <r>
      <rPr>
        <sz val="10"/>
        <rFont val="Arial"/>
        <family val="2"/>
      </rPr>
      <t xml:space="preserve"> KD. </t>
    </r>
  </si>
  <si>
    <t>P.č.</t>
  </si>
  <si>
    <t>Názov a opis poskytovaných služieb</t>
  </si>
  <si>
    <t>Obdobie poskytovania služieb a konkrétne 24-mesačné obdobie použité na preukázanie podmienky účasti, ak je odlišné</t>
  </si>
  <si>
    <t>Počet hlavných teplých jedál poskytnutých v každom výdajnom čase určenom na preukázanie podmienky počas príslušného obdobia</t>
  </si>
  <si>
    <t xml:space="preserve">Názov a kontaktné údaje odberateľa (meno, email., tel. č.) </t>
  </si>
  <si>
    <t>Kľúčoví odborníci</t>
  </si>
  <si>
    <t>Uchádzač je povinný preukázať, že na plnenie zákazky disponuje kľúčovými odborníkmi, ktorí majú potrebné vzdelanie a odbornú prax na poskytnutie služieb, ktoré sú predmetom tejto koncesie. Za odborníkov je potrebné predloženie dokladov a splnenie podmienok podľa bodu 3.9. až 3.16, časti B KD.</t>
  </si>
  <si>
    <t>Vedúci stravovacej prevádzky</t>
  </si>
  <si>
    <t>meno a priezvisko</t>
  </si>
  <si>
    <t>Nutričný špecialista</t>
  </si>
  <si>
    <t>Je vedúci stravovacej prevádzky internou kapacitou (zamestnancom) uchádzača?</t>
  </si>
  <si>
    <t>áno</t>
  </si>
  <si>
    <t>Je nutričný špecialista internou kapacitou (zamestnancom) uchádzača?</t>
  </si>
  <si>
    <r>
      <rPr>
        <b/>
        <sz val="10"/>
        <rFont val="Arial"/>
        <family val="2"/>
      </rPr>
      <t>V prípade, ak uchádzač uvedie "nie"</t>
    </r>
    <r>
      <rPr>
        <sz val="10"/>
        <rFont val="Arial"/>
        <family val="2"/>
      </rPr>
      <t>. Súčasťou ponuky uchádzača musia byť v tomto prípade: 
- písomná zmluva uzavretá medzi uchádzačom a osobou, ktorej spôsobilosť využíva na preukázanie technickej spôsobilosti alebo odbornej spôsobilosti (scan); 
- doklady v zmysle § 32 ods. 2 ZVO preukazujúce splnenie podmienok účasti týkajúce sa osobného postavenia osoby, ktorej kapacity majú byť použité na preukázanie technickej spôsobilosti alebo odbornej spôsobilosti v prípade, ak iná osoba nie je zapísaná v Zozname hospodárskych subjektov vedenom Úradom pre verejné obstarávanie.</t>
    </r>
  </si>
  <si>
    <t>Kritériá na vyhodnotenie ponúk</t>
  </si>
  <si>
    <t>K1: Odborná úroveň aplikácie Štandardu stravovania</t>
  </si>
  <si>
    <t>Uchádzač predloží vzorové 14-dňové jedálne lístky pre obdobia 1.–14. mája a 1.–14. októbra, vypracované pre všetky požadované druhy stravovania v hárkoch K1a a K1b. Odborná komisia posúdi odbornú úroveň aplikácie Štandardu stravovania nad rámec minimálnych požiadaviek, najmä pestrosť, výživovú vyváženosť, sezónnosť, hospodárnosť a prevádzkovú realizovateľnosť riešenia. Finančný bonus za K1 môže byť 0 %, 4 %, 12 % alebo 20 % z Ponukovej ceny. Podrobné pravidlá hodnotenia a záväznosti riešenia sú uvedené v časti C KD.</t>
  </si>
  <si>
    <t>K2: Nadštandardné opatrenia na zvyšovanie kvality poskytovania stravovacích služieb</t>
  </si>
  <si>
    <t>K3: Cena za poskytovanie stravovacích služieb</t>
  </si>
  <si>
    <t>Názov položky</t>
  </si>
  <si>
    <t>Cena celkom bez DPH</t>
  </si>
  <si>
    <t xml:space="preserve">Výška DPH </t>
  </si>
  <si>
    <t>Cena celkom</t>
  </si>
  <si>
    <t>Cena za poskytovanie stravovacích služieb – časť 1 DJŽ</t>
  </si>
  <si>
    <t>Cena za poskytovanie stravovacích služieb – časť 2 DPK</t>
  </si>
  <si>
    <t>Cena za poskytovanie stravovacích služieb – časť 3 DSL</t>
  </si>
  <si>
    <t>Cena za poskytovanie stravovacích služieb – časť 4 DTV</t>
  </si>
  <si>
    <t>Cena za poskytovanie stravovacích služieb – časť 5 ARCHA</t>
  </si>
  <si>
    <t>Cena za poskytovanie stravovacích služieb – časť 6 GERIUM</t>
  </si>
  <si>
    <t>V ...</t>
  </si>
  <si>
    <t xml:space="preserve">Dátum: </t>
  </si>
  <si>
    <t>Podpis</t>
  </si>
  <si>
    <t>Čestné vyhlásenie podľa § 32 ods. 7 ZVO</t>
  </si>
  <si>
    <t>Ako uchádzač v tomto verejnom obstarávaní "Koncesia na služby hromadného stravovania"</t>
  </si>
  <si>
    <t>čestne vyhlasujem,</t>
  </si>
  <si>
    <t>že v spoločnosti uchádazača pôsobia nasledovné osoby splňajúce podmienky stanovené v § 32 ods. 8 ZVO:</t>
  </si>
  <si>
    <t>1. Meno Priezvisko, funkcia v spoločnosti</t>
  </si>
  <si>
    <t>2. Meno Priezvisko, funkcia v spoločnosti</t>
  </si>
  <si>
    <t>3. Meno Priezvisko, funkcia v spoločnosti</t>
  </si>
  <si>
    <t>4. ... v prípade potreby doplňte ďalšie riadky</t>
  </si>
  <si>
    <t>Zároveň čestne vhylasujem, že všetky vyššie uvedené osoby spĺňajú podmienky účasti osobného postavenia podľa § 32 ods. 1 písm. a) ZVO.</t>
  </si>
  <si>
    <t>V prípade, že vyššie nie sú uvedené žiadne osoby, čestne prehlasujem, že žiadne takéto osoby v našej spoločnosti nepôsobia.</t>
  </si>
  <si>
    <t>Čestné vyhlásenie o konečných užívateľoch výhod</t>
  </si>
  <si>
    <t>že som si vedomý skutočnosti, že verejný obstarávateľ nesmie uzavrieť zmluvu s uchádzačom, ktorý má povinnosť zapisovať sa do registra partnerov verejného sektora alebo s uchádzačom, ktorého subdodávateľ, ktorý má povinnosť zapisovať sa do registra partnerov verejného sektora, a v registri partnerov verejného sektora má zapísaného konečného užívateľa výhod, ktorým je:</t>
  </si>
  <si>
    <t>a)    prezident Slovenskej republiky,</t>
  </si>
  <si>
    <t>b)    člen vlády,</t>
  </si>
  <si>
    <t>c)    vedúci ústredného orgánu štátnej správy, ktorý nie je členom vlády,</t>
  </si>
  <si>
    <t>d)    vedúci orgánu štátnej správy s celoslovenskou pôsobnosťou,</t>
  </si>
  <si>
    <t>e)    sudca Ústavného súdu Slovenskej republiky alebo sudca,</t>
  </si>
  <si>
    <t>f)     generálny prokurátor Slovenskej republiky, špeciálny prokurátor alebo prokurátor,</t>
  </si>
  <si>
    <t>g)    verejný ochranca práv,</t>
  </si>
  <si>
    <t>h)    predseda Najvyššieho kontrolného úradu Slovenskej republiky a podpredseda Najvyššieho kontrolného úradu Slovenskej republiky,</t>
  </si>
  <si>
    <t>i)     štátny tajomník,</t>
  </si>
  <si>
    <t>j)     generálny tajomník služobného úradu,</t>
  </si>
  <si>
    <t>k)    prednosta okresného úradu,</t>
  </si>
  <si>
    <t>l)     primátor hlavného mesta Slovenskej republiky Bratislavy, primátor krajského mesta alebo primátor okresného mesta, alebo</t>
  </si>
  <si>
    <t>m)  predseda vyššieho územného celku.</t>
  </si>
  <si>
    <t xml:space="preserve">Vzhľadom na vyššie uvedené čestne vyhlasujem, že konečným užívateľom výhod úspešného uchádzača a ani jeho subdodávateľa, ktorý má povinnosť zapisovať sa do registra partnerov verejného sektora, nie je žiadna z osôb uvedených v ustanovení § 11 ods. 1 písm. c) zákona č. 343/2015 Z. z. o verejnom obstarávaní a o zmene a doplnení niektorých zákonov v znení neskorších predpisov. </t>
  </si>
  <si>
    <t>Uchádzač ďalej vyhlasuje, že si je vedomý právnych následkov uvedenia nepravdivých informácií v tomto vyhlásení alebo zamlčania takejto osoby.</t>
  </si>
  <si>
    <t>Čestné vyhlásenie k uplatňovaniu medzinárodných sankcií</t>
  </si>
  <si>
    <t xml:space="preserve">že v spoločnosti uchádzača nefiguruje ruská účasť, ktorá prekračuje limity stanovené v článku 5k nariadenia Rady (EÚ) č. 833/2014 z 31. júla 2014 o reštriktívnych opatreniach s ohľadom na konanie Ruska, ktorým destabilizuje situáciu na Ukrajine v znení nariadenia Rady (EÚ) č. 2022/576 z 8. apríla 2022. </t>
  </si>
  <si>
    <t xml:space="preserve">Predovšetkým vyhlasujem, že: </t>
  </si>
  <si>
    <t>a)       uchádzač ani členovia jeho orgánov nie sú ruským štátnym príslušníkom ani fyzickou alebo právnickou osobou, subjektom alebo orgánom so sídlom/usadeným v Rusku;</t>
  </si>
  <si>
    <t xml:space="preserve">b)      uchádzač ani členovia jeho orgánov nie sú právnickou osobou, subjektom alebo orgánom, ktorých vlastnícke práva priamo alebo nepriamo vlastní z viac ako 50% subjekt uvedený v písmene a) tohto Čestného vyhlásenia; </t>
  </si>
  <si>
    <t>c)       uchádzač ani členovia jeho orgánov nie sú fyzická alebo právnická osoba, subjekt alebo orgán, ktorý koná v mene alebo na základe pokynov subjektu uvedeného v písmene a) alebo b) tohto Čestného vyhlásenia;</t>
  </si>
  <si>
    <t>d)      subjekty uvedené v písmenách a) až c) nemajú účasť vyššiu ako 10% hodnoty zákazky v subdodávateľovi, dodávateľovi alebo v subjekte, ktorého kapacity úspešný uchádzač využíva na účely plnenia zákazky podľa § 34 ods. 3 zákona č. 343/2015 Z. z. o verejnom obstarávaní a o zmene a doplnení niektorých zákonov v znení neskorších predpisov.</t>
  </si>
  <si>
    <t>Zároveň čestne vyhlasujem, že realizácia plnenia podľa zmluvy, ktorá bude výsledkom daného verejného obstarávania zo strany úspešného uchádzača nie je v rozpore so zákonom č. 289/2016 Z. z. o vykonávaní medzinárodných sankcií v znení neskorších predpisov, a teda najmä neporušuje akúkoľvek medzinárodnú sankciu upravenú v akomkoľvek predpise o medzinárodnej sankcii podľa § 2 písm. b) zákona č. 289/2016 Z. z. o vykonávaní medzinárodných sankcií v znení neskorších predpisov.</t>
  </si>
  <si>
    <t>K1 – Vzorové 14-dňové jedálne lístky a odborné princípy</t>
  </si>
  <si>
    <t>K1 – Vzorové mesačné jedálne lístky a odborné princípy</t>
  </si>
  <si>
    <t>Rozsah predloženia</t>
  </si>
  <si>
    <t>Uchádzač vyplní dva 14-dňové jedálne lístky – pre obdobie 1. až 14. mája a 1. až 14. októbra – v samostatných hárkoch K1a – Máj a K1b – Október. Modré bunky vypĺňa uchádzač; biele bunky sa nevypĺňajú.</t>
  </si>
  <si>
    <t>Uchádzač vyplní dva mesačné jedálne lístky – pre mesiac máj a pre mesiac október – v samostatných hárkoch K1a a K1b. Jedálne lístky sa spracujú pre diéty D3, D4 a D9 a pre obed zamestnanca. Pri každom jedle sa uvedie názov, gramáž porcie a alergény; pri diétnych a konzistenčných úpravách sa presne označí rozdiel oproti základnému jedlu.</t>
  </si>
  <si>
    <t>Hárok</t>
  </si>
  <si>
    <t>Obsah</t>
  </si>
  <si>
    <t>Účel</t>
  </si>
  <si>
    <t>K1a – Máj</t>
  </si>
  <si>
    <t>14-dňový jedálny lístok – máj</t>
  </si>
  <si>
    <t>Posúdenie jarnej sezónnosti, pestrosti, diét a realizovateľnosti.</t>
  </si>
  <si>
    <t>K1b – Október</t>
  </si>
  <si>
    <t>14-dňový jedálny lístok – október</t>
  </si>
  <si>
    <t>Posúdenie jesennej sezónnosti, pestrosti, diét a realizovateľnosti.</t>
  </si>
  <si>
    <t>Záväzné údaje v jedálnom lístku</t>
  </si>
  <si>
    <t>1.</t>
  </si>
  <si>
    <t>názov každého jedla a jeho jednotlivých častí,</t>
  </si>
  <si>
    <t>3.</t>
  </si>
  <si>
    <t>označenie alergénov podľa právnych predpisov,</t>
  </si>
  <si>
    <t>4.</t>
  </si>
  <si>
    <t>označenie diéty D3, D4 alebo D9 a prípadnej konzistenčnej alebo eliminačnej úpravy,</t>
  </si>
  <si>
    <t>5.</t>
  </si>
  <si>
    <t>pri obede osobitne polievka, hlavné jedlo, príloha, šalát alebo ovocie a nápoj, ak sa poskytujú.</t>
  </si>
  <si>
    <t>Princípy zostavenia jedálnych lístkov</t>
  </si>
  <si>
    <t>Záver – princípy zostavenia jedálnych lístkov</t>
  </si>
  <si>
    <t>3. Sezónnosť: vysvetlite rozdiely medzi májovým a októbrovým jedálnym lístkom a využitie sezónnych alebo lokálne dostupných surovín.</t>
  </si>
  <si>
    <t>5. Kvalita surovín a technológia: opíšte preferované suroviny, šetrné technologické postupy a obmedzovanie nevhodných alebo vysoko spracovaných potravín.</t>
  </si>
  <si>
    <t>6. Prevádzková realizovateľnosť: opíšte, ako bude navrhnutá kvalita zabezpečená pri reálnych kapacitách, personále, rozpočtových limitoch a počas celého trvania Zmluvy.</t>
  </si>
  <si>
    <t>Uvedené princípy musia vysvetľovať riešenie zachytené v jedálnych lístkoch. Nemajú nahrádzať povinné údaje v mesačných formulároch ani duplikovať nadštandardné opatrenia predkladané v rámci K2.</t>
  </si>
  <si>
    <t>K1 – Vzorový 14-dňový jedálny lístok – máj</t>
  </si>
  <si>
    <t>K1 – Vzorový mesačný jedálny lístok – máj</t>
  </si>
  <si>
    <t>Do každej modrej bunky uveďte názov jedla, gramáž porcie a alergény. Pri obede rozpíšte polievku, hlavné jedlo, prílohu, šalát alebo ovocie a nápoj. Pri D4 a D9 možno vychádzať zo spoločného základu D3, vždy však presne uveďte odlišnú surovinu, gramáž alebo technologickú úpravu. Riadok ZAM je určený iba na obed zamestnanca.</t>
  </si>
  <si>
    <t>Sedemdňové obdobie / časť obdobia: dni 1 – 7</t>
  </si>
  <si>
    <t>Deň</t>
  </si>
  <si>
    <t>Diéta / režim</t>
  </si>
  <si>
    <t>Raňajky</t>
  </si>
  <si>
    <t>Desiata</t>
  </si>
  <si>
    <t>Obed prijímateľa</t>
  </si>
  <si>
    <t>Olovrant</t>
  </si>
  <si>
    <t>Večera</t>
  </si>
  <si>
    <t>Nápoje v rámci stravy</t>
  </si>
  <si>
    <t>Obed zamestnanca</t>
  </si>
  <si>
    <t>Konzistenčná / eliminačná úprava</t>
  </si>
  <si>
    <t>1. máj</t>
  </si>
  <si>
    <t>D3</t>
  </si>
  <si>
    <t>D4</t>
  </si>
  <si>
    <t>D9</t>
  </si>
  <si>
    <t>ZAM</t>
  </si>
  <si>
    <t>2. máj</t>
  </si>
  <si>
    <t>3. máj</t>
  </si>
  <si>
    <t>4. máj</t>
  </si>
  <si>
    <t>5. máj</t>
  </si>
  <si>
    <t>6. máj</t>
  </si>
  <si>
    <t>7. máj</t>
  </si>
  <si>
    <t>Sedemdňové obdobie / časť obdobia: dni 8 – 14</t>
  </si>
  <si>
    <t>8. máj</t>
  </si>
  <si>
    <t>9. máj</t>
  </si>
  <si>
    <t>10. máj</t>
  </si>
  <si>
    <t>11. máj</t>
  </si>
  <si>
    <t>12. máj</t>
  </si>
  <si>
    <t>13. máj</t>
  </si>
  <si>
    <t>14. máj</t>
  </si>
  <si>
    <t>Kontrolná matica frekvencií – racionálna strava D3</t>
  </si>
  <si>
    <t>Skupina potravín</t>
  </si>
  <si>
    <t>Požiadavka Štandardu</t>
  </si>
  <si>
    <t>Dni 1–7</t>
  </si>
  <si>
    <t>Dni 8–14</t>
  </si>
  <si>
    <t>Poznámka k splneniu alebo medicínsky odôvodnenej odchýlke</t>
  </si>
  <si>
    <t>Hydinové mäso</t>
  </si>
  <si>
    <t>min. 2× / 7 dní</t>
  </si>
  <si>
    <t>Hovädzie, teľacie alebo bravčové mäso</t>
  </si>
  <si>
    <t>1–2×; max. 350 g / 7 dní</t>
  </si>
  <si>
    <t>Ryby</t>
  </si>
  <si>
    <t>min. 1× / 7 dní</t>
  </si>
  <si>
    <t>Strukoviny ako hlavné jedlo</t>
  </si>
  <si>
    <t>Bezmäsité hlavné jedlo</t>
  </si>
  <si>
    <t>Vajcia ako hlavné jedlo</t>
  </si>
  <si>
    <t>1–2× / 7 dní</t>
  </si>
  <si>
    <t>Mlieko a mliečne výrobky</t>
  </si>
  <si>
    <t>denne</t>
  </si>
  <si>
    <t>Čerstvá zelenina</t>
  </si>
  <si>
    <t>Ovocie</t>
  </si>
  <si>
    <t>Polievka</t>
  </si>
  <si>
    <t>Identické hlavné jedlo</t>
  </si>
  <si>
    <t>najviac 1× za 4 týždne</t>
  </si>
  <si>
    <t>Frekvencie sa posudzujú samostatne v každom sedemdňovom období. Požiadavku na neopakovanie identického hlavného jedla najviac 1× za štyri týždne možno v tomto 14-dňovom vzore overiť len v rozsahu predloženého obdobia; úplné štvortýždňové overenie sa uplatní počas plnenia. Pri terapeutických diétach je prípustná iba medicínsky odôvodnená a zdokumentovaná odchýlka.</t>
  </si>
  <si>
    <t>K1 – Vzorový 14-dňový jedálny lístok – október</t>
  </si>
  <si>
    <t>K1 – Vzorový mesačný jedálny lístok – október</t>
  </si>
  <si>
    <t>1. október</t>
  </si>
  <si>
    <t>2. október</t>
  </si>
  <si>
    <t>3. október</t>
  </si>
  <si>
    <t>4. október</t>
  </si>
  <si>
    <t>5. október</t>
  </si>
  <si>
    <t>6. október</t>
  </si>
  <si>
    <t>7. október</t>
  </si>
  <si>
    <t>8. október</t>
  </si>
  <si>
    <t>9. október</t>
  </si>
  <si>
    <t>10. október</t>
  </si>
  <si>
    <t>11. október</t>
  </si>
  <si>
    <t>12. október</t>
  </si>
  <si>
    <t>13. október</t>
  </si>
  <si>
    <t>14. október</t>
  </si>
  <si>
    <t>K2  - Nadštandardné opatrenia a zvyšovanie kvality poskytovaných stravovacích služieb</t>
  </si>
  <si>
    <t>Zadanie</t>
  </si>
  <si>
    <r>
      <t>Hárok „K2 - Nadštandardné opatrenia“, slúži na vyhodnotenie K2. Uchádzač môže predložiť najviac tri samostatné opatrenia. Opatrenie musí presahovať minimálne požiadavky KD a zákonné povinnosti, byť dlhodobé, realizovateľné počas celej Zmluvy, objektívne overiteľné a nesmie sa obsahovo prekrývať s iným opatrením. Ak sa ponuka týka viacerých častí a spôsob realizácie sa líši, uveďte primeranú aplikáciu v jednotlivých častiach. Dokument je odporúčané predložiť do ponuky</t>
    </r>
    <r>
      <rPr>
        <b/>
        <sz val="10"/>
        <rFont val="Arial"/>
        <family val="2"/>
      </rPr>
      <t xml:space="preserve"> vo formáte .xls.</t>
    </r>
  </si>
  <si>
    <r>
      <t xml:space="preserve">Každé opatrenie sa spracúva samostatne a pozostáva z týchto častí:
a) </t>
    </r>
    <r>
      <rPr>
        <b/>
        <sz val="10"/>
        <color theme="1"/>
        <rFont val="Arial"/>
        <family val="2"/>
      </rPr>
      <t xml:space="preserve">Opis nadštandardného opatrenia </t>
    </r>
    <r>
      <rPr>
        <sz val="10"/>
        <color theme="1"/>
        <rFont val="Arial"/>
        <family val="2"/>
      </rPr>
      <t xml:space="preserve">- Uchádzač stručne a jednoznačne opíše nadštandardné opatrenie, ktoré sa zaväzuje realizovať počas celej doby trvania koncesnej zmluvy. Opis musí byť dostatočne konkrétny, aby bolo zrejmé, čo uchádzač nad rámec minimálnych požiadaviek KD ponúka. Maximálny rozsah je 500 znakov vrátane medzier.
b) </t>
    </r>
    <r>
      <rPr>
        <b/>
        <sz val="10"/>
        <color theme="1"/>
        <rFont val="Arial"/>
        <family val="2"/>
      </rPr>
      <t>Prínos opatrenia</t>
    </r>
    <r>
      <rPr>
        <sz val="10"/>
        <color theme="1"/>
        <rFont val="Arial"/>
        <family val="2"/>
      </rPr>
      <t xml:space="preserve"> - Uchádzač stručne opíše prínos opatrenia pre verejného obstarávateľa alebo klientov zariadenia. Ak je to vzhľadom na charakter opatrenia možné, uvedie prínos pomocou konkrétnych merateľných alebo inak objektívne overiteľných údajov. Maximálny rozsah je 250 znakov vrátane medzier.
c) </t>
    </r>
    <r>
      <rPr>
        <b/>
        <sz val="10"/>
        <color theme="1"/>
        <rFont val="Arial"/>
        <family val="2"/>
      </rPr>
      <t xml:space="preserve">Preukázanie realizovateľnosti </t>
    </r>
    <r>
      <rPr>
        <sz val="10"/>
        <color theme="1"/>
        <rFont val="Arial"/>
        <family val="2"/>
      </rPr>
      <t>- Uchádzač stručne uvedie spôsob, akým preukáže, že je schopný opatrenie počas celej doby trvania koncesnej zmluvy zabezpečovať. Môže vychádzať najmä zo svojich interných postupov, metodík, referenčných skúseností alebo iných relevantných podkladov. Maximálny rozsah: 250 znakov vrátane medzier.
Text presahujúci stanovený rozsah jednotlivých polí nebude predmetom hodnotenia. Nevyplnené opatrenie sa považuje za nepredložené.
Metodika hodnotenia je uvedená v časti C. Kritéria na vyhodnotenie ponúk KD.</t>
    </r>
  </si>
  <si>
    <t>Nadštandardné opatrenie č. 1</t>
  </si>
  <si>
    <t>Opis nadštandardného opatrenia (max. 500 znakov vrátane medzier)</t>
  </si>
  <si>
    <t>počet znakov</t>
  </si>
  <si>
    <t>zostáva  znakov</t>
  </si>
  <si>
    <t>Prínos opatrenia (max. 250 znakov vrátane medzier)</t>
  </si>
  <si>
    <t>Preukázanie realizovateľnosti (max. 250 znakov vrátane medzier)</t>
  </si>
  <si>
    <t>Nadštandardné opatrenie č. 2</t>
  </si>
  <si>
    <t>Nadštandardné opatrenie č. 3</t>
  </si>
  <si>
    <t>Kritérium K3 – Cena za poskytovanie stravovacích služieb – Časť 1 (DJŽ)</t>
  </si>
  <si>
    <t>Uchádzač vyplní modré bunky v časti A – jednotkovú cenu bez DPH a sadzbu DPH pri každom druhu plnenia. Jednotková cena s DPH, ceny jednotlivých jedál a Ponuková cena K3 sa vypočítajú automaticky. Neplatiteľ DPH uvedie sadzbu 0 %. Jednotkové ceny zahŕňajú všetky náklady spojené s riadnym poskytovaním služby podľa Zmluvy.</t>
  </si>
  <si>
    <t>Uchádzač vyplní bledomodré bunky v časti A – jednotkovú cenu bez DPH pri každom druhu plnenia. Sadzba DPH je vo formulári prednastavená podľa príslušnej sadzby DPH a uchádzač ju nevypĺňa. Jednotková cena s DPH, ceny jednotlivých jedál a Ponuková cena K3 sa vypočítajú automaticky. Jednotkové ceny zahŕňajú všetky náklady spojené s riadnym poskytovaním služby podľa Zmluvy.</t>
  </si>
  <si>
    <t>A. Jednotkové ceny zadávané uchádzačom</t>
  </si>
  <si>
    <t>P. č.</t>
  </si>
  <si>
    <t>Druh plnenia</t>
  </si>
  <si>
    <t>Diéta</t>
  </si>
  <si>
    <t>Merná jednotka</t>
  </si>
  <si>
    <t>Jednotková cena bez DPH</t>
  </si>
  <si>
    <t>Sadzba DPH</t>
  </si>
  <si>
    <t>DPH na jednotku</t>
  </si>
  <si>
    <t>Jednotková cena s DPH</t>
  </si>
  <si>
    <t>Poznámka</t>
  </si>
  <si>
    <t>Celodenná stravná jednotka</t>
  </si>
  <si>
    <t>D3 – racionálna</t>
  </si>
  <si>
    <t>stravná jednotka</t>
  </si>
  <si>
    <t>Základ na výpočet cien jedál D3</t>
  </si>
  <si>
    <t>D4 – šetriaca</t>
  </si>
  <si>
    <t>Základ na výpočet cien jedál D4</t>
  </si>
  <si>
    <t>D9 – diabetická</t>
  </si>
  <si>
    <t>Základ na výpočet cien jedál D9</t>
  </si>
  <si>
    <t>–</t>
  </si>
  <si>
    <t>obed</t>
  </si>
  <si>
    <t>Samostatná jednotková cena</t>
  </si>
  <si>
    <t>B. Výpočet ponukovej ceny podľa kritéria K3</t>
  </si>
  <si>
    <t>Druh jedla</t>
  </si>
  <si>
    <t>Podiel z ceny celodennej stravnej jednotky</t>
  </si>
  <si>
    <t>Predpokladané množstvo za 48 mesiacov</t>
  </si>
  <si>
    <t>Výška DPH</t>
  </si>
  <si>
    <t>Cena celkom s DPH</t>
  </si>
  <si>
    <t>Druhá večera</t>
  </si>
  <si>
    <t>Bez DPH</t>
  </si>
  <si>
    <t>S DPH</t>
  </si>
  <si>
    <t>Ponuková cena podľa kritéria K3</t>
  </si>
  <si>
    <t>Množstvá pre K3 vychádzajú z príslušného Opisu predmetu koncesie a zahŕňajú jedlá poskytované v rámci celodenných stravných jednotiek; celodenné stravné jednotky sa preto do K3 samostatne nezapočítavajú. Obstarávateľ uvedený odber ani pomer diét negarantuje.</t>
  </si>
  <si>
    <t>Množstvá pre K3 vychádzajú z bodov 3.6 a 3.7 Opisu. Zahŕňajú jedlá poskytované v rámci celodenných stravných jednotiek; 224 840 celodenných stravných jednotiek sa preto do K3 samostatne nezapočítava. Obstarávateľ uvedený odber ani pomer diét negarantuje.</t>
  </si>
  <si>
    <t>Kritérium K3 – Cena za poskytovanie stravovacích služieb – Časť 2 (DPK)</t>
  </si>
  <si>
    <t>Kritérium K3 – Cena za poskytovanie stravovacích služieb – Časť 3 (DSL)</t>
  </si>
  <si>
    <t>Množstvá pre K3 vychádzajú z aktuálneho zastúpenia základných diét podľa bodu 3.1 Opisu (D3 : D4 : D9 = 64 : 6 : 13) a z celkových množstiev podľa bodov 3.5 až 3.7 Opisu. Množstvá jednotlivých jedál zahŕňajú aj jedlá poskytované v rámci celodenného stravovania; celodenná stravná jednotka sa preto do K3 samostatne nezapočítava. Obstarávateľ uvedený odber ani pomer diét negarantuje.</t>
  </si>
  <si>
    <t>Kritérium K3 – Cena za poskytovanie stravovacích služieb – Časť 4 (DTV)</t>
  </si>
  <si>
    <t>Kritérium K3 – Cena za poskytovanie stravovacích služieb – Časť 5 (ARCHA)</t>
  </si>
  <si>
    <t>Večera zamestnanca</t>
  </si>
  <si>
    <t>večera</t>
  </si>
  <si>
    <t>Množstvá pre K3 vychádzajú z aktuálneho zastúpenia základných diét podľa bodu 3.1 Opisu (D3 : D4 : D9 = 85 : 10 : 20) a z celkových množstiev podľa bodov 3.5 až 3.7 Opisu. Množstvá jednotlivých jedál zahŕňajú aj jedlá poskytované v rámci celodenného stravovania; celodenná stravná jednotka sa preto do K3 samostatne nezapočítava. Obstarávateľ uvedený odber ani pomer diét negarantuje.</t>
  </si>
  <si>
    <t>Diabetická šetriaca diéta D9S sa na účely nacenenia zahŕňa do D9. Rozdelenie množstiev medzi D3, D4 a D9 bolo prepočítané podľa aktuálneho pomeru v bode 3.1 Opisu; pri zaokrúhlení je D3 použitá ako vyrovnávacia hodnota.</t>
  </si>
  <si>
    <t>Kritérium K3 – Cena za poskytovanie stravovacích služieb – Časť 6 (GERIUM)</t>
  </si>
  <si>
    <t xml:space="preserve">Základ D3; D4 sa podľa OPK rovná D3 </t>
  </si>
  <si>
    <t>Množstvá pre K3 vychádzajú z bodov 3.4 až 3.6 Opisu. Zahŕňajú jedlá poskytované v rámci celodenných stravných jednotiek; 166 440 celodenných stravných jednotiek sa preto do K3 samostatne nezapočítava. Obstarávateľ uvedený odber ani pomer diét negarantuje.</t>
  </si>
  <si>
    <t>Pre GERIUM sa jednotková cena D4 rovná jednotkovej cene D3; v aktuálnom kapacitnom modeli sa D4 neodoberá.</t>
  </si>
  <si>
    <t>Kombinovaná ponuka</t>
  </si>
  <si>
    <t>KOMBINOVANÁ PONUKA: uchádzač vyplní iba jednu bledomodrú bunku – jednotnú percentuálnu zľavu, ktorá sa uplatní rovnako na všetky jednotkové ceny všetkých šiestich častí oproti samostatným ponukám. Všetky kombinované jednotkové ceny, ceny jednotlivých častí a celková kombinovaná Ponuková cena sa vypočítajú automaticky. Ak uchádzač kombinovanú ponuku nepredkladá, bunku so zľavou ponechá prázdnu.</t>
  </si>
  <si>
    <t>Jednotná percentuálna zľava kombinovanej ponuky</t>
  </si>
  <si>
    <t>A. Súčet a kontrola kombinovanej ponuky</t>
  </si>
  <si>
    <t>Časť</t>
  </si>
  <si>
    <t>Zariadenie</t>
  </si>
  <si>
    <t>Samostatná cena K3 bez DPH</t>
  </si>
  <si>
    <t>Jednotná zľava</t>
  </si>
  <si>
    <t>Kombinovaná cena bez DPH</t>
  </si>
  <si>
    <t>Úspora bez DPH</t>
  </si>
  <si>
    <t>Samostatná cena s DPH</t>
  </si>
  <si>
    <t>Kombinovaná cena s DPH</t>
  </si>
  <si>
    <t>Kontrola</t>
  </si>
  <si>
    <t>DJŽ</t>
  </si>
  <si>
    <t>DPK</t>
  </si>
  <si>
    <t>DSL</t>
  </si>
  <si>
    <t>DTV</t>
  </si>
  <si>
    <t>ARCHA</t>
  </si>
  <si>
    <t>GERIUM</t>
  </si>
  <si>
    <t>SPOLU</t>
  </si>
  <si>
    <t>Kontrola „OK“ znamená, že bola zadaná jednotná percentuálna zľava a že sa kombinovaná cena každej časti vypočítala zo samostatnej ponuky použitím tej istej zľavy. Jednotková zľava je rovnaká pre všetky položky a všetkých šesť častí.</t>
  </si>
  <si>
    <t>B. Automatický rozpis kombinovaných jednotkových cien</t>
  </si>
  <si>
    <t>Samostatná JC bez DPH</t>
  </si>
  <si>
    <t>Kombinovaná JC bez DPH</t>
  </si>
  <si>
    <t>Kombinovaná JC s DPH</t>
  </si>
  <si>
    <t>D3/D4</t>
  </si>
  <si>
    <t>Mechanizmus kombinovanej ponuky: uchádzač zadá jednu jednotnú percentuálnu zľavu voči svojim samostatným ponukám. Rovnaká zľava sa automaticky uplatní na všetky jednotkové ceny vo všetkých šiestich častiach; z takto znížených jednotkových cien sa automaticky odvodia kombinované Ponukové ceny jednotlivých častí aj celková kombinovaná Ponuková cena.</t>
  </si>
  <si>
    <t>Vyhodnotenie kombinovanej ponuky – interný pomocný hárok VO</t>
  </si>
  <si>
    <t>Tento hárok nevypĺňa uchádzač. Verejný obstarávateľ ho môže použiť po vyhodnotení K1 a K2 a po určení najvýhodnejšej samostatnej ponuky v každej časti. Modré bunky sú vstupy VO; ostatné hodnoty sa počítajú automaticky.</t>
  </si>
  <si>
    <t>Výsledný finančný bonus K1 (%)</t>
  </si>
  <si>
    <t>Výsledný finančný bonus K2 (%)</t>
  </si>
  <si>
    <t>Najvýhodnejšia samostatná Hodnotená cena s DPH</t>
  </si>
  <si>
    <t>Kombinovaná Ponuková cena K3 s DPH</t>
  </si>
  <si>
    <t>K1 + K2</t>
  </si>
  <si>
    <t>Finančný bonus kombinovanej ponuky</t>
  </si>
  <si>
    <t>Hodnotená cena kombinovanej ponuky</t>
  </si>
  <si>
    <t>Výsledok porovnania</t>
  </si>
  <si>
    <t>Mechanizmus vychádza z aktuálneho nastavenia KD, podľa ktorého sa výsledné percentuálne bonusy K1 a K2 uplatňujú jednotne na všetky časti, do ktorých uchádzač predkladá ponuku. Pri kombinovanej ponuke sa porovná jej celková Hodnotená cena so súčtom Hodnotených cien najvýhodnejších samostatných ponúk vo všetkých šiestich častiach.</t>
  </si>
  <si>
    <t>Uchádzač môže v samostatných formulároch predložiť najviac tri nadštandardné opatrenia. Pri každom opatrení uvedie jeho opis, prínos pre prijímateľov alebo Obstarávateľa a spôsob preukázania realizovateľnosti. Opatrenie musí presahovať minimálne požiadavky KD a musí byť konkrétne, dlhodobo realizovateľné a objektívne overiteľné. Za každé opatrenie možno priznať finančný bonus 0 %, 1 %, 3 % alebo 5 %, najviac spolu 15 % z Ponukovej ceny.</t>
  </si>
  <si>
    <t>2.</t>
  </si>
  <si>
    <t>gramáž porcie; pri mäse, rybách, obilninách, cestovinách, ryži, strukovinách a zemiakoch sa uvedie hmotnosť suroviny pripadajúca na jednu porciu pred tepelnou úpravou; pri ostatných potravinách sa uvedie množstvo určené na konzumáciu,</t>
  </si>
  <si>
    <t>2. Pestrosť a frekvencie: opíšte striedanie zdrojov bielkovín, príloh a obilninových výrobkov vrátane využívania celozrnných výrobkov podľa zdravotného stavu a diéty, zeleniny, ovocia a technologických postupov a spôsob kontroly opakovania jedál.</t>
  </si>
  <si>
    <t>4. Diétne stravovanie: opíšte odborný postup pri D4 a D9 a pri konzistenčných, bezlepkových, bezlaktózových alebo individuálnych úpravách bez zníženia nutričnej hodnoty. Terapeutická diéta D4 alebo D9 nesmie byť vytvorená iba mechanickým odobratím nevhodnej zložky zo stravy D3; ak je potrebné niektorú zložku vynechať alebo významne obmedziť, musí byť zabezpečená jej nutrične primeraná náhrada.</t>
  </si>
  <si>
    <t>Uvedené princípy musia vysvetľovať riešenie zachytené v jedálnych lístkoch. Nemajú nahrádzať povinné údaje v 14-dňových formulároch ani duplikovať nadštandardné opatrenia predkladané v rámci K2.</t>
  </si>
  <si>
    <t>Do každej modrej bunky uveďte názov jedla, gramáž porcie a alergény. Pri obede rozpíšte polievku, hlavné jedlo, prílohu, šalát alebo ovocie a nápoj. Pri D4 a D9 presne uveďte odlišnú surovinu, gramáž alebo technologickú úpravu; terapeutická diéta nesmie vzniknúť iba odobratím nevhodnej zložky bez nutrične primeranej náhrady. Riadok ZAM je určený na stravovanie zamestnancov; pri časti 5 – ARCHA uveďte večeru zamestnanca v stĺpci Večera v riadku ZAM.</t>
  </si>
  <si>
    <t>Druhá večera – D9 / ak je požadovaná</t>
  </si>
  <si>
    <t>Uchádzač vyplní bledomodré bunky v časti A – jednotkovú cenu bez DPH pri každom druhu plnenia. Sadzba DPH je vo formulári prednastavená podľa príslušnej sadzby DPH a uchádzač ju nevypĺňa. Jednotková cena s DPH, ceny jednotlivých jedál a Ponuková cena K3 sa vypočítajú automaticky. Jednotkové ceny zahŕňajú všetky náklady a úhrady, ktoré podľa koncesnej dokumentácie znáša Koncesionár v súvislosti s riadnym poskytovaním Stravovacích služieb, vrátane nákladov a úhrad súvisiacich s užívaním Koncesného majetku a povinnými investíciami v rozsahu podľa Zmluvy.</t>
  </si>
  <si>
    <t xml:space="preserve">1. Nutričná koncepcia: opíšte spôsob zabezpečenia primeraného príjmu energie a bielkovín a prevencie podvýživy a dehydratácie. </t>
  </si>
  <si>
    <t>Uveďte stručne, maximálne 750 znakov vrátane medzier.</t>
  </si>
  <si>
    <t>Som platcom DPH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</si>
</sst>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quot;€&quot;"/>
    <numFmt numFmtId="165" formatCode="#,##0.00\ [$€-41B]"/>
    <numFmt numFmtId="166" formatCode="#,##0.0000\ [$€-41B]"/>
  </numFmts>
  <fonts count="64">
    <font>
      <sz val="11"/>
      <color theme="1"/>
      <name val="Calibri"/>
    </font>
    <font>
      <sz val="11"/>
      <color theme="1"/>
      <name val="Calibri"/>
      <family val="2"/>
      <charset val="238"/>
    </font>
    <font>
      <sz val="11"/>
      <color rgb="FF9C0006"/>
      <name val="Calibri"/>
      <family val="2"/>
      <charset val="238"/>
    </font>
    <font>
      <sz val="8"/>
      <name val="Arial CE"/>
    </font>
    <font>
      <sz val="8"/>
      <name val="MS Sans Serif"/>
    </font>
    <font>
      <sz val="11"/>
      <color theme="10"/>
      <name val="Calibri"/>
      <family val="2"/>
      <charset val="238"/>
    </font>
    <font>
      <sz val="11"/>
      <color theme="10"/>
      <name val="Calibri"/>
      <family val="2"/>
      <charset val="238"/>
    </font>
    <font>
      <sz val="8"/>
      <color rgb="FF000000"/>
      <name val="Calibri"/>
      <family val="2"/>
      <charset val="238"/>
    </font>
    <font>
      <sz val="11"/>
      <color theme="1"/>
      <name val="Calibri"/>
      <family val="2"/>
      <charset val="238"/>
    </font>
    <font>
      <sz val="11"/>
      <color rgb="FF9C0006"/>
      <name val="Arial"/>
      <family val="2"/>
      <charset val="238"/>
    </font>
    <font>
      <sz val="11"/>
      <color theme="1"/>
      <name val="Arial"/>
      <family val="2"/>
      <charset val="238"/>
    </font>
    <font>
      <sz val="11"/>
      <color rgb="FF006100"/>
      <name val="Arial"/>
      <family val="2"/>
      <charset val="238"/>
    </font>
    <font>
      <sz val="10"/>
      <name val="Arial"/>
      <family val="2"/>
      <charset val="238"/>
    </font>
    <font>
      <sz val="10"/>
      <color theme="1"/>
      <name val="Arial"/>
      <family val="2"/>
      <charset val="238"/>
    </font>
    <font>
      <sz val="10"/>
      <color rgb="FF006100"/>
      <name val="Arial"/>
      <family val="2"/>
      <charset val="238"/>
    </font>
    <font>
      <b/>
      <sz val="16"/>
      <color rgb="FF323287"/>
      <name val="Arial"/>
      <family val="2"/>
      <charset val="238"/>
    </font>
    <font>
      <b/>
      <sz val="10"/>
      <name val="Arial"/>
      <family val="2"/>
      <charset val="238"/>
    </font>
    <font>
      <sz val="10"/>
      <color theme="10"/>
      <name val="Arial"/>
      <family val="2"/>
      <charset val="238"/>
    </font>
    <font>
      <b/>
      <sz val="14"/>
      <color rgb="FF323287"/>
      <name val="Arial"/>
      <family val="2"/>
      <charset val="238"/>
    </font>
    <font>
      <b/>
      <sz val="10"/>
      <color theme="1"/>
      <name val="Arial"/>
      <family val="2"/>
      <charset val="238"/>
    </font>
    <font>
      <b/>
      <sz val="10"/>
      <color rgb="FF000000"/>
      <name val="Arial"/>
      <family val="2"/>
      <charset val="238"/>
    </font>
    <font>
      <b/>
      <sz val="12"/>
      <name val="Arial"/>
      <family val="2"/>
      <charset val="238"/>
    </font>
    <font>
      <b/>
      <sz val="14"/>
      <name val="Arial"/>
      <family val="2"/>
      <charset val="238"/>
    </font>
    <font>
      <sz val="11"/>
      <name val="Arial"/>
      <family val="2"/>
      <charset val="238"/>
    </font>
    <font>
      <b/>
      <sz val="12"/>
      <color rgb="FF323287"/>
      <name val="Arial"/>
      <family val="2"/>
      <charset val="238"/>
    </font>
    <font>
      <sz val="16"/>
      <color rgb="FF323287"/>
      <name val="Arial"/>
      <family val="2"/>
      <charset val="238"/>
    </font>
    <font>
      <sz val="12"/>
      <color theme="1"/>
      <name val="Arial"/>
      <family val="2"/>
      <charset val="238"/>
    </font>
    <font>
      <sz val="11"/>
      <color theme="1"/>
      <name val="Calibri"/>
      <family val="2"/>
      <charset val="238"/>
    </font>
    <font>
      <sz val="11"/>
      <color theme="1"/>
      <name val="Arial"/>
      <family val="2"/>
      <charset val="238"/>
    </font>
    <font>
      <sz val="10"/>
      <color theme="1"/>
      <name val="Arial"/>
      <family val="2"/>
      <charset val="238"/>
    </font>
    <font>
      <i/>
      <sz val="9"/>
      <color theme="1"/>
      <name val="Arial"/>
      <family val="2"/>
      <charset val="238"/>
    </font>
    <font>
      <b/>
      <sz val="9"/>
      <color theme="1"/>
      <name val="Arial"/>
      <family val="2"/>
      <charset val="238"/>
    </font>
    <font>
      <b/>
      <sz val="11"/>
      <color rgb="FF333399"/>
      <name val="Arial"/>
      <family val="2"/>
      <charset val="238"/>
    </font>
    <font>
      <b/>
      <sz val="10"/>
      <color theme="1"/>
      <name val="Arial"/>
      <family val="2"/>
      <charset val="238"/>
    </font>
    <font>
      <i/>
      <sz val="10"/>
      <color theme="1"/>
      <name val="Arial"/>
      <family val="2"/>
      <charset val="238"/>
    </font>
    <font>
      <b/>
      <sz val="14"/>
      <color rgb="FF333399"/>
      <name val="Arial"/>
      <family val="2"/>
      <charset val="238"/>
    </font>
    <font>
      <i/>
      <sz val="9"/>
      <color rgb="FF666666"/>
      <name val="Arial"/>
      <family val="2"/>
      <charset val="238"/>
    </font>
    <font>
      <b/>
      <sz val="10"/>
      <color rgb="FF333399"/>
      <name val="Arial"/>
      <family val="2"/>
      <charset val="238"/>
    </font>
    <font>
      <sz val="9"/>
      <color theme="1"/>
      <name val="Arial"/>
      <family val="2"/>
      <charset val="238"/>
    </font>
    <font>
      <b/>
      <sz val="8"/>
      <color theme="1"/>
      <name val="Arial"/>
      <family val="2"/>
      <charset val="238"/>
    </font>
    <font>
      <i/>
      <sz val="11"/>
      <color theme="1"/>
      <name val="Arial"/>
      <family val="2"/>
      <charset val="238"/>
    </font>
    <font>
      <i/>
      <sz val="9"/>
      <color rgb="FF000000"/>
      <name val="Arial"/>
      <family val="2"/>
      <charset val="238"/>
    </font>
    <font>
      <b/>
      <sz val="9"/>
      <color rgb="FF000000"/>
      <name val="Arial"/>
      <family val="2"/>
      <charset val="238"/>
    </font>
    <font>
      <sz val="10"/>
      <color rgb="FF000000"/>
      <name val="Arial"/>
      <family val="2"/>
      <charset val="238"/>
    </font>
    <font>
      <b/>
      <sz val="8"/>
      <color rgb="FF000000"/>
      <name val="Arial"/>
      <family val="2"/>
      <charset val="238"/>
    </font>
    <font>
      <sz val="9"/>
      <color rgb="FF000000"/>
      <name val="Arial"/>
      <family val="2"/>
      <charset val="238"/>
    </font>
    <font>
      <b/>
      <sz val="11"/>
      <color rgb="FF000000"/>
      <name val="Arial"/>
      <family val="2"/>
      <charset val="238"/>
    </font>
    <font>
      <sz val="10"/>
      <name val="Arial"/>
      <family val="2"/>
      <charset val="238"/>
    </font>
    <font>
      <b/>
      <sz val="11"/>
      <name val="Arial"/>
      <family val="2"/>
      <charset val="238"/>
    </font>
    <font>
      <i/>
      <sz val="10"/>
      <color theme="1"/>
      <name val="Arial"/>
      <family val="2"/>
      <charset val="238"/>
    </font>
    <font>
      <sz val="10"/>
      <name val="Arial"/>
      <family val="2"/>
      <charset val="238"/>
    </font>
    <font>
      <sz val="10"/>
      <color theme="1"/>
      <name val="Arial"/>
      <family val="2"/>
      <charset val="238"/>
    </font>
    <font>
      <sz val="11"/>
      <color theme="1"/>
      <name val="Arial"/>
      <family val="2"/>
      <charset val="238"/>
    </font>
    <font>
      <b/>
      <sz val="14"/>
      <color rgb="FF333399"/>
      <name val="Arial"/>
      <family val="2"/>
      <charset val="238"/>
    </font>
    <font>
      <b/>
      <sz val="11"/>
      <color theme="1"/>
      <name val="Calibri"/>
      <family val="2"/>
      <charset val="238"/>
    </font>
    <font>
      <b/>
      <sz val="12"/>
      <color theme="1"/>
      <name val="Calibri"/>
      <family val="2"/>
      <charset val="238"/>
    </font>
    <font>
      <b/>
      <sz val="10"/>
      <name val="Arial"/>
      <family val="2"/>
    </font>
    <font>
      <sz val="10"/>
      <name val="Arial"/>
      <family val="2"/>
    </font>
    <font>
      <u/>
      <sz val="10"/>
      <color theme="10"/>
      <name val="Arial"/>
      <family val="2"/>
    </font>
    <font>
      <sz val="10"/>
      <color theme="1"/>
      <name val="Arial"/>
      <family val="2"/>
    </font>
    <font>
      <b/>
      <sz val="10"/>
      <color theme="1"/>
      <name val="Arial"/>
      <family val="2"/>
    </font>
    <font>
      <sz val="10"/>
      <name val="Arial"/>
      <family val="2"/>
      <charset val="238"/>
    </font>
    <font>
      <sz val="10"/>
      <color theme="1"/>
      <name val="Arial"/>
      <family val="2"/>
      <charset val="238"/>
    </font>
    <font>
      <i/>
      <sz val="10"/>
      <color theme="1"/>
      <name val="Arial"/>
      <family val="2"/>
      <charset val="238"/>
    </font>
  </fonts>
  <fills count="18">
    <fill>
      <patternFill patternType="none"/>
    </fill>
    <fill>
      <patternFill patternType="gray125"/>
    </fill>
    <fill>
      <patternFill patternType="solid">
        <fgColor rgb="FFFFC7CE"/>
      </patternFill>
    </fill>
    <fill>
      <patternFill patternType="solid">
        <fgColor rgb="FFFFFFCC"/>
      </patternFill>
    </fill>
    <fill>
      <patternFill patternType="solid">
        <fgColor theme="6" tint="0.79989013336588644"/>
        <bgColor indexed="65"/>
      </patternFill>
    </fill>
    <fill>
      <patternFill patternType="solid">
        <fgColor theme="4" tint="0.79989013336588644"/>
        <bgColor indexed="65"/>
      </patternFill>
    </fill>
    <fill>
      <patternFill patternType="solid">
        <fgColor theme="0"/>
      </patternFill>
    </fill>
    <fill>
      <patternFill patternType="solid">
        <fgColor theme="4" tint="0.79989013336588644"/>
        <bgColor indexed="65"/>
      </patternFill>
    </fill>
    <fill>
      <patternFill patternType="solid">
        <fgColor rgb="FFD9E2F3"/>
      </patternFill>
    </fill>
    <fill>
      <patternFill patternType="solid">
        <fgColor rgb="FFFFFFFF"/>
      </patternFill>
    </fill>
    <fill>
      <patternFill patternType="solid">
        <fgColor rgb="FFD9E2F3"/>
      </patternFill>
    </fill>
    <fill>
      <patternFill patternType="solid">
        <fgColor rgb="FFF2F2F2"/>
      </patternFill>
    </fill>
    <fill>
      <patternFill patternType="solid">
        <fgColor theme="0"/>
      </patternFill>
    </fill>
    <fill>
      <patternFill patternType="solid">
        <fgColor rgb="FFFFFFFF"/>
      </patternFill>
    </fill>
    <fill>
      <patternFill patternType="solid">
        <fgColor rgb="FFD9E2F3"/>
      </patternFill>
    </fill>
    <fill>
      <patternFill patternType="solid">
        <fgColor theme="0"/>
      </patternFill>
    </fill>
    <fill>
      <patternFill patternType="solid">
        <fgColor rgb="FFD9E2F3"/>
      </patternFill>
    </fill>
    <fill>
      <patternFill patternType="solid">
        <fgColor theme="0"/>
        <bgColor indexed="64"/>
      </patternFill>
    </fill>
  </fills>
  <borders count="113">
    <border>
      <left/>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style="thin">
        <color rgb="FFB2B2B2"/>
      </left>
      <right style="thin">
        <color rgb="FFB2B2B2"/>
      </right>
      <top/>
      <bottom/>
      <diagonal/>
    </border>
    <border>
      <left style="thin">
        <color rgb="FFB2B2B2"/>
      </left>
      <right style="thin">
        <color rgb="FFB2B2B2"/>
      </right>
      <top style="medium">
        <color indexed="64"/>
      </top>
      <bottom style="thin">
        <color rgb="FFB2B2B2"/>
      </bottom>
      <diagonal/>
    </border>
    <border>
      <left style="thin">
        <color rgb="FFB2B2B2"/>
      </left>
      <right style="medium">
        <color indexed="64"/>
      </right>
      <top style="medium">
        <color indexed="64"/>
      </top>
      <bottom style="thin">
        <color rgb="FFB2B2B2"/>
      </bottom>
      <diagonal/>
    </border>
    <border>
      <left style="thin">
        <color rgb="FFB2B2B2"/>
      </left>
      <right style="medium">
        <color indexed="64"/>
      </right>
      <top style="thin">
        <color rgb="FFB2B2B2"/>
      </top>
      <bottom style="thin">
        <color rgb="FFB2B2B2"/>
      </bottom>
      <diagonal/>
    </border>
    <border>
      <left style="thin">
        <color rgb="FFB2B2B2"/>
      </left>
      <right style="thin">
        <color rgb="FFB2B2B2"/>
      </right>
      <top style="thin">
        <color rgb="FFB2B2B2"/>
      </top>
      <bottom style="medium">
        <color indexed="64"/>
      </bottom>
      <diagonal/>
    </border>
    <border>
      <left style="thin">
        <color rgb="FFB2B2B2"/>
      </left>
      <right style="medium">
        <color indexed="64"/>
      </right>
      <top style="thin">
        <color rgb="FFB2B2B2"/>
      </top>
      <bottom style="medium">
        <color indexed="64"/>
      </bottom>
      <diagonal/>
    </border>
    <border>
      <left style="thin">
        <color rgb="FFB2B2B2"/>
      </left>
      <right/>
      <top style="thin">
        <color rgb="FFB2B2B2"/>
      </top>
      <bottom style="thin">
        <color rgb="FFB2B2B2"/>
      </bottom>
      <diagonal/>
    </border>
    <border>
      <left/>
      <right style="thin">
        <color rgb="FFB2B2B2"/>
      </right>
      <top style="thin">
        <color rgb="FFB2B2B2"/>
      </top>
      <bottom style="thin">
        <color rgb="FFB2B2B2"/>
      </bottom>
      <diagonal/>
    </border>
    <border>
      <left/>
      <right/>
      <top style="thin">
        <color rgb="FFB2B2B2"/>
      </top>
      <bottom style="thin">
        <color rgb="FFB2B2B2"/>
      </bottom>
      <diagonal/>
    </border>
    <border>
      <left/>
      <right/>
      <top style="medium">
        <color indexed="64"/>
      </top>
      <bottom style="thin">
        <color rgb="FFB2B2B2"/>
      </bottom>
      <diagonal/>
    </border>
    <border>
      <left/>
      <right style="medium">
        <color indexed="64"/>
      </right>
      <top style="medium">
        <color indexed="64"/>
      </top>
      <bottom style="thin">
        <color rgb="FFB2B2B2"/>
      </bottom>
      <diagonal/>
    </border>
    <border>
      <left/>
      <right/>
      <top style="medium">
        <color indexed="64"/>
      </top>
      <bottom style="medium">
        <color indexed="64"/>
      </bottom>
      <diagonal/>
    </border>
    <border>
      <left style="thin">
        <color rgb="FFB2B2B2"/>
      </left>
      <right/>
      <top style="thin">
        <color rgb="FFB2B2B2"/>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style="thin">
        <color rgb="FFB2B2B2"/>
      </right>
      <top style="thin">
        <color rgb="FFB2B2B2"/>
      </top>
      <bottom style="medium">
        <color indexed="64"/>
      </bottom>
      <diagonal/>
    </border>
    <border>
      <left style="thin">
        <color rgb="FFB2B2B2"/>
      </left>
      <right/>
      <top style="medium">
        <color indexed="64"/>
      </top>
      <bottom style="thin">
        <color rgb="FFB2B2B2"/>
      </bottom>
      <diagonal/>
    </border>
    <border>
      <left/>
      <right style="medium">
        <color indexed="64"/>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right style="thin">
        <color rgb="FFB2B2B2"/>
      </right>
      <top style="medium">
        <color indexed="64"/>
      </top>
      <bottom style="thin">
        <color rgb="FFB2B2B2"/>
      </bottom>
      <diagonal/>
    </border>
    <border>
      <left style="medium">
        <color theme="1"/>
      </left>
      <right/>
      <top style="medium">
        <color theme="1"/>
      </top>
      <bottom style="thin">
        <color rgb="FFB2B2B2"/>
      </bottom>
      <diagonal/>
    </border>
    <border>
      <left/>
      <right style="medium">
        <color theme="1"/>
      </right>
      <top style="medium">
        <color theme="1"/>
      </top>
      <bottom style="thin">
        <color rgb="FFB2B2B2"/>
      </bottom>
      <diagonal/>
    </border>
    <border>
      <left style="medium">
        <color theme="1"/>
      </left>
      <right/>
      <top style="thin">
        <color rgb="FFB2B2B2"/>
      </top>
      <bottom style="thin">
        <color rgb="FFB2B2B2"/>
      </bottom>
      <diagonal/>
    </border>
    <border>
      <left/>
      <right style="medium">
        <color theme="1"/>
      </right>
      <top style="thin">
        <color rgb="FFB2B2B2"/>
      </top>
      <bottom style="thin">
        <color rgb="FFB2B2B2"/>
      </bottom>
      <diagonal/>
    </border>
    <border>
      <left style="medium">
        <color theme="1"/>
      </left>
      <right/>
      <top style="thin">
        <color rgb="FFB2B2B2"/>
      </top>
      <bottom style="medium">
        <color theme="1"/>
      </bottom>
      <diagonal/>
    </border>
    <border>
      <left/>
      <right style="medium">
        <color theme="1"/>
      </right>
      <top style="thin">
        <color rgb="FFB2B2B2"/>
      </top>
      <bottom style="medium">
        <color theme="1"/>
      </bottom>
      <diagonal/>
    </border>
    <border>
      <left style="medium">
        <color indexed="64"/>
      </left>
      <right/>
      <top style="medium">
        <color indexed="64"/>
      </top>
      <bottom/>
      <diagonal/>
    </border>
    <border>
      <left/>
      <right/>
      <top/>
      <bottom style="thin">
        <color theme="1"/>
      </bottom>
      <diagonal/>
    </border>
    <border>
      <left/>
      <right style="medium">
        <color indexed="64"/>
      </right>
      <top/>
      <bottom style="thin">
        <color theme="1"/>
      </bottom>
      <diagonal/>
    </border>
    <border>
      <left style="medium">
        <color indexed="64"/>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indexed="64"/>
      </left>
      <right style="medium">
        <color indexed="64"/>
      </right>
      <top style="thin">
        <color theme="1"/>
      </top>
      <bottom style="thin">
        <color indexed="64"/>
      </bottom>
      <diagonal/>
    </border>
    <border>
      <left style="medium">
        <color theme="1"/>
      </left>
      <right/>
      <top/>
      <bottom style="thin">
        <color theme="1"/>
      </bottom>
      <diagonal/>
    </border>
    <border>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theme="1"/>
      </left>
      <right style="thin">
        <color theme="1"/>
      </right>
      <top style="medium">
        <color theme="1"/>
      </top>
      <bottom/>
      <diagonal/>
    </border>
    <border>
      <left style="thin">
        <color theme="1"/>
      </left>
      <right style="thin">
        <color theme="1"/>
      </right>
      <top style="medium">
        <color theme="1"/>
      </top>
      <bottom/>
      <diagonal/>
    </border>
    <border>
      <left style="thin">
        <color theme="1"/>
      </left>
      <right style="thin">
        <color theme="1"/>
      </right>
      <top style="medium">
        <color indexed="64"/>
      </top>
      <bottom style="thin">
        <color rgb="FFB2B2B2"/>
      </bottom>
      <diagonal/>
    </border>
    <border>
      <left style="thin">
        <color theme="1"/>
      </left>
      <right style="thin">
        <color theme="1"/>
      </right>
      <top style="medium">
        <color indexed="64"/>
      </top>
      <bottom/>
      <diagonal/>
    </border>
    <border>
      <left style="thin">
        <color theme="1"/>
      </left>
      <right style="medium">
        <color indexed="64"/>
      </right>
      <top style="medium">
        <color indexed="64"/>
      </top>
      <bottom/>
      <diagonal/>
    </border>
    <border>
      <left style="medium">
        <color theme="1"/>
      </left>
      <right style="thin">
        <color theme="1"/>
      </right>
      <top/>
      <bottom style="medium">
        <color theme="1"/>
      </bottom>
      <diagonal/>
    </border>
    <border>
      <left style="thin">
        <color theme="1"/>
      </left>
      <right style="thin">
        <color theme="1"/>
      </right>
      <top/>
      <bottom style="medium">
        <color theme="1"/>
      </bottom>
      <diagonal/>
    </border>
    <border>
      <left style="thin">
        <color theme="1"/>
      </left>
      <right style="thin">
        <color theme="1"/>
      </right>
      <top style="thin">
        <color rgb="FFB2B2B2"/>
      </top>
      <bottom style="medium">
        <color indexed="64"/>
      </bottom>
      <diagonal/>
    </border>
    <border>
      <left style="thin">
        <color theme="1"/>
      </left>
      <right style="thin">
        <color theme="1"/>
      </right>
      <top/>
      <bottom style="medium">
        <color indexed="64"/>
      </bottom>
      <diagonal/>
    </border>
    <border>
      <left style="thin">
        <color theme="1"/>
      </left>
      <right style="medium">
        <color indexed="64"/>
      </right>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right/>
      <top style="thin">
        <color rgb="FF7F7F7F"/>
      </top>
      <bottom/>
      <diagonal/>
    </border>
    <border>
      <left/>
      <right style="thin">
        <color rgb="FF7F7F7F"/>
      </right>
      <top style="thin">
        <color rgb="FF7F7F7F"/>
      </top>
      <bottom/>
      <diagonal/>
    </border>
    <border>
      <left style="thin">
        <color rgb="FF7F7F7F"/>
      </left>
      <right/>
      <top/>
      <bottom style="thin">
        <color rgb="FF7F7F7F"/>
      </bottom>
      <diagonal/>
    </border>
    <border>
      <left/>
      <right/>
      <top/>
      <bottom style="thin">
        <color rgb="FF7F7F7F"/>
      </bottom>
      <diagonal/>
    </border>
    <border>
      <left/>
      <right style="thin">
        <color rgb="FF7F7F7F"/>
      </right>
      <top/>
      <bottom style="thin">
        <color rgb="FF7F7F7F"/>
      </bottom>
      <diagonal/>
    </border>
    <border>
      <left style="thin">
        <color rgb="FF7F7F7F"/>
      </left>
      <right/>
      <top style="thin">
        <color rgb="FF7F7F7F"/>
      </top>
      <bottom/>
      <diagonal/>
    </border>
    <border>
      <left/>
      <right/>
      <top style="thin">
        <color rgb="FF7F7F7F"/>
      </top>
      <bottom/>
      <diagonal/>
    </border>
    <border>
      <left/>
      <right style="thin">
        <color rgb="FF7F7F7F"/>
      </right>
      <top style="thin">
        <color rgb="FF7F7F7F"/>
      </top>
      <bottom/>
      <diagonal/>
    </border>
    <border>
      <left style="thin">
        <color rgb="FF7F7F7F"/>
      </left>
      <right style="thin">
        <color rgb="FF7F7F7F"/>
      </right>
      <top style="thin">
        <color rgb="FF7F7F7F"/>
      </top>
      <bottom/>
      <diagonal/>
    </border>
    <border>
      <left style="thin">
        <color indexed="64"/>
      </left>
      <right style="thin">
        <color indexed="64"/>
      </right>
      <top/>
      <bottom style="thin">
        <color indexed="64"/>
      </bottom>
      <diagonal/>
    </border>
    <border>
      <left/>
      <right style="thin">
        <color rgb="FFB2B2B2"/>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diagonal/>
    </border>
    <border>
      <left style="thin">
        <color indexed="64"/>
      </left>
      <right style="thin">
        <color indexed="64"/>
      </right>
      <top style="thin">
        <color indexed="64"/>
      </top>
      <bottom style="thin">
        <color indexed="64"/>
      </bottom>
      <diagonal/>
    </border>
    <border>
      <left/>
      <right style="thin">
        <color rgb="FF7F7F7F"/>
      </right>
      <top style="thin">
        <color rgb="FF7F7F7F"/>
      </top>
      <bottom style="thin">
        <color rgb="FF7F7F7F"/>
      </bottom>
      <diagonal/>
    </border>
    <border>
      <left style="thin">
        <color rgb="FF7F7F7F"/>
      </left>
      <right/>
      <top/>
      <bottom/>
      <diagonal/>
    </border>
    <border>
      <left/>
      <right style="thin">
        <color rgb="FF7F7F7F"/>
      </right>
      <top/>
      <bottom/>
      <diagonal/>
    </border>
    <border>
      <left style="thin">
        <color rgb="FF7F7F7F"/>
      </left>
      <right style="thin">
        <color rgb="FF7F7F7F"/>
      </right>
      <top style="thin">
        <color rgb="FF7F7F7F"/>
      </top>
      <bottom/>
      <diagonal/>
    </border>
    <border>
      <left style="medium">
        <color indexed="64"/>
      </left>
      <right style="medium">
        <color indexed="64"/>
      </right>
      <top style="medium">
        <color indexed="64"/>
      </top>
      <bottom style="thin">
        <color rgb="FF7F7F7F"/>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rgb="FF7F7F7F"/>
      </top>
      <bottom/>
      <diagonal/>
    </border>
    <border>
      <left/>
      <right/>
      <top style="thin">
        <color rgb="FF7F7F7F"/>
      </top>
      <bottom/>
      <diagonal/>
    </border>
    <border>
      <left/>
      <right style="thin">
        <color rgb="FF7F7F7F"/>
      </right>
      <top style="thin">
        <color rgb="FF7F7F7F"/>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diagonal/>
    </border>
  </borders>
  <cellStyleXfs count="13">
    <xf numFmtId="0" fontId="0" fillId="0" borderId="0"/>
    <xf numFmtId="0" fontId="2" fillId="2" borderId="0" applyNumberFormat="0" applyBorder="0" applyAlignment="0" applyProtection="0"/>
    <xf numFmtId="0" fontId="1" fillId="3" borderId="2" applyNumberFormat="0" applyFont="0" applyAlignment="0" applyProtection="0"/>
    <xf numFmtId="0" fontId="1" fillId="4" borderId="0" applyNumberFormat="0" applyBorder="0" applyAlignment="0" applyProtection="0"/>
    <xf numFmtId="44" fontId="1" fillId="0" borderId="0" applyFont="0" applyFill="0" applyBorder="0" applyAlignment="0" applyProtection="0"/>
    <xf numFmtId="0" fontId="3" fillId="0" borderId="0"/>
    <xf numFmtId="0" fontId="4" fillId="0" borderId="0" applyAlignment="0">
      <alignment vertical="top"/>
      <protection locked="0"/>
    </xf>
    <xf numFmtId="0" fontId="5" fillId="0" borderId="0" applyNumberFormat="0" applyFill="0" applyBorder="0" applyAlignment="0" applyProtection="0"/>
    <xf numFmtId="0" fontId="6" fillId="0" borderId="0" applyNumberFormat="0" applyFill="0" applyBorder="0" applyAlignment="0" applyProtection="0"/>
    <xf numFmtId="0" fontId="7" fillId="0" borderId="0"/>
    <xf numFmtId="0" fontId="8" fillId="0" borderId="0"/>
    <xf numFmtId="0" fontId="27" fillId="0" borderId="0"/>
    <xf numFmtId="0" fontId="27" fillId="0" borderId="0"/>
  </cellStyleXfs>
  <cellXfs count="369">
    <xf numFmtId="0" fontId="0" fillId="0" borderId="0" xfId="0"/>
    <xf numFmtId="0" fontId="10" fillId="0" borderId="0" xfId="0" applyFont="1"/>
    <xf numFmtId="0" fontId="25" fillId="0" borderId="29" xfId="0" applyFont="1" applyBorder="1" applyAlignment="1">
      <alignment horizontal="center" vertical="center"/>
    </xf>
    <xf numFmtId="0" fontId="10" fillId="0" borderId="24" xfId="0" applyFont="1" applyBorder="1" applyAlignment="1">
      <alignment horizontal="justify" vertical="center"/>
    </xf>
    <xf numFmtId="0" fontId="13" fillId="0" borderId="24" xfId="0" applyFont="1" applyBorder="1" applyAlignment="1">
      <alignment horizontal="left" vertical="center" wrapText="1"/>
    </xf>
    <xf numFmtId="0" fontId="19" fillId="0" borderId="24" xfId="0" applyFont="1" applyBorder="1" applyAlignment="1">
      <alignment horizontal="center" vertical="center" wrapText="1"/>
    </xf>
    <xf numFmtId="0" fontId="17" fillId="0" borderId="24" xfId="7" applyFont="1" applyBorder="1" applyAlignment="1">
      <alignment horizontal="left" vertical="center" wrapText="1"/>
    </xf>
    <xf numFmtId="0" fontId="13" fillId="0" borderId="24" xfId="0" applyFont="1" applyBorder="1" applyAlignment="1">
      <alignment horizontal="left" wrapText="1"/>
    </xf>
    <xf numFmtId="0" fontId="10" fillId="0" borderId="25" xfId="0" applyFont="1" applyBorder="1" applyAlignment="1">
      <alignment vertical="center"/>
    </xf>
    <xf numFmtId="0" fontId="10" fillId="0" borderId="0" xfId="0" applyFont="1" applyAlignment="1">
      <alignment vertical="center"/>
    </xf>
    <xf numFmtId="0" fontId="26" fillId="0" borderId="0" xfId="0" applyFont="1" applyAlignment="1">
      <alignment horizontal="justify" vertical="center"/>
    </xf>
    <xf numFmtId="0" fontId="13" fillId="0" borderId="24" xfId="0" applyFont="1" applyBorder="1" applyAlignment="1">
      <alignment horizontal="justify" vertical="center"/>
    </xf>
    <xf numFmtId="0" fontId="13" fillId="0" borderId="24" xfId="0" applyFont="1" applyBorder="1" applyAlignment="1">
      <alignment horizontal="left" vertical="center"/>
    </xf>
    <xf numFmtId="0" fontId="19" fillId="0" borderId="24" xfId="0" applyFont="1" applyBorder="1" applyAlignment="1">
      <alignment horizontal="center" vertical="center"/>
    </xf>
    <xf numFmtId="0" fontId="13" fillId="0" borderId="25" xfId="0" applyFont="1" applyBorder="1"/>
    <xf numFmtId="0" fontId="10" fillId="0" borderId="0" xfId="0" applyFont="1" applyAlignment="1" applyProtection="1">
      <alignment wrapText="1"/>
      <protection hidden="1"/>
    </xf>
    <xf numFmtId="2" fontId="10" fillId="0" borderId="0" xfId="0" applyNumberFormat="1" applyFont="1" applyAlignment="1" applyProtection="1">
      <alignment wrapText="1"/>
      <protection hidden="1"/>
    </xf>
    <xf numFmtId="0" fontId="10" fillId="0" borderId="50" xfId="0" applyFont="1" applyBorder="1" applyAlignment="1" applyProtection="1">
      <alignment wrapText="1"/>
      <protection hidden="1"/>
    </xf>
    <xf numFmtId="0" fontId="16" fillId="0" borderId="53" xfId="2" applyFont="1" applyFill="1" applyBorder="1" applyAlignment="1" applyProtection="1">
      <alignment horizontal="center" vertical="center" wrapText="1"/>
      <protection hidden="1"/>
    </xf>
    <xf numFmtId="0" fontId="16" fillId="0" borderId="54" xfId="2" applyFont="1" applyFill="1" applyBorder="1" applyAlignment="1" applyProtection="1">
      <alignment horizontal="center" vertical="center" wrapText="1"/>
      <protection hidden="1"/>
    </xf>
    <xf numFmtId="0" fontId="16" fillId="0" borderId="17" xfId="2" applyFont="1" applyFill="1" applyBorder="1" applyAlignment="1" applyProtection="1">
      <alignment horizontal="center" vertical="center" wrapText="1"/>
      <protection hidden="1"/>
    </xf>
    <xf numFmtId="0" fontId="19" fillId="0" borderId="17" xfId="0" applyFont="1" applyBorder="1" applyAlignment="1" applyProtection="1">
      <alignment horizontal="center" vertical="center" wrapText="1"/>
      <protection hidden="1"/>
    </xf>
    <xf numFmtId="0" fontId="19" fillId="0" borderId="19" xfId="0" applyFont="1" applyBorder="1" applyAlignment="1" applyProtection="1">
      <alignment horizontal="center" vertical="center" wrapText="1"/>
      <protection hidden="1"/>
    </xf>
    <xf numFmtId="49" fontId="10" fillId="0" borderId="0" xfId="0" applyNumberFormat="1" applyFont="1" applyAlignment="1" applyProtection="1">
      <alignment wrapText="1"/>
      <protection hidden="1"/>
    </xf>
    <xf numFmtId="0" fontId="48" fillId="0" borderId="78" xfId="2" applyFont="1" applyFill="1" applyBorder="1" applyAlignment="1" applyProtection="1">
      <alignment horizontal="center" vertical="center" wrapText="1"/>
      <protection hidden="1"/>
    </xf>
    <xf numFmtId="165" fontId="12" fillId="0" borderId="78" xfId="0" applyNumberFormat="1" applyFont="1" applyBorder="1" applyAlignment="1" applyProtection="1">
      <alignment horizontal="center" vertical="center" wrapText="1"/>
      <protection hidden="1"/>
    </xf>
    <xf numFmtId="165" fontId="12" fillId="0" borderId="20" xfId="0" applyNumberFormat="1" applyFont="1" applyBorder="1" applyAlignment="1" applyProtection="1">
      <alignment horizontal="center" vertical="center" wrapText="1"/>
      <protection hidden="1"/>
    </xf>
    <xf numFmtId="0" fontId="10" fillId="0" borderId="0" xfId="0" applyFont="1" applyAlignment="1" applyProtection="1">
      <alignment horizontal="center" wrapText="1"/>
      <protection hidden="1"/>
    </xf>
    <xf numFmtId="0" fontId="11" fillId="5" borderId="18" xfId="2"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11" fillId="5" borderId="41" xfId="2"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12" fillId="5" borderId="16" xfId="0" applyFont="1" applyFill="1" applyBorder="1" applyAlignment="1" applyProtection="1">
      <alignment vertical="center" wrapText="1"/>
      <protection locked="0"/>
    </xf>
    <xf numFmtId="0" fontId="12" fillId="5" borderId="20" xfId="0" applyFont="1" applyFill="1" applyBorder="1" applyAlignment="1" applyProtection="1">
      <alignment vertical="center" wrapText="1"/>
      <protection locked="0"/>
    </xf>
    <xf numFmtId="0" fontId="20" fillId="7" borderId="71" xfId="3" applyFont="1" applyFill="1" applyBorder="1" applyAlignment="1" applyProtection="1">
      <alignment horizontal="center" vertical="center" wrapText="1"/>
      <protection locked="0"/>
    </xf>
    <xf numFmtId="0" fontId="20" fillId="7" borderId="73" xfId="3" applyFont="1" applyFill="1" applyBorder="1" applyAlignment="1" applyProtection="1">
      <alignment horizontal="center" vertical="center" wrapText="1"/>
      <protection locked="0"/>
    </xf>
    <xf numFmtId="0" fontId="27" fillId="0" borderId="0" xfId="11" applyProtection="1">
      <protection hidden="1"/>
    </xf>
    <xf numFmtId="0" fontId="28" fillId="0" borderId="0" xfId="11" applyFont="1" applyProtection="1">
      <protection hidden="1"/>
    </xf>
    <xf numFmtId="0" fontId="29" fillId="6" borderId="0" xfId="11" applyFont="1" applyFill="1" applyAlignment="1" applyProtection="1">
      <alignment vertical="center"/>
      <protection hidden="1"/>
    </xf>
    <xf numFmtId="0" fontId="29" fillId="0" borderId="0" xfId="11" applyFont="1" applyAlignment="1" applyProtection="1">
      <alignment vertical="center"/>
      <protection hidden="1"/>
    </xf>
    <xf numFmtId="0" fontId="33" fillId="6" borderId="42" xfId="11" applyFont="1" applyFill="1" applyBorder="1" applyAlignment="1" applyProtection="1">
      <alignment horizontal="center" vertical="center"/>
      <protection hidden="1"/>
    </xf>
    <xf numFmtId="0" fontId="29" fillId="6" borderId="42" xfId="11" applyFont="1" applyFill="1" applyBorder="1" applyAlignment="1" applyProtection="1">
      <alignment vertical="center" wrapText="1"/>
      <protection hidden="1"/>
    </xf>
    <xf numFmtId="0" fontId="12" fillId="0" borderId="102" xfId="0" applyFont="1" applyBorder="1" applyAlignment="1" applyProtection="1">
      <alignment horizontal="center" vertical="center" wrapText="1"/>
      <protection hidden="1"/>
    </xf>
    <xf numFmtId="0" fontId="0" fillId="0" borderId="0" xfId="0" applyProtection="1">
      <protection hidden="1"/>
    </xf>
    <xf numFmtId="0" fontId="16" fillId="0" borderId="102" xfId="0" applyFont="1" applyBorder="1" applyAlignment="1" applyProtection="1">
      <alignment horizontal="center" vertical="center" wrapText="1"/>
      <protection hidden="1"/>
    </xf>
    <xf numFmtId="0" fontId="10" fillId="0" borderId="0" xfId="11" applyFont="1" applyProtection="1">
      <protection hidden="1"/>
    </xf>
    <xf numFmtId="0" fontId="27" fillId="0" borderId="0" xfId="12" applyProtection="1">
      <protection hidden="1"/>
    </xf>
    <xf numFmtId="0" fontId="38" fillId="0" borderId="0" xfId="12" applyFont="1" applyAlignment="1" applyProtection="1">
      <alignment vertical="center"/>
      <protection hidden="1"/>
    </xf>
    <xf numFmtId="0" fontId="39" fillId="6" borderId="99" xfId="12" applyFont="1" applyFill="1" applyBorder="1" applyAlignment="1" applyProtection="1">
      <alignment horizontal="center" vertical="center" wrapText="1"/>
      <protection hidden="1"/>
    </xf>
    <xf numFmtId="0" fontId="39" fillId="6" borderId="95" xfId="12" applyFont="1" applyFill="1" applyBorder="1" applyAlignment="1" applyProtection="1">
      <alignment horizontal="center" vertical="center" wrapText="1"/>
      <protection hidden="1"/>
    </xf>
    <xf numFmtId="0" fontId="39" fillId="6" borderId="42" xfId="12" applyFont="1" applyFill="1" applyBorder="1" applyAlignment="1" applyProtection="1">
      <alignment horizontal="center" vertical="center" wrapText="1"/>
      <protection hidden="1"/>
    </xf>
    <xf numFmtId="0" fontId="39" fillId="6" borderId="42" xfId="0" applyFont="1" applyFill="1" applyBorder="1" applyAlignment="1" applyProtection="1">
      <alignment horizontal="center" vertical="center" wrapText="1"/>
      <protection hidden="1"/>
    </xf>
    <xf numFmtId="0" fontId="31" fillId="12" borderId="95" xfId="12" applyFont="1" applyFill="1" applyBorder="1" applyAlignment="1" applyProtection="1">
      <alignment horizontal="center" vertical="center"/>
      <protection hidden="1"/>
    </xf>
    <xf numFmtId="0" fontId="38" fillId="12" borderId="42" xfId="12" applyFont="1" applyFill="1" applyBorder="1" applyAlignment="1" applyProtection="1">
      <alignment vertical="top" wrapText="1"/>
      <protection hidden="1"/>
    </xf>
    <xf numFmtId="0" fontId="0" fillId="0" borderId="0" xfId="12" applyFont="1" applyProtection="1">
      <protection hidden="1"/>
    </xf>
    <xf numFmtId="0" fontId="39" fillId="12" borderId="99" xfId="12" applyFont="1" applyFill="1" applyBorder="1" applyAlignment="1" applyProtection="1">
      <alignment horizontal="center" vertical="center" wrapText="1"/>
      <protection hidden="1"/>
    </xf>
    <xf numFmtId="0" fontId="39" fillId="12" borderId="95" xfId="12" applyFont="1" applyFill="1" applyBorder="1" applyAlignment="1" applyProtection="1">
      <alignment horizontal="center" vertical="center" wrapText="1"/>
      <protection hidden="1"/>
    </xf>
    <xf numFmtId="0" fontId="39" fillId="12" borderId="42" xfId="12" applyFont="1" applyFill="1" applyBorder="1" applyAlignment="1" applyProtection="1">
      <alignment horizontal="center" vertical="center" wrapText="1"/>
      <protection hidden="1"/>
    </xf>
    <xf numFmtId="0" fontId="44" fillId="12" borderId="78" xfId="0" applyFont="1" applyFill="1" applyBorder="1" applyAlignment="1" applyProtection="1">
      <alignment horizontal="center" vertical="center" wrapText="1"/>
      <protection hidden="1"/>
    </xf>
    <xf numFmtId="0" fontId="45" fillId="9" borderId="78" xfId="0" applyFont="1" applyFill="1" applyBorder="1" applyAlignment="1" applyProtection="1">
      <alignment horizontal="left" vertical="center" wrapText="1"/>
      <protection hidden="1"/>
    </xf>
    <xf numFmtId="0" fontId="38" fillId="8" borderId="42" xfId="12" applyFont="1" applyFill="1" applyBorder="1" applyAlignment="1" applyProtection="1">
      <alignment vertical="top" wrapText="1"/>
      <protection locked="0"/>
    </xf>
    <xf numFmtId="0" fontId="38" fillId="16" borderId="42" xfId="0" applyFont="1" applyFill="1" applyBorder="1" applyAlignment="1" applyProtection="1">
      <alignment vertical="top" wrapText="1"/>
      <protection locked="0"/>
    </xf>
    <xf numFmtId="0" fontId="31" fillId="6" borderId="95" xfId="12" applyFont="1" applyFill="1" applyBorder="1" applyAlignment="1" applyProtection="1">
      <alignment horizontal="center" vertical="center"/>
      <protection hidden="1"/>
    </xf>
    <xf numFmtId="0" fontId="38" fillId="6" borderId="42" xfId="12" applyFont="1" applyFill="1" applyBorder="1" applyAlignment="1" applyProtection="1">
      <alignment vertical="top" wrapText="1"/>
      <protection hidden="1"/>
    </xf>
    <xf numFmtId="0" fontId="38" fillId="0" borderId="42" xfId="12" applyFont="1" applyBorder="1" applyAlignment="1" applyProtection="1">
      <alignment vertical="center" wrapText="1"/>
      <protection hidden="1"/>
    </xf>
    <xf numFmtId="0" fontId="38" fillId="0" borderId="112" xfId="12" applyFont="1" applyBorder="1" applyAlignment="1" applyProtection="1">
      <alignment vertical="center" wrapText="1"/>
      <protection hidden="1"/>
    </xf>
    <xf numFmtId="0" fontId="10" fillId="0" borderId="0" xfId="0" applyFont="1" applyProtection="1">
      <protection hidden="1"/>
    </xf>
    <xf numFmtId="0" fontId="15" fillId="0" borderId="40" xfId="0" applyFont="1" applyBorder="1" applyAlignment="1" applyProtection="1">
      <alignment horizontal="center" vertical="center" wrapText="1"/>
      <protection hidden="1"/>
    </xf>
    <xf numFmtId="0" fontId="12" fillId="0" borderId="17" xfId="0" applyFont="1" applyBorder="1" applyAlignment="1" applyProtection="1">
      <alignment horizontal="left" vertical="center" wrapText="1"/>
      <protection hidden="1"/>
    </xf>
    <xf numFmtId="0" fontId="12" fillId="0" borderId="16" xfId="0" applyFont="1" applyBorder="1" applyAlignment="1" applyProtection="1">
      <alignment horizontal="center" vertical="center" wrapText="1"/>
      <protection hidden="1"/>
    </xf>
    <xf numFmtId="0" fontId="12" fillId="0" borderId="18" xfId="0" applyFont="1" applyBorder="1" applyAlignment="1" applyProtection="1">
      <alignment horizontal="center" vertical="center" wrapText="1"/>
      <protection hidden="1"/>
    </xf>
    <xf numFmtId="0" fontId="16" fillId="0" borderId="16" xfId="0" applyFont="1" applyBorder="1" applyAlignment="1" applyProtection="1">
      <alignment horizontal="center" vertical="center" wrapText="1"/>
      <protection hidden="1"/>
    </xf>
    <xf numFmtId="0" fontId="16" fillId="0" borderId="18" xfId="0" applyFont="1" applyBorder="1" applyAlignment="1" applyProtection="1">
      <alignment horizontal="center" vertical="center" wrapText="1"/>
      <protection hidden="1"/>
    </xf>
    <xf numFmtId="0" fontId="52" fillId="0" borderId="0" xfId="0" applyFont="1" applyProtection="1">
      <protection hidden="1"/>
    </xf>
    <xf numFmtId="0" fontId="16" fillId="0" borderId="20" xfId="0" applyFont="1" applyBorder="1" applyAlignment="1" applyProtection="1">
      <alignment horizontal="center" vertical="center" wrapText="1"/>
      <protection hidden="1"/>
    </xf>
    <xf numFmtId="0" fontId="16" fillId="0" borderId="41" xfId="0" applyFont="1" applyBorder="1" applyAlignment="1" applyProtection="1">
      <alignment horizontal="center" vertical="center" wrapText="1"/>
      <protection hidden="1"/>
    </xf>
    <xf numFmtId="0" fontId="49" fillId="5" borderId="17" xfId="0" applyFont="1" applyFill="1" applyBorder="1" applyAlignment="1" applyProtection="1">
      <alignment vertical="center" wrapText="1"/>
      <protection locked="0"/>
    </xf>
    <xf numFmtId="0" fontId="63" fillId="5" borderId="17" xfId="0" applyFont="1" applyFill="1" applyBorder="1" applyAlignment="1" applyProtection="1">
      <alignment vertical="center" wrapText="1"/>
      <protection locked="0"/>
    </xf>
    <xf numFmtId="0" fontId="28" fillId="0" borderId="0" xfId="12" applyFont="1" applyProtection="1">
      <protection hidden="1"/>
    </xf>
    <xf numFmtId="0" fontId="31" fillId="6" borderId="42" xfId="12" applyFont="1" applyFill="1" applyBorder="1" applyAlignment="1" applyProtection="1">
      <alignment horizontal="center" vertical="center" wrapText="1"/>
      <protection hidden="1"/>
    </xf>
    <xf numFmtId="0" fontId="29" fillId="0" borderId="42" xfId="12" applyFont="1" applyBorder="1" applyAlignment="1" applyProtection="1">
      <alignment vertical="center"/>
      <protection hidden="1"/>
    </xf>
    <xf numFmtId="10" fontId="29" fillId="12" borderId="42" xfId="12" applyNumberFormat="1" applyFont="1" applyFill="1" applyBorder="1" applyAlignment="1" applyProtection="1">
      <alignment vertical="center"/>
      <protection hidden="1"/>
    </xf>
    <xf numFmtId="166" fontId="29" fillId="12" borderId="42" xfId="12" applyNumberFormat="1" applyFont="1" applyFill="1" applyBorder="1" applyAlignment="1" applyProtection="1">
      <alignment vertical="center"/>
      <protection hidden="1"/>
    </xf>
    <xf numFmtId="0" fontId="36" fillId="0" borderId="42" xfId="12" applyFont="1" applyBorder="1" applyAlignment="1" applyProtection="1">
      <alignment vertical="center"/>
      <protection hidden="1"/>
    </xf>
    <xf numFmtId="0" fontId="29" fillId="0" borderId="0" xfId="12" applyFont="1" applyAlignment="1" applyProtection="1">
      <alignment vertical="center"/>
      <protection hidden="1"/>
    </xf>
    <xf numFmtId="9" fontId="29" fillId="0" borderId="42" xfId="12" applyNumberFormat="1" applyFont="1" applyBorder="1" applyAlignment="1" applyProtection="1">
      <alignment vertical="center"/>
      <protection hidden="1"/>
    </xf>
    <xf numFmtId="3" fontId="29" fillId="6" borderId="42" xfId="12" applyNumberFormat="1" applyFont="1" applyFill="1" applyBorder="1" applyAlignment="1" applyProtection="1">
      <alignment vertical="center"/>
      <protection hidden="1"/>
    </xf>
    <xf numFmtId="166" fontId="29" fillId="0" borderId="42" xfId="12" applyNumberFormat="1" applyFont="1" applyBorder="1" applyAlignment="1" applyProtection="1">
      <alignment vertical="center"/>
      <protection hidden="1"/>
    </xf>
    <xf numFmtId="165" fontId="29" fillId="0" borderId="42" xfId="12" applyNumberFormat="1" applyFont="1" applyBorder="1" applyAlignment="1" applyProtection="1">
      <alignment vertical="center"/>
      <protection hidden="1"/>
    </xf>
    <xf numFmtId="0" fontId="37" fillId="6" borderId="42" xfId="12" applyFont="1" applyFill="1" applyBorder="1" applyAlignment="1" applyProtection="1">
      <alignment horizontal="center" vertical="center"/>
      <protection hidden="1"/>
    </xf>
    <xf numFmtId="165" fontId="37" fillId="6" borderId="42" xfId="12" applyNumberFormat="1" applyFont="1" applyFill="1" applyBorder="1" applyAlignment="1" applyProtection="1">
      <alignment horizontal="center" vertical="center"/>
      <protection hidden="1"/>
    </xf>
    <xf numFmtId="166" fontId="43" fillId="10" borderId="78" xfId="0" applyNumberFormat="1" applyFont="1" applyFill="1" applyBorder="1" applyAlignment="1" applyProtection="1">
      <alignment horizontal="center" vertical="center" wrapText="1"/>
      <protection locked="0"/>
    </xf>
    <xf numFmtId="166" fontId="43" fillId="10" borderId="89" xfId="0" applyNumberFormat="1" applyFont="1" applyFill="1" applyBorder="1" applyAlignment="1" applyProtection="1">
      <alignment horizontal="center" vertical="center" wrapText="1"/>
      <protection locked="0"/>
    </xf>
    <xf numFmtId="0" fontId="13" fillId="0" borderId="0" xfId="0" applyFont="1" applyAlignment="1" applyProtection="1">
      <alignment vertical="center"/>
      <protection hidden="1"/>
    </xf>
    <xf numFmtId="0" fontId="42" fillId="9" borderId="78" xfId="0" applyFont="1" applyFill="1" applyBorder="1" applyAlignment="1" applyProtection="1">
      <alignment horizontal="center" vertical="center" wrapText="1"/>
      <protection hidden="1"/>
    </xf>
    <xf numFmtId="0" fontId="43" fillId="9" borderId="78" xfId="0" applyFont="1" applyFill="1" applyBorder="1" applyAlignment="1" applyProtection="1">
      <alignment horizontal="left" vertical="center" wrapText="1"/>
      <protection hidden="1"/>
    </xf>
    <xf numFmtId="10" fontId="43" fillId="12" borderId="78" xfId="0" applyNumberFormat="1" applyFont="1" applyFill="1" applyBorder="1" applyAlignment="1" applyProtection="1">
      <alignment horizontal="center" vertical="center" wrapText="1"/>
      <protection hidden="1"/>
    </xf>
    <xf numFmtId="166" fontId="43" fillId="12" borderId="78" xfId="0" applyNumberFormat="1" applyFont="1" applyFill="1" applyBorder="1" applyAlignment="1" applyProtection="1">
      <alignment horizontal="center" vertical="center" wrapText="1"/>
      <protection hidden="1"/>
    </xf>
    <xf numFmtId="0" fontId="36" fillId="12" borderId="78" xfId="0" applyFont="1" applyFill="1" applyBorder="1" applyAlignment="1" applyProtection="1">
      <alignment horizontal="left" vertical="center" wrapText="1"/>
      <protection hidden="1"/>
    </xf>
    <xf numFmtId="0" fontId="36" fillId="12" borderId="84" xfId="0" applyFont="1" applyFill="1" applyBorder="1" applyAlignment="1" applyProtection="1">
      <alignment horizontal="left" vertical="center" wrapText="1"/>
      <protection hidden="1"/>
    </xf>
    <xf numFmtId="0" fontId="43" fillId="9" borderId="78" xfId="0" applyFont="1" applyFill="1" applyBorder="1" applyAlignment="1" applyProtection="1">
      <alignment horizontal="center" vertical="center" wrapText="1"/>
      <protection hidden="1"/>
    </xf>
    <xf numFmtId="9" fontId="43" fillId="9" borderId="78" xfId="0" applyNumberFormat="1" applyFont="1" applyFill="1" applyBorder="1" applyAlignment="1" applyProtection="1">
      <alignment horizontal="center" vertical="center" wrapText="1"/>
      <protection hidden="1"/>
    </xf>
    <xf numFmtId="3" fontId="43" fillId="9" borderId="78" xfId="0" applyNumberFormat="1" applyFont="1" applyFill="1" applyBorder="1" applyAlignment="1" applyProtection="1">
      <alignment horizontal="center" vertical="center" wrapText="1"/>
      <protection hidden="1"/>
    </xf>
    <xf numFmtId="166" fontId="43" fillId="9" borderId="78" xfId="0" applyNumberFormat="1" applyFont="1" applyFill="1" applyBorder="1" applyAlignment="1" applyProtection="1">
      <alignment horizontal="center" vertical="center" wrapText="1"/>
      <protection hidden="1"/>
    </xf>
    <xf numFmtId="165" fontId="43" fillId="9" borderId="78" xfId="0" applyNumberFormat="1" applyFont="1" applyFill="1" applyBorder="1" applyAlignment="1" applyProtection="1">
      <alignment horizontal="center" vertical="center" wrapText="1"/>
      <protection hidden="1"/>
    </xf>
    <xf numFmtId="0" fontId="13" fillId="0" borderId="77" xfId="0" applyFont="1" applyBorder="1" applyAlignment="1" applyProtection="1">
      <alignment vertical="center"/>
      <protection hidden="1"/>
    </xf>
    <xf numFmtId="0" fontId="37" fillId="9" borderId="82" xfId="0" applyFont="1" applyFill="1" applyBorder="1" applyAlignment="1" applyProtection="1">
      <alignment horizontal="center" vertical="center" wrapText="1"/>
      <protection hidden="1"/>
    </xf>
    <xf numFmtId="0" fontId="37" fillId="9" borderId="83" xfId="0" applyFont="1" applyFill="1" applyBorder="1" applyAlignment="1" applyProtection="1">
      <alignment horizontal="center" vertical="center" wrapText="1"/>
      <protection hidden="1"/>
    </xf>
    <xf numFmtId="0" fontId="37" fillId="9" borderId="84" xfId="0" applyFont="1" applyFill="1" applyBorder="1" applyAlignment="1" applyProtection="1">
      <alignment horizontal="center" vertical="center" wrapText="1"/>
      <protection hidden="1"/>
    </xf>
    <xf numFmtId="165" fontId="37" fillId="9" borderId="74" xfId="0" applyNumberFormat="1" applyFont="1" applyFill="1" applyBorder="1" applyAlignment="1" applyProtection="1">
      <alignment horizontal="center" vertical="center" wrapText="1"/>
      <protection hidden="1"/>
    </xf>
    <xf numFmtId="165" fontId="37" fillId="9" borderId="75" xfId="0" applyNumberFormat="1" applyFont="1" applyFill="1" applyBorder="1" applyAlignment="1" applyProtection="1">
      <alignment horizontal="center" vertical="center" wrapText="1"/>
      <protection hidden="1"/>
    </xf>
    <xf numFmtId="165" fontId="37" fillId="9" borderId="76" xfId="0" applyNumberFormat="1" applyFont="1" applyFill="1" applyBorder="1" applyAlignment="1" applyProtection="1">
      <alignment horizontal="center" vertical="center" wrapText="1"/>
      <protection hidden="1"/>
    </xf>
    <xf numFmtId="166" fontId="43" fillId="17" borderId="78" xfId="0" applyNumberFormat="1" applyFont="1" applyFill="1" applyBorder="1" applyAlignment="1" applyProtection="1">
      <alignment horizontal="center" vertical="center" wrapText="1"/>
      <protection hidden="1"/>
    </xf>
    <xf numFmtId="0" fontId="36" fillId="9" borderId="78" xfId="0" applyFont="1" applyFill="1" applyBorder="1" applyAlignment="1" applyProtection="1">
      <alignment horizontal="left" vertical="center" wrapText="1"/>
      <protection hidden="1"/>
    </xf>
    <xf numFmtId="0" fontId="37" fillId="9" borderId="78" xfId="0" applyFont="1" applyFill="1" applyBorder="1" applyAlignment="1" applyProtection="1">
      <alignment horizontal="center" vertical="center" wrapText="1"/>
      <protection hidden="1"/>
    </xf>
    <xf numFmtId="165" fontId="37" fillId="9" borderId="82" xfId="0" applyNumberFormat="1" applyFont="1" applyFill="1" applyBorder="1" applyAlignment="1" applyProtection="1">
      <alignment horizontal="center" vertical="center" wrapText="1"/>
      <protection hidden="1"/>
    </xf>
    <xf numFmtId="165" fontId="37" fillId="9" borderId="83" xfId="0" applyNumberFormat="1" applyFont="1" applyFill="1" applyBorder="1" applyAlignment="1" applyProtection="1">
      <alignment horizontal="center" vertical="center" wrapText="1"/>
      <protection hidden="1"/>
    </xf>
    <xf numFmtId="165" fontId="37" fillId="9" borderId="84" xfId="0" applyNumberFormat="1" applyFont="1" applyFill="1" applyBorder="1" applyAlignment="1" applyProtection="1">
      <alignment horizontal="center" vertical="center" wrapText="1"/>
      <protection hidden="1"/>
    </xf>
    <xf numFmtId="165" fontId="37" fillId="9" borderId="78" xfId="0" applyNumberFormat="1" applyFont="1" applyFill="1" applyBorder="1" applyAlignment="1" applyProtection="1">
      <alignment horizontal="center" vertical="center" wrapText="1"/>
      <protection hidden="1"/>
    </xf>
    <xf numFmtId="10" fontId="43" fillId="9" borderId="16" xfId="0" applyNumberFormat="1" applyFont="1" applyFill="1" applyBorder="1" applyAlignment="1" applyProtection="1">
      <alignment horizontal="center" vertical="center" wrapText="1"/>
      <protection hidden="1"/>
    </xf>
    <xf numFmtId="165" fontId="37" fillId="17" borderId="78" xfId="0" applyNumberFormat="1" applyFont="1" applyFill="1" applyBorder="1" applyAlignment="1" applyProtection="1">
      <alignment horizontal="center" vertical="center" wrapText="1"/>
      <protection hidden="1"/>
    </xf>
    <xf numFmtId="10" fontId="37" fillId="17" borderId="16" xfId="0" applyNumberFormat="1" applyFont="1" applyFill="1" applyBorder="1" applyAlignment="1" applyProtection="1">
      <alignment horizontal="center" vertical="center" wrapText="1"/>
      <protection hidden="1"/>
    </xf>
    <xf numFmtId="0" fontId="37" fillId="17" borderId="78" xfId="0" applyFont="1" applyFill="1" applyBorder="1" applyAlignment="1" applyProtection="1">
      <alignment horizontal="center" vertical="center" wrapText="1"/>
      <protection hidden="1"/>
    </xf>
    <xf numFmtId="0" fontId="43" fillId="9" borderId="94" xfId="0" applyFont="1" applyFill="1" applyBorder="1" applyAlignment="1" applyProtection="1">
      <alignment horizontal="center" vertical="center" wrapText="1"/>
      <protection hidden="1"/>
    </xf>
    <xf numFmtId="166" fontId="43" fillId="9" borderId="94" xfId="0" applyNumberFormat="1" applyFont="1" applyFill="1" applyBorder="1" applyAlignment="1" applyProtection="1">
      <alignment horizontal="center" vertical="center" wrapText="1"/>
      <protection hidden="1"/>
    </xf>
    <xf numFmtId="10" fontId="43" fillId="9" borderId="94" xfId="0" applyNumberFormat="1" applyFont="1" applyFill="1" applyBorder="1" applyAlignment="1" applyProtection="1">
      <alignment horizontal="center" vertical="center" wrapText="1"/>
      <protection hidden="1"/>
    </xf>
    <xf numFmtId="166" fontId="43" fillId="13" borderId="94" xfId="0" applyNumberFormat="1" applyFont="1" applyFill="1" applyBorder="1" applyAlignment="1" applyProtection="1">
      <alignment horizontal="center" vertical="center" wrapText="1"/>
      <protection hidden="1"/>
    </xf>
    <xf numFmtId="10" fontId="43" fillId="15" borderId="94" xfId="0" applyNumberFormat="1" applyFont="1" applyFill="1" applyBorder="1" applyAlignment="1" applyProtection="1">
      <alignment horizontal="center" vertical="center" wrapText="1"/>
      <protection hidden="1"/>
    </xf>
    <xf numFmtId="166" fontId="43" fillId="15" borderId="94" xfId="0" applyNumberFormat="1" applyFont="1" applyFill="1" applyBorder="1" applyAlignment="1" applyProtection="1">
      <alignment horizontal="center" vertical="center" wrapText="1"/>
      <protection hidden="1"/>
    </xf>
    <xf numFmtId="10" fontId="43" fillId="9" borderId="78" xfId="0" applyNumberFormat="1" applyFont="1" applyFill="1" applyBorder="1" applyAlignment="1" applyProtection="1">
      <alignment horizontal="center" vertical="center" wrapText="1"/>
      <protection hidden="1"/>
    </xf>
    <xf numFmtId="165" fontId="37" fillId="11" borderId="78" xfId="0" applyNumberFormat="1" applyFont="1" applyFill="1" applyBorder="1" applyAlignment="1" applyProtection="1">
      <alignment horizontal="center" vertical="center" wrapText="1"/>
      <protection hidden="1"/>
    </xf>
    <xf numFmtId="10" fontId="37" fillId="11" borderId="78" xfId="0" applyNumberFormat="1" applyFont="1" applyFill="1" applyBorder="1" applyAlignment="1" applyProtection="1">
      <alignment horizontal="center" vertical="center" wrapText="1"/>
      <protection hidden="1"/>
    </xf>
    <xf numFmtId="10" fontId="20" fillId="10" borderId="78" xfId="0" applyNumberFormat="1" applyFont="1" applyFill="1" applyBorder="1" applyAlignment="1" applyProtection="1">
      <alignment horizontal="center" vertical="center" wrapText="1"/>
      <protection locked="0"/>
    </xf>
    <xf numFmtId="165" fontId="43" fillId="10" borderId="78" xfId="0" applyNumberFormat="1" applyFont="1" applyFill="1" applyBorder="1" applyAlignment="1" applyProtection="1">
      <alignment horizontal="center" vertical="center" wrapText="1"/>
      <protection locked="0"/>
    </xf>
    <xf numFmtId="0" fontId="31" fillId="17" borderId="102" xfId="11" applyFont="1" applyFill="1" applyBorder="1" applyAlignment="1" applyProtection="1">
      <alignment horizontal="left" vertical="center" wrapText="1"/>
      <protection hidden="1"/>
    </xf>
    <xf numFmtId="0" fontId="29" fillId="8" borderId="102" xfId="11" applyFont="1" applyFill="1" applyBorder="1" applyAlignment="1" applyProtection="1">
      <alignment horizontal="center" vertical="top" wrapText="1"/>
      <protection locked="0"/>
    </xf>
    <xf numFmtId="0" fontId="29" fillId="6" borderId="42" xfId="11" applyFont="1" applyFill="1" applyBorder="1" applyAlignment="1" applyProtection="1">
      <alignment vertical="center" wrapText="1"/>
      <protection hidden="1"/>
    </xf>
    <xf numFmtId="0" fontId="32" fillId="6" borderId="42" xfId="11" applyFont="1" applyFill="1" applyBorder="1" applyAlignment="1" applyProtection="1">
      <alignment horizontal="center" vertical="center" wrapText="1"/>
      <protection hidden="1"/>
    </xf>
    <xf numFmtId="0" fontId="13" fillId="6" borderId="42" xfId="0" applyFont="1" applyFill="1" applyBorder="1" applyAlignment="1" applyProtection="1">
      <alignment vertical="center" wrapText="1"/>
      <protection hidden="1"/>
    </xf>
    <xf numFmtId="0" fontId="35" fillId="6" borderId="42" xfId="11" applyFont="1" applyFill="1" applyBorder="1" applyAlignment="1" applyProtection="1">
      <alignment horizontal="center" vertical="center" wrapText="1"/>
      <protection hidden="1"/>
    </xf>
    <xf numFmtId="0" fontId="32" fillId="6" borderId="112" xfId="11" applyFont="1" applyFill="1" applyBorder="1" applyAlignment="1" applyProtection="1">
      <alignment horizontal="center" vertical="center" wrapText="1"/>
      <protection hidden="1"/>
    </xf>
    <xf numFmtId="0" fontId="49" fillId="6" borderId="102" xfId="11" applyFont="1" applyFill="1" applyBorder="1" applyAlignment="1" applyProtection="1">
      <alignment vertical="center" wrapText="1"/>
      <protection hidden="1"/>
    </xf>
    <xf numFmtId="0" fontId="34" fillId="6" borderId="102" xfId="11" applyFont="1" applyFill="1" applyBorder="1" applyAlignment="1" applyProtection="1">
      <alignment vertical="center" wrapText="1"/>
      <protection hidden="1"/>
    </xf>
    <xf numFmtId="0" fontId="33" fillId="6" borderId="42" xfId="11" applyFont="1" applyFill="1" applyBorder="1" applyAlignment="1" applyProtection="1">
      <alignment horizontal="center" vertical="center"/>
      <protection hidden="1"/>
    </xf>
    <xf numFmtId="0" fontId="32" fillId="6" borderId="102" xfId="11" applyFont="1" applyFill="1" applyBorder="1" applyAlignment="1" applyProtection="1">
      <alignment horizontal="center" vertical="center" wrapText="1"/>
      <protection hidden="1"/>
    </xf>
    <xf numFmtId="0" fontId="30" fillId="6" borderId="42" xfId="11" applyFont="1" applyFill="1" applyBorder="1" applyAlignment="1" applyProtection="1">
      <alignment vertical="center" wrapText="1"/>
      <protection hidden="1"/>
    </xf>
    <xf numFmtId="0" fontId="61" fillId="6" borderId="109" xfId="11" applyFont="1" applyFill="1" applyBorder="1" applyAlignment="1" applyProtection="1">
      <alignment horizontal="left" vertical="center" wrapText="1"/>
      <protection hidden="1"/>
    </xf>
    <xf numFmtId="0" fontId="61" fillId="6" borderId="110" xfId="11" applyFont="1" applyFill="1" applyBorder="1" applyAlignment="1" applyProtection="1">
      <alignment horizontal="left" vertical="center" wrapText="1"/>
      <protection hidden="1"/>
    </xf>
    <xf numFmtId="0" fontId="61" fillId="6" borderId="111" xfId="11" applyFont="1" applyFill="1" applyBorder="1" applyAlignment="1" applyProtection="1">
      <alignment horizontal="left" vertical="center" wrapText="1"/>
      <protection hidden="1"/>
    </xf>
    <xf numFmtId="0" fontId="62" fillId="8" borderId="102" xfId="11" applyFont="1" applyFill="1" applyBorder="1" applyAlignment="1" applyProtection="1">
      <alignment horizontal="center" vertical="top" wrapText="1"/>
      <protection locked="0"/>
    </xf>
    <xf numFmtId="0" fontId="13" fillId="8" borderId="102" xfId="11" applyFont="1" applyFill="1" applyBorder="1" applyAlignment="1" applyProtection="1">
      <alignment horizontal="center" vertical="top" wrapText="1"/>
      <protection locked="0"/>
    </xf>
    <xf numFmtId="0" fontId="13" fillId="5" borderId="11" xfId="3" applyFont="1" applyFill="1" applyBorder="1" applyAlignment="1" applyProtection="1">
      <alignment horizontal="left" vertical="center" wrapText="1"/>
      <protection locked="0"/>
    </xf>
    <xf numFmtId="0" fontId="13" fillId="5" borderId="33" xfId="3" applyFont="1" applyFill="1" applyBorder="1" applyAlignment="1" applyProtection="1">
      <alignment horizontal="left" vertical="center" wrapText="1"/>
      <protection locked="0"/>
    </xf>
    <xf numFmtId="0" fontId="13" fillId="5" borderId="11" xfId="3" applyFont="1" applyFill="1" applyBorder="1" applyAlignment="1" applyProtection="1">
      <alignment horizontal="left" vertical="top" wrapText="1"/>
      <protection locked="0"/>
    </xf>
    <xf numFmtId="0" fontId="13" fillId="5" borderId="33" xfId="3" applyFont="1" applyFill="1" applyBorder="1" applyAlignment="1" applyProtection="1">
      <alignment horizontal="left" vertical="top" wrapText="1"/>
      <protection locked="0"/>
    </xf>
    <xf numFmtId="0" fontId="16" fillId="0" borderId="54" xfId="2" applyFont="1" applyFill="1" applyBorder="1" applyAlignment="1" applyProtection="1">
      <alignment horizontal="center" vertical="center" wrapText="1"/>
      <protection hidden="1"/>
    </xf>
    <xf numFmtId="0" fontId="15" fillId="0" borderId="12" xfId="2" applyFont="1" applyFill="1" applyBorder="1" applyAlignment="1" applyProtection="1">
      <alignment horizontal="center" vertical="center" wrapText="1"/>
      <protection hidden="1"/>
    </xf>
    <xf numFmtId="0" fontId="15" fillId="0" borderId="13" xfId="2" applyFont="1" applyFill="1" applyBorder="1" applyAlignment="1" applyProtection="1">
      <alignment horizontal="center" vertical="center" wrapText="1"/>
      <protection hidden="1"/>
    </xf>
    <xf numFmtId="0" fontId="12" fillId="0" borderId="46" xfId="2" applyFont="1" applyFill="1" applyBorder="1" applyAlignment="1" applyProtection="1">
      <alignment horizontal="left" vertical="center" wrapText="1"/>
      <protection hidden="1"/>
    </xf>
    <xf numFmtId="0" fontId="12" fillId="0" borderId="47" xfId="2" applyFont="1" applyFill="1" applyBorder="1" applyAlignment="1" applyProtection="1">
      <alignment horizontal="left" vertical="center" wrapText="1"/>
      <protection hidden="1"/>
    </xf>
    <xf numFmtId="0" fontId="12" fillId="0" borderId="48" xfId="2" applyFont="1" applyFill="1" applyBorder="1" applyAlignment="1" applyProtection="1">
      <alignment horizontal="left" vertical="center" wrapText="1"/>
      <protection hidden="1"/>
    </xf>
    <xf numFmtId="0" fontId="12" fillId="0" borderId="49" xfId="2" applyFont="1" applyFill="1" applyBorder="1" applyAlignment="1" applyProtection="1">
      <alignment horizontal="left" vertical="center" wrapText="1"/>
      <protection hidden="1"/>
    </xf>
    <xf numFmtId="11" fontId="12" fillId="6" borderId="56" xfId="2" applyNumberFormat="1" applyFont="1" applyFill="1" applyBorder="1" applyAlignment="1" applyProtection="1">
      <alignment horizontal="center" vertical="center" wrapText="1"/>
      <protection hidden="1"/>
    </xf>
    <xf numFmtId="11" fontId="12" fillId="6" borderId="51" xfId="2" applyNumberFormat="1" applyFont="1" applyFill="1" applyBorder="1" applyAlignment="1" applyProtection="1">
      <alignment horizontal="center" vertical="center" wrapText="1"/>
      <protection hidden="1"/>
    </xf>
    <xf numFmtId="11" fontId="12" fillId="6" borderId="52" xfId="2" applyNumberFormat="1" applyFont="1" applyFill="1" applyBorder="1" applyAlignment="1" applyProtection="1">
      <alignment horizontal="center" vertical="center" wrapText="1"/>
      <protection hidden="1"/>
    </xf>
    <xf numFmtId="0" fontId="18" fillId="0" borderId="34" xfId="2" applyFont="1" applyFill="1" applyBorder="1" applyAlignment="1" applyProtection="1">
      <alignment horizontal="center" vertical="center" wrapText="1"/>
      <protection hidden="1"/>
    </xf>
    <xf numFmtId="0" fontId="18" fillId="0" borderId="35" xfId="2" applyFont="1" applyFill="1" applyBorder="1" applyAlignment="1" applyProtection="1">
      <alignment horizontal="center" vertical="center" wrapText="1"/>
      <protection hidden="1"/>
    </xf>
    <xf numFmtId="0" fontId="18" fillId="0" borderId="36" xfId="2" applyFont="1" applyFill="1" applyBorder="1" applyAlignment="1" applyProtection="1">
      <alignment horizontal="center" vertical="center" wrapText="1"/>
      <protection hidden="1"/>
    </xf>
    <xf numFmtId="0" fontId="13" fillId="5" borderId="31" xfId="3" applyFont="1" applyFill="1" applyBorder="1" applyAlignment="1" applyProtection="1">
      <alignment vertical="center" wrapText="1"/>
      <protection locked="0"/>
    </xf>
    <xf numFmtId="0" fontId="13" fillId="5" borderId="7" xfId="3" applyFont="1" applyFill="1" applyBorder="1" applyAlignment="1" applyProtection="1">
      <alignment vertical="center" wrapText="1"/>
      <protection locked="0"/>
    </xf>
    <xf numFmtId="0" fontId="14" fillId="0" borderId="7" xfId="2" applyFont="1" applyFill="1" applyBorder="1" applyAlignment="1" applyProtection="1">
      <alignment horizontal="center" vertical="center" wrapText="1"/>
      <protection hidden="1"/>
    </xf>
    <xf numFmtId="0" fontId="14" fillId="0" borderId="15" xfId="2" applyFont="1" applyFill="1" applyBorder="1" applyAlignment="1" applyProtection="1">
      <alignment horizontal="center" vertical="center" wrapText="1"/>
      <protection hidden="1"/>
    </xf>
    <xf numFmtId="0" fontId="14" fillId="0" borderId="8" xfId="2" applyFont="1" applyFill="1" applyBorder="1" applyAlignment="1" applyProtection="1">
      <alignment horizontal="center" vertical="center" wrapText="1"/>
      <protection hidden="1"/>
    </xf>
    <xf numFmtId="0" fontId="10" fillId="0" borderId="30" xfId="0" applyFont="1" applyBorder="1" applyAlignment="1" applyProtection="1">
      <alignment horizontal="center" wrapText="1"/>
      <protection hidden="1"/>
    </xf>
    <xf numFmtId="0" fontId="10" fillId="0" borderId="90" xfId="0" applyFont="1" applyBorder="1" applyAlignment="1" applyProtection="1">
      <alignment horizontal="center" wrapText="1"/>
      <protection hidden="1"/>
    </xf>
    <xf numFmtId="0" fontId="9" fillId="0" borderId="0" xfId="1" applyFont="1" applyFill="1" applyBorder="1" applyAlignment="1" applyProtection="1">
      <alignment horizontal="center" wrapText="1"/>
      <protection hidden="1"/>
    </xf>
    <xf numFmtId="0" fontId="11" fillId="0" borderId="3" xfId="2" applyFont="1" applyFill="1" applyBorder="1" applyAlignment="1" applyProtection="1">
      <alignment horizontal="center" wrapText="1"/>
      <protection hidden="1"/>
    </xf>
    <xf numFmtId="0" fontId="13" fillId="5" borderId="43" xfId="3" applyFont="1" applyFill="1" applyBorder="1" applyAlignment="1" applyProtection="1">
      <alignment horizontal="left" vertical="center" wrapText="1"/>
      <protection locked="0"/>
    </xf>
    <xf numFmtId="0" fontId="13" fillId="5" borderId="4" xfId="3" applyFont="1" applyFill="1" applyBorder="1" applyAlignment="1" applyProtection="1">
      <alignment horizontal="left" vertical="center" wrapText="1"/>
      <protection locked="0"/>
    </xf>
    <xf numFmtId="0" fontId="13" fillId="5" borderId="32" xfId="3" applyFont="1" applyFill="1" applyBorder="1" applyAlignment="1" applyProtection="1">
      <alignment horizontal="left" vertical="center" wrapText="1"/>
      <protection locked="0"/>
    </xf>
    <xf numFmtId="0" fontId="13" fillId="5" borderId="5" xfId="3" applyFont="1" applyFill="1" applyBorder="1" applyAlignment="1" applyProtection="1">
      <alignment horizontal="left" vertical="center" wrapText="1"/>
      <protection locked="0"/>
    </xf>
    <xf numFmtId="49" fontId="13" fillId="5" borderId="10" xfId="3" applyNumberFormat="1" applyFont="1" applyFill="1" applyBorder="1" applyAlignment="1" applyProtection="1">
      <alignment horizontal="left" vertical="center" wrapText="1"/>
      <protection locked="0"/>
    </xf>
    <xf numFmtId="49" fontId="13" fillId="5" borderId="2" xfId="3" applyNumberFormat="1" applyFont="1" applyFill="1" applyBorder="1" applyAlignment="1" applyProtection="1">
      <alignment horizontal="left" vertical="center" wrapText="1"/>
      <protection locked="0"/>
    </xf>
    <xf numFmtId="49" fontId="13" fillId="5" borderId="9" xfId="3" applyNumberFormat="1" applyFont="1" applyFill="1" applyBorder="1" applyAlignment="1" applyProtection="1">
      <alignment horizontal="left" vertical="center" wrapText="1"/>
      <protection locked="0"/>
    </xf>
    <xf numFmtId="49" fontId="13" fillId="5" borderId="6" xfId="3" applyNumberFormat="1" applyFont="1" applyFill="1" applyBorder="1" applyAlignment="1" applyProtection="1">
      <alignment horizontal="left" vertical="center" wrapText="1"/>
      <protection locked="0"/>
    </xf>
    <xf numFmtId="0" fontId="13" fillId="5" borderId="10" xfId="3" applyFont="1" applyFill="1" applyBorder="1" applyAlignment="1" applyProtection="1">
      <alignment horizontal="left" vertical="center" wrapText="1"/>
      <protection locked="0"/>
    </xf>
    <xf numFmtId="0" fontId="13" fillId="5" borderId="2" xfId="3" applyFont="1" applyFill="1" applyBorder="1" applyAlignment="1" applyProtection="1">
      <alignment horizontal="left" vertical="center" wrapText="1"/>
      <protection locked="0"/>
    </xf>
    <xf numFmtId="0" fontId="13" fillId="5" borderId="9" xfId="3" applyFont="1" applyFill="1" applyBorder="1" applyAlignment="1" applyProtection="1">
      <alignment horizontal="left" vertical="center" wrapText="1"/>
      <protection locked="0"/>
    </xf>
    <xf numFmtId="0" fontId="13" fillId="5" borderId="6" xfId="3" applyFont="1" applyFill="1" applyBorder="1" applyAlignment="1" applyProtection="1">
      <alignment horizontal="left" vertical="center" wrapText="1"/>
      <protection locked="0"/>
    </xf>
    <xf numFmtId="0" fontId="18" fillId="0" borderId="26" xfId="2" applyFont="1" applyFill="1" applyBorder="1" applyAlignment="1" applyProtection="1">
      <alignment horizontal="center" vertical="center" wrapText="1"/>
      <protection hidden="1"/>
    </xf>
    <xf numFmtId="0" fontId="18" fillId="0" borderId="14" xfId="2" applyFont="1" applyFill="1" applyBorder="1" applyAlignment="1" applyProtection="1">
      <alignment horizontal="center" vertical="center" wrapText="1"/>
      <protection hidden="1"/>
    </xf>
    <xf numFmtId="0" fontId="18" fillId="0" borderId="27" xfId="2" applyFont="1" applyFill="1" applyBorder="1" applyAlignment="1" applyProtection="1">
      <alignment horizontal="center" vertical="center" wrapText="1"/>
      <protection hidden="1"/>
    </xf>
    <xf numFmtId="0" fontId="12" fillId="0" borderId="44" xfId="2" applyFont="1" applyFill="1" applyBorder="1" applyAlignment="1" applyProtection="1">
      <alignment horizontal="left" vertical="center" wrapText="1"/>
      <protection hidden="1"/>
    </xf>
    <xf numFmtId="0" fontId="12" fillId="0" borderId="45" xfId="2" applyFont="1" applyFill="1" applyBorder="1" applyAlignment="1" applyProtection="1">
      <alignment horizontal="left" vertical="center" wrapText="1"/>
      <protection hidden="1"/>
    </xf>
    <xf numFmtId="0" fontId="10" fillId="0" borderId="0" xfId="0" applyFont="1" applyAlignment="1" applyProtection="1">
      <alignment horizontal="center" wrapText="1"/>
      <protection hidden="1"/>
    </xf>
    <xf numFmtId="0" fontId="10" fillId="0" borderId="1" xfId="0" applyFont="1" applyBorder="1" applyAlignment="1" applyProtection="1">
      <alignment horizontal="center" wrapText="1"/>
      <protection hidden="1"/>
    </xf>
    <xf numFmtId="0" fontId="23" fillId="5" borderId="63" xfId="2" applyFont="1" applyFill="1" applyBorder="1" applyAlignment="1" applyProtection="1">
      <alignment horizontal="left" wrapText="1"/>
      <protection locked="0"/>
    </xf>
    <xf numFmtId="0" fontId="23" fillId="5" borderId="68" xfId="2" applyFont="1" applyFill="1" applyBorder="1" applyAlignment="1" applyProtection="1">
      <alignment horizontal="left" wrapText="1"/>
      <protection locked="0"/>
    </xf>
    <xf numFmtId="0" fontId="23" fillId="5" borderId="64" xfId="2" applyFont="1" applyFill="1" applyBorder="1" applyAlignment="1" applyProtection="1">
      <alignment horizontal="left" wrapText="1"/>
      <protection locked="0"/>
    </xf>
    <xf numFmtId="0" fontId="23" fillId="5" borderId="65" xfId="2" applyFont="1" applyFill="1" applyBorder="1" applyAlignment="1" applyProtection="1">
      <alignment horizontal="left" wrapText="1"/>
      <protection locked="0"/>
    </xf>
    <xf numFmtId="0" fontId="23" fillId="5" borderId="69" xfId="2" applyFont="1" applyFill="1" applyBorder="1" applyAlignment="1" applyProtection="1">
      <alignment horizontal="left" wrapText="1"/>
      <protection locked="0"/>
    </xf>
    <xf numFmtId="0" fontId="23" fillId="5" borderId="70" xfId="2" applyFont="1" applyFill="1" applyBorder="1" applyAlignment="1" applyProtection="1">
      <alignment horizontal="left" wrapText="1"/>
      <protection locked="0"/>
    </xf>
    <xf numFmtId="0" fontId="48" fillId="0" borderId="78" xfId="2" applyFont="1" applyFill="1" applyBorder="1" applyAlignment="1" applyProtection="1">
      <alignment horizontal="center" vertical="center" wrapText="1"/>
      <protection hidden="1"/>
    </xf>
    <xf numFmtId="0" fontId="48" fillId="0" borderId="18" xfId="2" applyFont="1" applyFill="1" applyBorder="1" applyAlignment="1" applyProtection="1">
      <alignment horizontal="center" vertical="center" wrapText="1"/>
      <protection hidden="1"/>
    </xf>
    <xf numFmtId="165" fontId="0" fillId="0" borderId="78" xfId="0" applyNumberFormat="1" applyBorder="1" applyAlignment="1" applyProtection="1">
      <alignment horizontal="center" vertical="center" wrapText="1"/>
      <protection hidden="1"/>
    </xf>
    <xf numFmtId="44" fontId="0" fillId="0" borderId="78" xfId="4" applyFont="1" applyBorder="1" applyAlignment="1" applyProtection="1">
      <alignment horizontal="center" vertical="center" wrapText="1"/>
      <protection hidden="1"/>
    </xf>
    <xf numFmtId="165" fontId="22" fillId="0" borderId="78" xfId="0" applyNumberFormat="1" applyFont="1" applyBorder="1" applyAlignment="1" applyProtection="1">
      <alignment horizontal="right" vertical="center" wrapText="1"/>
      <protection hidden="1"/>
    </xf>
    <xf numFmtId="164" fontId="22" fillId="0" borderId="18" xfId="2" applyNumberFormat="1" applyFont="1" applyFill="1" applyBorder="1" applyAlignment="1" applyProtection="1">
      <alignment horizontal="right" vertical="center" wrapText="1"/>
      <protection hidden="1"/>
    </xf>
    <xf numFmtId="0" fontId="50" fillId="0" borderId="19" xfId="2" applyFont="1" applyFill="1" applyBorder="1" applyAlignment="1" applyProtection="1">
      <alignment horizontal="left" vertical="center" wrapText="1"/>
      <protection hidden="1"/>
    </xf>
    <xf numFmtId="0" fontId="50" fillId="0" borderId="20" xfId="2" applyFont="1" applyFill="1" applyBorder="1" applyAlignment="1" applyProtection="1">
      <alignment horizontal="left" vertical="center" wrapText="1"/>
      <protection hidden="1"/>
    </xf>
    <xf numFmtId="165" fontId="0" fillId="0" borderId="20" xfId="0" applyNumberFormat="1" applyBorder="1" applyAlignment="1" applyProtection="1">
      <alignment horizontal="center" vertical="center" wrapText="1"/>
      <protection hidden="1"/>
    </xf>
    <xf numFmtId="44" fontId="0" fillId="0" borderId="20" xfId="4" applyFont="1" applyBorder="1" applyAlignment="1" applyProtection="1">
      <alignment horizontal="center" vertical="center" wrapText="1"/>
      <protection hidden="1"/>
    </xf>
    <xf numFmtId="165" fontId="22" fillId="0" borderId="20" xfId="0" applyNumberFormat="1" applyFont="1" applyBorder="1" applyAlignment="1" applyProtection="1">
      <alignment horizontal="right" vertical="center" wrapText="1"/>
      <protection hidden="1"/>
    </xf>
    <xf numFmtId="164" fontId="22" fillId="0" borderId="41" xfId="2" applyNumberFormat="1" applyFont="1" applyFill="1" applyBorder="1" applyAlignment="1" applyProtection="1">
      <alignment horizontal="right" vertical="center" wrapText="1"/>
      <protection hidden="1"/>
    </xf>
    <xf numFmtId="0" fontId="23" fillId="5" borderId="61" xfId="2" applyFont="1" applyFill="1" applyBorder="1" applyAlignment="1" applyProtection="1">
      <alignment horizontal="left" wrapText="1"/>
      <protection locked="0"/>
    </xf>
    <xf numFmtId="0" fontId="23" fillId="5" borderId="62" xfId="2" applyFont="1" applyFill="1" applyBorder="1" applyAlignment="1" applyProtection="1">
      <alignment horizontal="left" wrapText="1"/>
      <protection locked="0"/>
    </xf>
    <xf numFmtId="0" fontId="23" fillId="5" borderId="66" xfId="2" applyFont="1" applyFill="1" applyBorder="1" applyAlignment="1" applyProtection="1">
      <alignment horizontal="left" wrapText="1"/>
      <protection locked="0"/>
    </xf>
    <xf numFmtId="0" fontId="23" fillId="5" borderId="67" xfId="2" applyFont="1" applyFill="1" applyBorder="1" applyAlignment="1" applyProtection="1">
      <alignment horizontal="left" wrapText="1"/>
      <protection locked="0"/>
    </xf>
    <xf numFmtId="0" fontId="50" fillId="0" borderId="17" xfId="2" applyFont="1" applyFill="1" applyBorder="1" applyAlignment="1" applyProtection="1">
      <alignment horizontal="left" vertical="center" wrapText="1"/>
      <protection hidden="1"/>
    </xf>
    <xf numFmtId="0" fontId="50" fillId="0" borderId="78" xfId="2" applyFont="1" applyFill="1" applyBorder="1" applyAlignment="1" applyProtection="1">
      <alignment horizontal="left" vertical="center" wrapText="1"/>
      <protection hidden="1"/>
    </xf>
    <xf numFmtId="0" fontId="18" fillId="0" borderId="21" xfId="2" applyFont="1" applyFill="1" applyBorder="1" applyAlignment="1" applyProtection="1">
      <alignment horizontal="center" vertical="center" wrapText="1"/>
      <protection hidden="1"/>
    </xf>
    <xf numFmtId="0" fontId="18" fillId="0" borderId="22" xfId="2" applyFont="1" applyFill="1" applyBorder="1" applyAlignment="1" applyProtection="1">
      <alignment horizontal="center" vertical="center" wrapText="1"/>
      <protection hidden="1"/>
    </xf>
    <xf numFmtId="0" fontId="18" fillId="0" borderId="23" xfId="2" applyFont="1" applyFill="1" applyBorder="1" applyAlignment="1" applyProtection="1">
      <alignment horizontal="center" vertical="center" wrapText="1"/>
      <protection hidden="1"/>
    </xf>
    <xf numFmtId="0" fontId="24" fillId="0" borderId="21" xfId="2" applyFont="1" applyFill="1" applyBorder="1" applyAlignment="1" applyProtection="1">
      <alignment horizontal="center" vertical="center" wrapText="1"/>
      <protection hidden="1"/>
    </xf>
    <xf numFmtId="0" fontId="24" fillId="0" borderId="22" xfId="2" applyFont="1" applyFill="1" applyBorder="1" applyAlignment="1" applyProtection="1">
      <alignment horizontal="center" vertical="center" wrapText="1"/>
      <protection hidden="1"/>
    </xf>
    <xf numFmtId="0" fontId="24" fillId="0" borderId="23" xfId="2" applyFont="1" applyFill="1" applyBorder="1" applyAlignment="1" applyProtection="1">
      <alignment horizontal="center" vertical="center" wrapText="1"/>
      <protection hidden="1"/>
    </xf>
    <xf numFmtId="0" fontId="12" fillId="0" borderId="17" xfId="2" applyFont="1" applyFill="1" applyBorder="1" applyAlignment="1" applyProtection="1">
      <alignment horizontal="left" vertical="center" wrapText="1"/>
      <protection hidden="1"/>
    </xf>
    <xf numFmtId="0" fontId="12" fillId="0" borderId="16" xfId="2" applyFont="1" applyFill="1" applyBorder="1" applyAlignment="1" applyProtection="1">
      <alignment horizontal="left" vertical="center" wrapText="1"/>
      <protection hidden="1"/>
    </xf>
    <xf numFmtId="0" fontId="17" fillId="0" borderId="19" xfId="7" applyFont="1" applyFill="1" applyBorder="1" applyAlignment="1" applyProtection="1">
      <alignment horizontal="left" vertical="center" wrapText="1"/>
      <protection hidden="1"/>
    </xf>
    <xf numFmtId="0" fontId="17" fillId="0" borderId="20" xfId="7" applyFont="1" applyFill="1" applyBorder="1" applyAlignment="1" applyProtection="1">
      <alignment horizontal="left" vertical="center" wrapText="1"/>
      <protection hidden="1"/>
    </xf>
    <xf numFmtId="0" fontId="16" fillId="0" borderId="55" xfId="2" applyFont="1" applyFill="1" applyBorder="1" applyAlignment="1" applyProtection="1">
      <alignment horizontal="center" vertical="center" wrapText="1"/>
      <protection hidden="1"/>
    </xf>
    <xf numFmtId="0" fontId="16" fillId="5" borderId="16" xfId="2" applyFont="1" applyFill="1" applyBorder="1" applyAlignment="1" applyProtection="1">
      <alignment horizontal="center" vertical="center" wrapText="1"/>
      <protection locked="0"/>
    </xf>
    <xf numFmtId="0" fontId="16" fillId="5" borderId="18" xfId="2" applyFont="1" applyFill="1" applyBorder="1" applyAlignment="1" applyProtection="1">
      <alignment horizontal="center" vertical="center" wrapText="1"/>
      <protection locked="0"/>
    </xf>
    <xf numFmtId="0" fontId="13" fillId="5" borderId="20" xfId="0" applyFont="1" applyFill="1" applyBorder="1" applyAlignment="1" applyProtection="1">
      <alignment horizontal="center" vertical="center" wrapText="1"/>
      <protection locked="0"/>
    </xf>
    <xf numFmtId="0" fontId="13" fillId="5" borderId="41" xfId="0" applyFont="1" applyFill="1" applyBorder="1" applyAlignment="1" applyProtection="1">
      <alignment horizontal="center" vertical="center" wrapText="1"/>
      <protection locked="0"/>
    </xf>
    <xf numFmtId="0" fontId="12" fillId="5" borderId="16" xfId="0" applyFont="1" applyFill="1" applyBorder="1" applyAlignment="1" applyProtection="1">
      <alignment horizontal="center" vertical="center" wrapText="1"/>
      <protection locked="0"/>
    </xf>
    <xf numFmtId="0" fontId="12" fillId="5" borderId="20" xfId="0" applyFont="1" applyFill="1" applyBorder="1" applyAlignment="1" applyProtection="1">
      <alignment horizontal="center" vertical="center" wrapText="1"/>
      <protection locked="0"/>
    </xf>
    <xf numFmtId="0" fontId="10" fillId="0" borderId="14" xfId="0" applyFont="1" applyBorder="1" applyAlignment="1" applyProtection="1">
      <alignment horizontal="center" wrapText="1"/>
      <protection hidden="1"/>
    </xf>
    <xf numFmtId="0" fontId="12" fillId="0" borderId="17" xfId="2" applyFont="1" applyFill="1" applyBorder="1" applyAlignment="1" applyProtection="1">
      <alignment horizontal="center" vertical="center" wrapText="1"/>
      <protection hidden="1"/>
    </xf>
    <xf numFmtId="0" fontId="12" fillId="0" borderId="16" xfId="2" applyFont="1" applyFill="1" applyBorder="1" applyAlignment="1" applyProtection="1">
      <alignment horizontal="center" vertical="center" wrapText="1"/>
      <protection hidden="1"/>
    </xf>
    <xf numFmtId="0" fontId="12" fillId="0" borderId="18" xfId="2" applyFont="1" applyFill="1" applyBorder="1" applyAlignment="1" applyProtection="1">
      <alignment horizontal="center" vertical="center" wrapText="1"/>
      <protection hidden="1"/>
    </xf>
    <xf numFmtId="0" fontId="47" fillId="6" borderId="58" xfId="2" applyFont="1" applyFill="1" applyBorder="1" applyAlignment="1" applyProtection="1">
      <alignment horizontal="left" vertical="center" wrapText="1"/>
      <protection hidden="1"/>
    </xf>
    <xf numFmtId="0" fontId="12" fillId="6" borderId="59" xfId="2" applyFont="1" applyFill="1" applyBorder="1" applyAlignment="1" applyProtection="1">
      <alignment horizontal="left" vertical="center" wrapText="1"/>
      <protection hidden="1"/>
    </xf>
    <xf numFmtId="0" fontId="12" fillId="6" borderId="60" xfId="2" applyFont="1" applyFill="1" applyBorder="1" applyAlignment="1" applyProtection="1">
      <alignment horizontal="left" vertical="center" wrapText="1"/>
      <protection hidden="1"/>
    </xf>
    <xf numFmtId="0" fontId="13" fillId="5" borderId="16" xfId="0" applyFont="1" applyFill="1" applyBorder="1" applyAlignment="1" applyProtection="1">
      <alignment horizontal="center" vertical="center" wrapText="1"/>
      <protection locked="0"/>
    </xf>
    <xf numFmtId="0" fontId="13" fillId="5" borderId="18" xfId="0" applyFont="1" applyFill="1" applyBorder="1" applyAlignment="1" applyProtection="1">
      <alignment horizontal="center" vertical="center" wrapText="1"/>
      <protection locked="0"/>
    </xf>
    <xf numFmtId="0" fontId="16" fillId="0" borderId="17" xfId="2" applyFont="1" applyFill="1" applyBorder="1" applyAlignment="1" applyProtection="1">
      <alignment horizontal="center" vertical="center" wrapText="1"/>
      <protection hidden="1"/>
    </xf>
    <xf numFmtId="0" fontId="16" fillId="0" borderId="16" xfId="2" applyFont="1" applyFill="1" applyBorder="1" applyAlignment="1" applyProtection="1">
      <alignment horizontal="center" vertical="center" wrapText="1"/>
      <protection hidden="1"/>
    </xf>
    <xf numFmtId="49" fontId="13" fillId="5" borderId="16" xfId="0" applyNumberFormat="1" applyFont="1" applyFill="1" applyBorder="1" applyAlignment="1" applyProtection="1">
      <alignment horizontal="center" vertical="center" wrapText="1"/>
      <protection locked="0"/>
    </xf>
    <xf numFmtId="0" fontId="16" fillId="6" borderId="37" xfId="2" applyFont="1" applyFill="1" applyBorder="1" applyAlignment="1" applyProtection="1">
      <alignment horizontal="center" vertical="center" wrapText="1"/>
      <protection hidden="1"/>
    </xf>
    <xf numFmtId="0" fontId="16" fillId="6" borderId="0" xfId="2" applyFont="1" applyFill="1" applyBorder="1" applyAlignment="1" applyProtection="1">
      <alignment horizontal="center" vertical="center" wrapText="1"/>
      <protection hidden="1"/>
    </xf>
    <xf numFmtId="0" fontId="16" fillId="6" borderId="72" xfId="2" applyFont="1" applyFill="1" applyBorder="1" applyAlignment="1" applyProtection="1">
      <alignment horizontal="center" vertical="center" wrapText="1"/>
      <protection hidden="1"/>
    </xf>
    <xf numFmtId="0" fontId="16" fillId="6" borderId="57" xfId="2" applyFont="1" applyFill="1" applyBorder="1" applyAlignment="1" applyProtection="1">
      <alignment horizontal="center" vertical="center" wrapText="1"/>
      <protection hidden="1"/>
    </xf>
    <xf numFmtId="0" fontId="15" fillId="0" borderId="34" xfId="2" applyFont="1" applyFill="1" applyBorder="1" applyAlignment="1" applyProtection="1">
      <alignment horizontal="center" vertical="center" wrapText="1"/>
      <protection hidden="1"/>
    </xf>
    <xf numFmtId="0" fontId="15" fillId="0" borderId="35" xfId="2" applyFont="1" applyFill="1" applyBorder="1" applyAlignment="1" applyProtection="1">
      <alignment horizontal="center" vertical="center" wrapText="1"/>
      <protection hidden="1"/>
    </xf>
    <xf numFmtId="0" fontId="15" fillId="0" borderId="36" xfId="2" applyFont="1" applyFill="1" applyBorder="1" applyAlignment="1" applyProtection="1">
      <alignment horizontal="center" vertical="center" wrapText="1"/>
      <protection hidden="1"/>
    </xf>
    <xf numFmtId="0" fontId="18" fillId="0" borderId="38" xfId="2" applyFont="1" applyFill="1" applyBorder="1" applyAlignment="1" applyProtection="1">
      <alignment horizontal="center" vertical="center" wrapText="1"/>
      <protection hidden="1"/>
    </xf>
    <xf numFmtId="0" fontId="18" fillId="0" borderId="39" xfId="2" applyFont="1" applyFill="1" applyBorder="1" applyAlignment="1" applyProtection="1">
      <alignment horizontal="center" vertical="center" wrapText="1"/>
      <protection hidden="1"/>
    </xf>
    <xf numFmtId="0" fontId="18" fillId="0" borderId="28" xfId="2" applyFont="1" applyFill="1" applyBorder="1" applyAlignment="1" applyProtection="1">
      <alignment horizontal="center" vertical="center" wrapText="1"/>
      <protection hidden="1"/>
    </xf>
    <xf numFmtId="0" fontId="12" fillId="6" borderId="58" xfId="2" applyFont="1" applyFill="1" applyBorder="1" applyAlignment="1" applyProtection="1">
      <alignment horizontal="center" vertical="center" wrapText="1"/>
      <protection hidden="1"/>
    </xf>
    <xf numFmtId="0" fontId="12" fillId="6" borderId="59" xfId="2" applyFont="1" applyFill="1" applyBorder="1" applyAlignment="1" applyProtection="1">
      <alignment horizontal="center" vertical="center" wrapText="1"/>
      <protection hidden="1"/>
    </xf>
    <xf numFmtId="0" fontId="12" fillId="6" borderId="60" xfId="2" applyFont="1" applyFill="1" applyBorder="1" applyAlignment="1" applyProtection="1">
      <alignment horizontal="center" vertical="center" wrapText="1"/>
      <protection hidden="1"/>
    </xf>
    <xf numFmtId="0" fontId="21" fillId="0" borderId="77" xfId="2" applyFont="1" applyFill="1" applyBorder="1" applyAlignment="1" applyProtection="1">
      <alignment horizontal="center" vertical="center" wrapText="1"/>
      <protection hidden="1"/>
    </xf>
    <xf numFmtId="0" fontId="48" fillId="0" borderId="17" xfId="2" applyFont="1" applyFill="1" applyBorder="1" applyAlignment="1" applyProtection="1">
      <alignment horizontal="center" vertical="center" wrapText="1"/>
      <protection hidden="1"/>
    </xf>
    <xf numFmtId="0" fontId="35" fillId="6" borderId="112" xfId="12" applyFont="1" applyFill="1" applyBorder="1" applyAlignment="1" applyProtection="1">
      <alignment horizontal="center" vertical="center" wrapText="1"/>
      <protection hidden="1"/>
    </xf>
    <xf numFmtId="0" fontId="30" fillId="0" borderId="102" xfId="0" applyFont="1" applyBorder="1" applyAlignment="1" applyProtection="1">
      <alignment vertical="center" wrapText="1"/>
      <protection hidden="1"/>
    </xf>
    <xf numFmtId="0" fontId="37" fillId="6" borderId="98" xfId="12" applyFont="1" applyFill="1" applyBorder="1" applyAlignment="1" applyProtection="1">
      <alignment horizontal="center" vertical="center" wrapText="1"/>
      <protection hidden="1"/>
    </xf>
    <xf numFmtId="0" fontId="37" fillId="6" borderId="42" xfId="12" applyFont="1" applyFill="1" applyBorder="1" applyAlignment="1" applyProtection="1">
      <alignment horizontal="center" vertical="center" wrapText="1"/>
      <protection hidden="1"/>
    </xf>
    <xf numFmtId="0" fontId="31" fillId="12" borderId="100" xfId="12" applyFont="1" applyFill="1" applyBorder="1" applyAlignment="1" applyProtection="1">
      <alignment horizontal="center" vertical="center"/>
      <protection hidden="1"/>
    </xf>
    <xf numFmtId="0" fontId="31" fillId="12" borderId="101" xfId="12" applyFont="1" applyFill="1" applyBorder="1" applyAlignment="1" applyProtection="1">
      <alignment horizontal="center" vertical="center"/>
      <protection hidden="1"/>
    </xf>
    <xf numFmtId="0" fontId="37" fillId="12" borderId="98" xfId="12" applyFont="1" applyFill="1" applyBorder="1" applyAlignment="1" applyProtection="1">
      <alignment horizontal="center" vertical="center" wrapText="1"/>
      <protection hidden="1"/>
    </xf>
    <xf numFmtId="0" fontId="37" fillId="12" borderId="42" xfId="12" applyFont="1" applyFill="1" applyBorder="1" applyAlignment="1" applyProtection="1">
      <alignment horizontal="center" vertical="center" wrapText="1"/>
      <protection hidden="1"/>
    </xf>
    <xf numFmtId="0" fontId="32" fillId="12" borderId="85" xfId="0" applyFont="1" applyFill="1" applyBorder="1" applyAlignment="1" applyProtection="1">
      <alignment horizontal="center" vertical="center" wrapText="1"/>
      <protection hidden="1"/>
    </xf>
    <xf numFmtId="0" fontId="32" fillId="12" borderId="86" xfId="0" applyFont="1" applyFill="1" applyBorder="1" applyAlignment="1" applyProtection="1">
      <alignment horizontal="center" vertical="center" wrapText="1"/>
      <protection hidden="1"/>
    </xf>
    <xf numFmtId="0" fontId="32" fillId="12" borderId="87" xfId="0" applyFont="1" applyFill="1" applyBorder="1" applyAlignment="1" applyProtection="1">
      <alignment horizontal="center" vertical="center" wrapText="1"/>
      <protection hidden="1"/>
    </xf>
    <xf numFmtId="0" fontId="44" fillId="12" borderId="78" xfId="0" applyFont="1" applyFill="1" applyBorder="1" applyAlignment="1" applyProtection="1">
      <alignment horizontal="center" vertical="center" wrapText="1"/>
      <protection hidden="1"/>
    </xf>
    <xf numFmtId="0" fontId="45" fillId="10" borderId="78" xfId="0" applyFont="1" applyFill="1" applyBorder="1" applyAlignment="1" applyProtection="1">
      <alignment horizontal="left" vertical="center" wrapText="1"/>
      <protection locked="0"/>
    </xf>
    <xf numFmtId="0" fontId="41" fillId="12" borderId="102" xfId="0" applyFont="1" applyFill="1" applyBorder="1" applyAlignment="1" applyProtection="1">
      <alignment horizontal="left" vertical="center" wrapText="1"/>
      <protection hidden="1"/>
    </xf>
    <xf numFmtId="0" fontId="38" fillId="8" borderId="106" xfId="12" applyFont="1" applyFill="1" applyBorder="1" applyAlignment="1" applyProtection="1">
      <alignment horizontal="center" vertical="center" wrapText="1"/>
      <protection locked="0"/>
    </xf>
    <xf numFmtId="0" fontId="38" fillId="8" borderId="108" xfId="12" applyFont="1" applyFill="1" applyBorder="1" applyAlignment="1" applyProtection="1">
      <alignment horizontal="center" vertical="center" wrapText="1"/>
      <protection locked="0"/>
    </xf>
    <xf numFmtId="0" fontId="38" fillId="8" borderId="107" xfId="12" applyFont="1" applyFill="1" applyBorder="1" applyAlignment="1" applyProtection="1">
      <alignment horizontal="center" vertical="center" wrapText="1"/>
      <protection locked="0"/>
    </xf>
    <xf numFmtId="0" fontId="38" fillId="8" borderId="74" xfId="12" applyFont="1" applyFill="1" applyBorder="1" applyAlignment="1" applyProtection="1">
      <alignment horizontal="center" vertical="center" wrapText="1"/>
      <protection locked="0"/>
    </xf>
    <xf numFmtId="0" fontId="38" fillId="8" borderId="75" xfId="12" applyFont="1" applyFill="1" applyBorder="1" applyAlignment="1" applyProtection="1">
      <alignment horizontal="center" vertical="center" wrapText="1"/>
      <protection locked="0"/>
    </xf>
    <xf numFmtId="0" fontId="38" fillId="8" borderId="76" xfId="12" applyFont="1" applyFill="1" applyBorder="1" applyAlignment="1" applyProtection="1">
      <alignment horizontal="center" vertical="center" wrapText="1"/>
      <protection locked="0"/>
    </xf>
    <xf numFmtId="0" fontId="31" fillId="6" borderId="100" xfId="12" applyFont="1" applyFill="1" applyBorder="1" applyAlignment="1" applyProtection="1">
      <alignment horizontal="center" vertical="center"/>
      <protection hidden="1"/>
    </xf>
    <xf numFmtId="0" fontId="31" fillId="6" borderId="101" xfId="12" applyFont="1" applyFill="1" applyBorder="1" applyAlignment="1" applyProtection="1">
      <alignment horizontal="center" vertical="center"/>
      <protection hidden="1"/>
    </xf>
    <xf numFmtId="0" fontId="39" fillId="12" borderId="74" xfId="12" applyFont="1" applyFill="1" applyBorder="1" applyAlignment="1" applyProtection="1">
      <alignment horizontal="center" vertical="center" wrapText="1"/>
      <protection hidden="1"/>
    </xf>
    <xf numFmtId="0" fontId="39" fillId="12" borderId="76" xfId="12" applyFont="1" applyFill="1" applyBorder="1" applyAlignment="1" applyProtection="1">
      <alignment horizontal="center" vertical="center" wrapText="1"/>
      <protection hidden="1"/>
    </xf>
    <xf numFmtId="0" fontId="32" fillId="12" borderId="42" xfId="12" applyFont="1" applyFill="1" applyBorder="1" applyAlignment="1" applyProtection="1">
      <alignment horizontal="center" vertical="center" wrapText="1"/>
      <protection hidden="1"/>
    </xf>
    <xf numFmtId="0" fontId="30" fillId="12" borderId="102" xfId="12" applyFont="1" applyFill="1" applyBorder="1" applyAlignment="1" applyProtection="1">
      <alignment vertical="center" wrapText="1"/>
      <protection hidden="1"/>
    </xf>
    <xf numFmtId="0" fontId="39" fillId="12" borderId="75" xfId="12" applyFont="1" applyFill="1" applyBorder="1" applyAlignment="1" applyProtection="1">
      <alignment horizontal="center" vertical="center" wrapText="1"/>
      <protection hidden="1"/>
    </xf>
    <xf numFmtId="0" fontId="18" fillId="0" borderId="21" xfId="0" applyFont="1" applyBorder="1" applyAlignment="1" applyProtection="1">
      <alignment horizontal="center" vertical="center" wrapText="1"/>
      <protection hidden="1"/>
    </xf>
    <xf numFmtId="0" fontId="18" fillId="0" borderId="22" xfId="0" applyFont="1" applyBorder="1" applyAlignment="1" applyProtection="1">
      <alignment horizontal="center" vertical="center" wrapText="1"/>
      <protection hidden="1"/>
    </xf>
    <xf numFmtId="0" fontId="18" fillId="0" borderId="23" xfId="0" applyFont="1" applyBorder="1" applyAlignment="1" applyProtection="1">
      <alignment horizontal="center" vertical="center" wrapText="1"/>
      <protection hidden="1"/>
    </xf>
    <xf numFmtId="0" fontId="51" fillId="0" borderId="17" xfId="0" applyFont="1" applyBorder="1" applyAlignment="1" applyProtection="1">
      <alignment horizontal="left" vertical="center" wrapText="1"/>
      <protection hidden="1"/>
    </xf>
    <xf numFmtId="0" fontId="13" fillId="0" borderId="16" xfId="0" applyFont="1" applyBorder="1" applyAlignment="1" applyProtection="1">
      <alignment horizontal="left" vertical="center" wrapText="1"/>
      <protection hidden="1"/>
    </xf>
    <xf numFmtId="0" fontId="13" fillId="0" borderId="18" xfId="0" applyFont="1" applyBorder="1" applyAlignment="1" applyProtection="1">
      <alignment horizontal="left" vertical="center" wrapText="1"/>
      <protection hidden="1"/>
    </xf>
    <xf numFmtId="0" fontId="15" fillId="0" borderId="34" xfId="0" applyFont="1" applyBorder="1" applyAlignment="1" applyProtection="1">
      <alignment horizontal="center" vertical="center" wrapText="1"/>
      <protection hidden="1"/>
    </xf>
    <xf numFmtId="0" fontId="15" fillId="0" borderId="35" xfId="0" applyFont="1" applyBorder="1" applyAlignment="1" applyProtection="1">
      <alignment horizontal="center" vertical="center" wrapText="1"/>
      <protection hidden="1"/>
    </xf>
    <xf numFmtId="0" fontId="15" fillId="0" borderId="36" xfId="0" applyFont="1" applyBorder="1" applyAlignment="1" applyProtection="1">
      <alignment horizontal="center" vertical="center" wrapText="1"/>
      <protection hidden="1"/>
    </xf>
    <xf numFmtId="0" fontId="18" fillId="0" borderId="38" xfId="0" applyFont="1" applyBorder="1" applyAlignment="1" applyProtection="1">
      <alignment horizontal="center" vertical="center" wrapText="1"/>
      <protection hidden="1"/>
    </xf>
    <xf numFmtId="0" fontId="18" fillId="0" borderId="39" xfId="0" applyFont="1" applyBorder="1" applyAlignment="1" applyProtection="1">
      <alignment horizontal="center" vertical="center" wrapText="1"/>
      <protection hidden="1"/>
    </xf>
    <xf numFmtId="0" fontId="18" fillId="0" borderId="28" xfId="0" applyFont="1" applyBorder="1" applyAlignment="1" applyProtection="1">
      <alignment horizontal="center" vertical="center" wrapText="1"/>
      <protection hidden="1"/>
    </xf>
    <xf numFmtId="0" fontId="50" fillId="0" borderId="38" xfId="0" applyFont="1" applyBorder="1" applyAlignment="1" applyProtection="1">
      <alignment horizontal="left" vertical="center" wrapText="1"/>
      <protection hidden="1"/>
    </xf>
    <xf numFmtId="0" fontId="12" fillId="0" borderId="39" xfId="0" applyFont="1" applyBorder="1" applyAlignment="1" applyProtection="1">
      <alignment horizontal="left" vertical="center" wrapText="1"/>
      <protection hidden="1"/>
    </xf>
    <xf numFmtId="0" fontId="12" fillId="0" borderId="28" xfId="0" applyFont="1" applyBorder="1" applyAlignment="1" applyProtection="1">
      <alignment horizontal="left" vertical="center" wrapText="1"/>
      <protection hidden="1"/>
    </xf>
    <xf numFmtId="0" fontId="32" fillId="6" borderId="42" xfId="12" applyFont="1" applyFill="1" applyBorder="1" applyAlignment="1" applyProtection="1">
      <alignment horizontal="center" vertical="center" wrapText="1"/>
      <protection hidden="1"/>
    </xf>
    <xf numFmtId="0" fontId="37" fillId="6" borderId="42" xfId="12" applyFont="1" applyFill="1" applyBorder="1" applyAlignment="1" applyProtection="1">
      <alignment vertical="center"/>
      <protection hidden="1"/>
    </xf>
    <xf numFmtId="0" fontId="36" fillId="0" borderId="0" xfId="12" applyFont="1" applyAlignment="1" applyProtection="1">
      <alignment vertical="center" wrapText="1"/>
      <protection hidden="1"/>
    </xf>
    <xf numFmtId="0" fontId="35" fillId="6" borderId="88" xfId="12" applyFont="1" applyFill="1" applyBorder="1" applyAlignment="1" applyProtection="1">
      <alignment horizontal="center" vertical="center" wrapText="1"/>
      <protection hidden="1"/>
    </xf>
    <xf numFmtId="0" fontId="30" fillId="0" borderId="16" xfId="0" applyFont="1" applyBorder="1" applyAlignment="1" applyProtection="1">
      <alignment vertical="center" wrapText="1"/>
      <protection hidden="1"/>
    </xf>
    <xf numFmtId="0" fontId="37" fillId="6" borderId="103" xfId="12" applyFont="1" applyFill="1" applyBorder="1" applyAlignment="1" applyProtection="1">
      <alignment horizontal="center" vertical="center"/>
      <protection hidden="1"/>
    </xf>
    <xf numFmtId="0" fontId="37" fillId="6" borderId="104" xfId="12" applyFont="1" applyFill="1" applyBorder="1" applyAlignment="1" applyProtection="1">
      <alignment horizontal="center" vertical="center"/>
      <protection hidden="1"/>
    </xf>
    <xf numFmtId="0" fontId="37" fillId="6" borderId="105" xfId="12" applyFont="1" applyFill="1" applyBorder="1" applyAlignment="1" applyProtection="1">
      <alignment horizontal="center" vertical="center"/>
      <protection hidden="1"/>
    </xf>
    <xf numFmtId="0" fontId="32" fillId="9" borderId="78" xfId="0" applyFont="1" applyFill="1" applyBorder="1" applyAlignment="1" applyProtection="1">
      <alignment horizontal="center" vertical="center" wrapText="1"/>
      <protection hidden="1"/>
    </xf>
    <xf numFmtId="0" fontId="36" fillId="9" borderId="0" xfId="0" applyFont="1" applyFill="1" applyAlignment="1" applyProtection="1">
      <alignment horizontal="left" vertical="center" wrapText="1"/>
      <protection hidden="1"/>
    </xf>
    <xf numFmtId="0" fontId="35" fillId="9" borderId="106" xfId="0" applyFont="1" applyFill="1" applyBorder="1" applyAlignment="1" applyProtection="1">
      <alignment horizontal="center" vertical="center" wrapText="1"/>
      <protection hidden="1"/>
    </xf>
    <xf numFmtId="0" fontId="35" fillId="9" borderId="107" xfId="0" applyFont="1" applyFill="1" applyBorder="1" applyAlignment="1" applyProtection="1">
      <alignment horizontal="center" vertical="center" wrapText="1"/>
      <protection hidden="1"/>
    </xf>
    <xf numFmtId="0" fontId="35" fillId="9" borderId="108" xfId="0" applyFont="1" applyFill="1" applyBorder="1" applyAlignment="1" applyProtection="1">
      <alignment horizontal="center" vertical="center" wrapText="1"/>
      <protection hidden="1"/>
    </xf>
    <xf numFmtId="0" fontId="41" fillId="9" borderId="102" xfId="0" applyFont="1" applyFill="1" applyBorder="1" applyAlignment="1" applyProtection="1">
      <alignment horizontal="left" vertical="center" wrapText="1"/>
      <protection hidden="1"/>
    </xf>
    <xf numFmtId="0" fontId="32" fillId="9" borderId="85" xfId="0" applyFont="1" applyFill="1" applyBorder="1" applyAlignment="1" applyProtection="1">
      <alignment horizontal="center" vertical="center" wrapText="1"/>
      <protection hidden="1"/>
    </xf>
    <xf numFmtId="0" fontId="32" fillId="9" borderId="86" xfId="0" applyFont="1" applyFill="1" applyBorder="1" applyAlignment="1" applyProtection="1">
      <alignment horizontal="center" vertical="center" wrapText="1"/>
      <protection hidden="1"/>
    </xf>
    <xf numFmtId="0" fontId="32" fillId="9" borderId="87" xfId="0" applyFont="1" applyFill="1" applyBorder="1" applyAlignment="1" applyProtection="1">
      <alignment horizontal="center" vertical="center" wrapText="1"/>
      <protection hidden="1"/>
    </xf>
    <xf numFmtId="0" fontId="37" fillId="9" borderId="74" xfId="0" applyFont="1" applyFill="1" applyBorder="1" applyAlignment="1" applyProtection="1">
      <alignment horizontal="left" vertical="center" wrapText="1"/>
      <protection hidden="1"/>
    </xf>
    <xf numFmtId="0" fontId="37" fillId="9" borderId="75" xfId="0" applyFont="1" applyFill="1" applyBorder="1" applyAlignment="1" applyProtection="1">
      <alignment horizontal="left" vertical="center" wrapText="1"/>
      <protection hidden="1"/>
    </xf>
    <xf numFmtId="0" fontId="37" fillId="9" borderId="76" xfId="0" applyFont="1" applyFill="1" applyBorder="1" applyAlignment="1" applyProtection="1">
      <alignment horizontal="left" vertical="center" wrapText="1"/>
      <protection hidden="1"/>
    </xf>
    <xf numFmtId="0" fontId="36" fillId="9" borderId="102" xfId="0" applyFont="1" applyFill="1" applyBorder="1" applyAlignment="1" applyProtection="1">
      <alignment horizontal="left" vertical="center" wrapText="1"/>
      <protection hidden="1"/>
    </xf>
    <xf numFmtId="0" fontId="35" fillId="9" borderId="85" xfId="0" applyFont="1" applyFill="1" applyBorder="1" applyAlignment="1" applyProtection="1">
      <alignment horizontal="center" vertical="center" wrapText="1"/>
      <protection hidden="1"/>
    </xf>
    <xf numFmtId="0" fontId="35" fillId="9" borderId="86" xfId="0" applyFont="1" applyFill="1" applyBorder="1" applyAlignment="1" applyProtection="1">
      <alignment horizontal="center" vertical="center" wrapText="1"/>
      <protection hidden="1"/>
    </xf>
    <xf numFmtId="0" fontId="35" fillId="9" borderId="87" xfId="0" applyFont="1" applyFill="1" applyBorder="1" applyAlignment="1" applyProtection="1">
      <alignment horizontal="center" vertical="center" wrapText="1"/>
      <protection hidden="1"/>
    </xf>
    <xf numFmtId="0" fontId="41" fillId="9" borderId="16" xfId="0" applyFont="1" applyFill="1" applyBorder="1" applyAlignment="1" applyProtection="1">
      <alignment horizontal="left" vertical="center" wrapText="1"/>
      <protection hidden="1"/>
    </xf>
    <xf numFmtId="0" fontId="37" fillId="9" borderId="82" xfId="0" applyFont="1" applyFill="1" applyBorder="1" applyAlignment="1" applyProtection="1">
      <alignment horizontal="left" vertical="center" wrapText="1"/>
      <protection hidden="1"/>
    </xf>
    <xf numFmtId="0" fontId="37" fillId="9" borderId="83" xfId="0" applyFont="1" applyFill="1" applyBorder="1" applyAlignment="1" applyProtection="1">
      <alignment horizontal="left" vertical="center" wrapText="1"/>
      <protection hidden="1"/>
    </xf>
    <xf numFmtId="0" fontId="37" fillId="9" borderId="84" xfId="0" applyFont="1" applyFill="1" applyBorder="1" applyAlignment="1" applyProtection="1">
      <alignment horizontal="left" vertical="center" wrapText="1"/>
      <protection hidden="1"/>
    </xf>
    <xf numFmtId="0" fontId="13" fillId="0" borderId="91" xfId="0" applyFont="1" applyBorder="1" applyAlignment="1" applyProtection="1">
      <alignment horizontal="center" vertical="center"/>
      <protection hidden="1"/>
    </xf>
    <xf numFmtId="0" fontId="13" fillId="0" borderId="39" xfId="0" applyFont="1" applyBorder="1" applyAlignment="1" applyProtection="1">
      <alignment horizontal="center" vertical="center"/>
      <protection hidden="1"/>
    </xf>
    <xf numFmtId="0" fontId="13" fillId="0" borderId="92" xfId="0" applyFont="1" applyBorder="1" applyAlignment="1" applyProtection="1">
      <alignment horizontal="center" vertical="center"/>
      <protection hidden="1"/>
    </xf>
    <xf numFmtId="0" fontId="37" fillId="9" borderId="78" xfId="0" applyFont="1" applyFill="1" applyBorder="1" applyAlignment="1" applyProtection="1">
      <alignment horizontal="left" vertical="center" wrapText="1"/>
      <protection hidden="1"/>
    </xf>
    <xf numFmtId="0" fontId="36" fillId="9" borderId="78" xfId="0" applyFont="1" applyFill="1" applyBorder="1" applyAlignment="1" applyProtection="1">
      <alignment horizontal="left" vertical="center" wrapText="1"/>
      <protection hidden="1"/>
    </xf>
    <xf numFmtId="0" fontId="34" fillId="9" borderId="94" xfId="0" applyFont="1" applyFill="1" applyBorder="1" applyAlignment="1" applyProtection="1">
      <alignment horizontal="left" vertical="center" wrapText="1"/>
      <protection hidden="1"/>
    </xf>
    <xf numFmtId="0" fontId="32" fillId="9" borderId="85" xfId="0" applyFont="1" applyFill="1" applyBorder="1" applyAlignment="1" applyProtection="1">
      <alignment horizontal="center" vertical="center"/>
      <protection hidden="1"/>
    </xf>
    <xf numFmtId="0" fontId="32" fillId="9" borderId="86" xfId="0" applyFont="1" applyFill="1" applyBorder="1" applyAlignment="1" applyProtection="1">
      <alignment horizontal="center" vertical="center"/>
      <protection hidden="1"/>
    </xf>
    <xf numFmtId="0" fontId="32" fillId="9" borderId="87" xfId="0" applyFont="1" applyFill="1" applyBorder="1" applyAlignment="1" applyProtection="1">
      <alignment horizontal="center" vertical="center"/>
      <protection hidden="1"/>
    </xf>
    <xf numFmtId="0" fontId="40" fillId="9" borderId="78" xfId="0" applyFont="1" applyFill="1" applyBorder="1" applyAlignment="1" applyProtection="1">
      <alignment wrapText="1"/>
      <protection hidden="1"/>
    </xf>
    <xf numFmtId="0" fontId="53" fillId="9" borderId="85" xfId="0" applyFont="1" applyFill="1" applyBorder="1" applyAlignment="1" applyProtection="1">
      <alignment horizontal="center" vertical="center" wrapText="1"/>
      <protection hidden="1"/>
    </xf>
    <xf numFmtId="0" fontId="53" fillId="9" borderId="86" xfId="0" applyFont="1" applyFill="1" applyBorder="1" applyAlignment="1" applyProtection="1">
      <alignment horizontal="center" vertical="center" wrapText="1"/>
      <protection hidden="1"/>
    </xf>
    <xf numFmtId="0" fontId="53" fillId="9" borderId="87" xfId="0" applyFont="1" applyFill="1" applyBorder="1" applyAlignment="1" applyProtection="1">
      <alignment horizontal="center" vertical="center" wrapText="1"/>
      <protection hidden="1"/>
    </xf>
    <xf numFmtId="0" fontId="34" fillId="9" borderId="78" xfId="0" applyFont="1" applyFill="1" applyBorder="1" applyAlignment="1" applyProtection="1">
      <alignment horizontal="left" vertical="center" wrapText="1"/>
      <protection hidden="1"/>
    </xf>
    <xf numFmtId="0" fontId="32" fillId="9" borderId="96" xfId="0" applyFont="1" applyFill="1" applyBorder="1" applyAlignment="1" applyProtection="1">
      <alignment horizontal="center" vertical="center"/>
      <protection hidden="1"/>
    </xf>
    <xf numFmtId="0" fontId="32" fillId="9" borderId="93" xfId="0" applyFont="1" applyFill="1" applyBorder="1" applyAlignment="1" applyProtection="1">
      <alignment horizontal="center" vertical="center"/>
      <protection hidden="1"/>
    </xf>
    <xf numFmtId="0" fontId="32" fillId="9" borderId="97" xfId="0" applyFont="1" applyFill="1" applyBorder="1" applyAlignment="1" applyProtection="1">
      <alignment horizontal="center" vertical="center"/>
      <protection hidden="1"/>
    </xf>
    <xf numFmtId="0" fontId="37" fillId="17" borderId="91" xfId="0" applyFont="1" applyFill="1" applyBorder="1" applyAlignment="1" applyProtection="1">
      <alignment horizontal="center" vertical="center" wrapText="1"/>
      <protection hidden="1"/>
    </xf>
    <xf numFmtId="0" fontId="37" fillId="17" borderId="92" xfId="0" applyFont="1" applyFill="1" applyBorder="1" applyAlignment="1" applyProtection="1">
      <alignment horizontal="center" vertical="center" wrapText="1"/>
      <protection hidden="1"/>
    </xf>
    <xf numFmtId="0" fontId="54" fillId="0" borderId="94" xfId="0" applyFont="1" applyBorder="1" applyAlignment="1" applyProtection="1">
      <alignment horizontal="center" vertical="center"/>
      <protection hidden="1"/>
    </xf>
    <xf numFmtId="10" fontId="54" fillId="13" borderId="94" xfId="0" applyNumberFormat="1" applyFont="1" applyFill="1" applyBorder="1" applyAlignment="1" applyProtection="1">
      <alignment horizontal="center" vertical="center"/>
      <protection hidden="1"/>
    </xf>
    <xf numFmtId="0" fontId="54" fillId="13" borderId="94" xfId="0" applyFont="1" applyFill="1" applyBorder="1" applyAlignment="1" applyProtection="1">
      <alignment horizontal="center" vertical="center"/>
      <protection hidden="1"/>
    </xf>
    <xf numFmtId="10" fontId="55" fillId="14" borderId="109" xfId="0" applyNumberFormat="1" applyFont="1" applyFill="1" applyBorder="1" applyAlignment="1" applyProtection="1">
      <alignment horizontal="center" vertical="center"/>
      <protection locked="0"/>
    </xf>
    <xf numFmtId="10" fontId="55" fillId="14" borderId="110" xfId="0" applyNumberFormat="1" applyFont="1" applyFill="1" applyBorder="1" applyAlignment="1" applyProtection="1">
      <alignment horizontal="center" vertical="center"/>
      <protection locked="0"/>
    </xf>
    <xf numFmtId="10" fontId="55" fillId="14" borderId="111" xfId="0" applyNumberFormat="1" applyFont="1" applyFill="1" applyBorder="1" applyAlignment="1" applyProtection="1">
      <alignment horizontal="center" vertical="center"/>
      <protection locked="0"/>
    </xf>
    <xf numFmtId="0" fontId="20" fillId="9" borderId="78" xfId="0" applyFont="1" applyFill="1" applyBorder="1" applyAlignment="1" applyProtection="1">
      <alignment horizontal="left" vertical="center" wrapText="1"/>
      <protection hidden="1"/>
    </xf>
    <xf numFmtId="0" fontId="41" fillId="9" borderId="78" xfId="0" applyFont="1" applyFill="1" applyBorder="1" applyAlignment="1" applyProtection="1">
      <alignment horizontal="left" vertical="center" wrapText="1"/>
      <protection hidden="1"/>
    </xf>
    <xf numFmtId="0" fontId="37" fillId="11" borderId="78" xfId="0" applyFont="1" applyFill="1" applyBorder="1" applyAlignment="1" applyProtection="1">
      <alignment horizontal="center" vertical="center" wrapText="1"/>
      <protection hidden="1"/>
    </xf>
    <xf numFmtId="0" fontId="32" fillId="9" borderId="74" xfId="0" applyFont="1" applyFill="1" applyBorder="1" applyAlignment="1" applyProtection="1">
      <alignment horizontal="center" vertical="center" wrapText="1"/>
      <protection hidden="1"/>
    </xf>
    <xf numFmtId="0" fontId="32" fillId="9" borderId="75" xfId="0" applyFont="1" applyFill="1" applyBorder="1" applyAlignment="1" applyProtection="1">
      <alignment horizontal="center" vertical="center" wrapText="1"/>
      <protection hidden="1"/>
    </xf>
    <xf numFmtId="0" fontId="32" fillId="9" borderId="76" xfId="0" applyFont="1" applyFill="1" applyBorder="1" applyAlignment="1" applyProtection="1">
      <alignment horizontal="center" vertical="center" wrapText="1"/>
      <protection hidden="1"/>
    </xf>
    <xf numFmtId="0" fontId="46" fillId="12" borderId="79" xfId="0" applyFont="1" applyFill="1" applyBorder="1" applyAlignment="1" applyProtection="1">
      <alignment horizontal="center" vertical="center" wrapText="1"/>
      <protection hidden="1"/>
    </xf>
    <xf numFmtId="0" fontId="46" fillId="12" borderId="80" xfId="0" applyFont="1" applyFill="1" applyBorder="1" applyAlignment="1" applyProtection="1">
      <alignment horizontal="center" vertical="center" wrapText="1"/>
      <protection hidden="1"/>
    </xf>
    <xf numFmtId="0" fontId="46" fillId="12" borderId="81" xfId="0" applyFont="1" applyFill="1" applyBorder="1" applyAlignment="1" applyProtection="1">
      <alignment horizontal="center" vertical="center" wrapText="1"/>
      <protection hidden="1"/>
    </xf>
    <xf numFmtId="0" fontId="46" fillId="12" borderId="82" xfId="0" applyFont="1" applyFill="1" applyBorder="1" applyAlignment="1" applyProtection="1">
      <alignment horizontal="center" vertical="center" wrapText="1"/>
      <protection hidden="1"/>
    </xf>
    <xf numFmtId="0" fontId="46" fillId="12" borderId="83" xfId="0" applyFont="1" applyFill="1" applyBorder="1" applyAlignment="1" applyProtection="1">
      <alignment horizontal="center" vertical="center" wrapText="1"/>
      <protection hidden="1"/>
    </xf>
    <xf numFmtId="0" fontId="46" fillId="12" borderId="84" xfId="0" applyFont="1" applyFill="1" applyBorder="1" applyAlignment="1" applyProtection="1">
      <alignment horizontal="center" vertical="center" wrapText="1"/>
      <protection hidden="1"/>
    </xf>
  </cellXfs>
  <cellStyles count="13">
    <cellStyle name="20 % - zvýraznenie3" xfId="3" xr:uid="{00000000-0005-0000-0000-000000000000}"/>
    <cellStyle name="Hypertextové prepojenie" xfId="7" xr:uid="{00000000-0005-0000-0000-000001000000}"/>
    <cellStyle name="Hypertextové prepojenie 2" xfId="8" xr:uid="{00000000-0005-0000-0000-000002000000}"/>
    <cellStyle name="Mena" xfId="4" xr:uid="{00000000-0005-0000-0000-000003000000}"/>
    <cellStyle name="Normálna" xfId="0" builtinId="0"/>
    <cellStyle name="Normálna 2" xfId="5" xr:uid="{00000000-0005-0000-0000-000005000000}"/>
    <cellStyle name="Normálna 3" xfId="6" xr:uid="{00000000-0005-0000-0000-000006000000}"/>
    <cellStyle name="Normálna 4" xfId="9" xr:uid="{00000000-0005-0000-0000-000007000000}"/>
    <cellStyle name="Normálna 5" xfId="10" xr:uid="{00000000-0005-0000-0000-000008000000}"/>
    <cellStyle name="Normálna 5 2" xfId="12" xr:uid="{00000000-0005-0000-0000-000009000000}"/>
    <cellStyle name="Normálna 6" xfId="11" xr:uid="{00000000-0005-0000-0000-00000A000000}"/>
    <cellStyle name="Poznámka" xfId="2" xr:uid="{00000000-0005-0000-0000-00000B000000}"/>
    <cellStyle name="Zlá" xfId="1" xr:uid="{00000000-0005-0000-0000-00000C000000}"/>
  </cellStyles>
  <dxfs count="1">
    <dxf>
      <font>
        <b/>
        <color rgb="FF9C0006"/>
      </font>
      <fill>
        <patternFill>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2013 – 2022">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s://www.slov-lex.sk/pravne-predpisy/SK/ZZ/2015/343/20240801.html" TargetMode="External"/><Relationship Id="rId1" Type="http://schemas.openxmlformats.org/officeDocument/2006/relationships/hyperlink" Target="https://www.slov-lex.sk/pravne-predpisy/SK/ZZ/2015/343/20240801.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tabColor theme="8" tint="0.39997558519241921"/>
  </sheetPr>
  <dimension ref="B1:X50"/>
  <sheetViews>
    <sheetView zoomScaleNormal="100" workbookViewId="0">
      <selection activeCell="D10" sqref="D10:G10"/>
    </sheetView>
  </sheetViews>
  <sheetFormatPr defaultColWidth="8.7265625" defaultRowHeight="14"/>
  <cols>
    <col min="1" max="1" width="3.54296875" style="15" customWidth="1"/>
    <col min="2" max="2" width="6.26953125" style="15" customWidth="1"/>
    <col min="3" max="3" width="35.1796875" style="15" customWidth="1"/>
    <col min="4" max="4" width="23.26953125" style="15" customWidth="1"/>
    <col min="5" max="5" width="8" style="15" customWidth="1"/>
    <col min="6" max="6" width="9.7265625" style="15" customWidth="1"/>
    <col min="7" max="7" width="24.81640625" style="15" customWidth="1"/>
    <col min="8" max="8" width="25.1796875" style="15" customWidth="1"/>
    <col min="9" max="9" width="26.81640625" style="15" customWidth="1"/>
    <col min="10" max="10" width="11.54296875" style="15" customWidth="1"/>
    <col min="11" max="11" width="3" style="15" customWidth="1"/>
    <col min="12" max="12" width="28.81640625" style="15" customWidth="1"/>
    <col min="13" max="13" width="21.453125" style="15" customWidth="1"/>
    <col min="14" max="14" width="22.26953125" style="15" customWidth="1"/>
    <col min="15" max="15" width="25.26953125" style="15" customWidth="1"/>
    <col min="16" max="16" width="13.26953125" style="15" customWidth="1"/>
    <col min="17" max="17" width="19" style="15" customWidth="1"/>
    <col min="18" max="18" width="18.7265625" style="15" customWidth="1"/>
    <col min="19" max="19" width="15.7265625" style="15" customWidth="1"/>
    <col min="20" max="21" width="8.7265625" style="15"/>
    <col min="22" max="23" width="0" style="15" hidden="1" customWidth="1"/>
    <col min="24" max="24" width="103.81640625" style="15" hidden="1" customWidth="1"/>
    <col min="25" max="16384" width="8.7265625" style="15"/>
  </cols>
  <sheetData>
    <row r="1" spans="2:14">
      <c r="C1" s="173"/>
      <c r="D1" s="173"/>
      <c r="E1" s="173"/>
      <c r="F1" s="173"/>
      <c r="G1" s="173"/>
      <c r="H1" s="173"/>
      <c r="I1" s="173"/>
      <c r="J1" s="173"/>
    </row>
    <row r="2" spans="2:14" ht="32.15" customHeight="1">
      <c r="B2" s="187" t="s">
        <v>0</v>
      </c>
      <c r="C2" s="188"/>
      <c r="D2" s="188"/>
      <c r="E2" s="188"/>
      <c r="F2" s="188"/>
      <c r="G2" s="188"/>
      <c r="H2" s="188"/>
      <c r="I2" s="188"/>
      <c r="J2" s="189"/>
    </row>
    <row r="3" spans="2:14">
      <c r="C3" s="174"/>
      <c r="D3" s="174"/>
      <c r="E3" s="174"/>
      <c r="F3" s="174"/>
      <c r="G3" s="174"/>
      <c r="H3" s="174"/>
      <c r="I3" s="174"/>
      <c r="J3" s="174"/>
    </row>
    <row r="4" spans="2:14" ht="24" customHeight="1">
      <c r="B4" s="190" t="s">
        <v>1</v>
      </c>
      <c r="C4" s="191"/>
      <c r="D4" s="175"/>
      <c r="E4" s="176"/>
      <c r="F4" s="176"/>
      <c r="G4" s="176"/>
      <c r="H4" s="176"/>
      <c r="I4" s="177"/>
      <c r="J4" s="178"/>
    </row>
    <row r="5" spans="2:14" ht="24" customHeight="1">
      <c r="B5" s="156" t="s">
        <v>2</v>
      </c>
      <c r="C5" s="157"/>
      <c r="D5" s="179"/>
      <c r="E5" s="180"/>
      <c r="F5" s="180"/>
      <c r="G5" s="180"/>
      <c r="H5" s="180"/>
      <c r="I5" s="181"/>
      <c r="J5" s="182"/>
      <c r="N5" s="16"/>
    </row>
    <row r="6" spans="2:14" ht="24" customHeight="1">
      <c r="B6" s="156" t="s">
        <v>3</v>
      </c>
      <c r="C6" s="157"/>
      <c r="D6" s="183"/>
      <c r="E6" s="184"/>
      <c r="F6" s="184"/>
      <c r="G6" s="184"/>
      <c r="H6" s="184"/>
      <c r="I6" s="185"/>
      <c r="J6" s="186"/>
    </row>
    <row r="7" spans="2:14" ht="24" customHeight="1">
      <c r="B7" s="156" t="s">
        <v>4</v>
      </c>
      <c r="C7" s="157"/>
      <c r="D7" s="149"/>
      <c r="E7" s="149"/>
      <c r="F7" s="149"/>
      <c r="G7" s="149"/>
      <c r="H7" s="149"/>
      <c r="I7" s="149"/>
      <c r="J7" s="150"/>
    </row>
    <row r="8" spans="2:14" ht="24" customHeight="1">
      <c r="B8" s="156" t="s">
        <v>5</v>
      </c>
      <c r="C8" s="157"/>
      <c r="D8" s="149"/>
      <c r="E8" s="149"/>
      <c r="F8" s="149"/>
      <c r="G8" s="149"/>
      <c r="H8" s="149"/>
      <c r="I8" s="149"/>
      <c r="J8" s="150"/>
    </row>
    <row r="9" spans="2:14" ht="24" customHeight="1">
      <c r="B9" s="156" t="s">
        <v>6</v>
      </c>
      <c r="C9" s="157"/>
      <c r="D9" s="151"/>
      <c r="E9" s="151"/>
      <c r="F9" s="151"/>
      <c r="G9" s="151"/>
      <c r="H9" s="151"/>
      <c r="I9" s="151"/>
      <c r="J9" s="152"/>
    </row>
    <row r="10" spans="2:14" ht="24" customHeight="1">
      <c r="B10" s="158" t="s">
        <v>7</v>
      </c>
      <c r="C10" s="159"/>
      <c r="D10" s="166" t="s">
        <v>296</v>
      </c>
      <c r="E10" s="167"/>
      <c r="F10" s="167"/>
      <c r="G10" s="167"/>
      <c r="H10" s="168"/>
      <c r="I10" s="169"/>
      <c r="J10" s="170"/>
    </row>
    <row r="11" spans="2:14" ht="18" customHeight="1">
      <c r="B11" s="171"/>
      <c r="C11" s="171"/>
      <c r="D11" s="171"/>
      <c r="E11" s="171"/>
      <c r="F11" s="171"/>
      <c r="G11" s="171"/>
      <c r="H11" s="171"/>
      <c r="I11" s="171"/>
      <c r="J11" s="172"/>
    </row>
    <row r="12" spans="2:14" ht="32.15" customHeight="1">
      <c r="B12" s="221" t="s">
        <v>8</v>
      </c>
      <c r="C12" s="222"/>
      <c r="D12" s="222"/>
      <c r="E12" s="222"/>
      <c r="F12" s="222"/>
      <c r="G12" s="222"/>
      <c r="H12" s="222"/>
      <c r="I12" s="222"/>
      <c r="J12" s="223"/>
    </row>
    <row r="13" spans="2:14" ht="32.15" customHeight="1">
      <c r="B13" s="224" t="s">
        <v>9</v>
      </c>
      <c r="C13" s="225"/>
      <c r="D13" s="225"/>
      <c r="E13" s="225"/>
      <c r="F13" s="225"/>
      <c r="G13" s="225"/>
      <c r="H13" s="225"/>
      <c r="I13" s="225"/>
      <c r="J13" s="28" t="b">
        <v>1</v>
      </c>
    </row>
    <row r="14" spans="2:14" ht="32.15" customHeight="1">
      <c r="B14" s="224" t="s">
        <v>10</v>
      </c>
      <c r="C14" s="225"/>
      <c r="D14" s="225"/>
      <c r="E14" s="225"/>
      <c r="F14" s="225"/>
      <c r="G14" s="225"/>
      <c r="H14" s="225"/>
      <c r="I14" s="225"/>
      <c r="J14" s="28" t="b">
        <v>1</v>
      </c>
    </row>
    <row r="15" spans="2:14" ht="32.15" customHeight="1">
      <c r="B15" s="224" t="s">
        <v>11</v>
      </c>
      <c r="C15" s="225"/>
      <c r="D15" s="225"/>
      <c r="E15" s="225"/>
      <c r="F15" s="225"/>
      <c r="G15" s="225"/>
      <c r="H15" s="225"/>
      <c r="I15" s="225"/>
      <c r="J15" s="28" t="b">
        <v>1</v>
      </c>
    </row>
    <row r="16" spans="2:14" ht="32.15" customHeight="1">
      <c r="B16" s="224" t="s">
        <v>12</v>
      </c>
      <c r="C16" s="225"/>
      <c r="D16" s="225"/>
      <c r="E16" s="225"/>
      <c r="F16" s="225"/>
      <c r="G16" s="225"/>
      <c r="H16" s="225"/>
      <c r="I16" s="225"/>
      <c r="J16" s="28" t="b">
        <v>1</v>
      </c>
    </row>
    <row r="17" spans="2:10" ht="32.15" customHeight="1">
      <c r="B17" s="226" t="s">
        <v>13</v>
      </c>
      <c r="C17" s="227"/>
      <c r="D17" s="227"/>
      <c r="E17" s="227"/>
      <c r="F17" s="227"/>
      <c r="G17" s="227"/>
      <c r="H17" s="227"/>
      <c r="I17" s="227"/>
      <c r="J17" s="29" t="b">
        <v>1</v>
      </c>
    </row>
    <row r="18" spans="2:10" ht="18" customHeight="1">
      <c r="B18" s="235"/>
      <c r="C18" s="235"/>
      <c r="D18" s="235"/>
      <c r="E18" s="235"/>
      <c r="F18" s="235"/>
      <c r="G18" s="235"/>
      <c r="H18" s="235"/>
      <c r="I18" s="235"/>
      <c r="J18" s="235"/>
    </row>
    <row r="19" spans="2:10" ht="32.15" customHeight="1">
      <c r="B19" s="17"/>
      <c r="C19" s="154" t="s">
        <v>14</v>
      </c>
      <c r="D19" s="154"/>
      <c r="E19" s="154"/>
      <c r="F19" s="154"/>
      <c r="G19" s="154"/>
      <c r="H19" s="154"/>
      <c r="I19" s="154"/>
      <c r="J19" s="155"/>
    </row>
    <row r="20" spans="2:10" ht="32.15" customHeight="1">
      <c r="B20" s="163" t="s">
        <v>15</v>
      </c>
      <c r="C20" s="164"/>
      <c r="D20" s="164"/>
      <c r="E20" s="164"/>
      <c r="F20" s="164"/>
      <c r="G20" s="164"/>
      <c r="H20" s="164"/>
      <c r="I20" s="164"/>
      <c r="J20" s="165"/>
    </row>
    <row r="21" spans="2:10" ht="24" customHeight="1">
      <c r="B21" s="160" t="s">
        <v>16</v>
      </c>
      <c r="C21" s="161"/>
      <c r="D21" s="161"/>
      <c r="E21" s="161"/>
      <c r="F21" s="161"/>
      <c r="G21" s="161"/>
      <c r="H21" s="161"/>
      <c r="I21" s="161"/>
      <c r="J21" s="162"/>
    </row>
    <row r="22" spans="2:10" ht="108" customHeight="1">
      <c r="B22" s="18" t="s">
        <v>17</v>
      </c>
      <c r="C22" s="153" t="s">
        <v>18</v>
      </c>
      <c r="D22" s="153"/>
      <c r="E22" s="153"/>
      <c r="F22" s="153"/>
      <c r="G22" s="19" t="s">
        <v>19</v>
      </c>
      <c r="H22" s="19" t="s">
        <v>20</v>
      </c>
      <c r="I22" s="153" t="s">
        <v>21</v>
      </c>
      <c r="J22" s="228"/>
    </row>
    <row r="23" spans="2:10" ht="100" customHeight="1">
      <c r="B23" s="20">
        <v>1</v>
      </c>
      <c r="C23" s="233"/>
      <c r="D23" s="233"/>
      <c r="E23" s="233"/>
      <c r="F23" s="233"/>
      <c r="G23" s="30"/>
      <c r="H23" s="30"/>
      <c r="I23" s="229"/>
      <c r="J23" s="230"/>
    </row>
    <row r="24" spans="2:10" ht="100" customHeight="1">
      <c r="B24" s="21">
        <v>2</v>
      </c>
      <c r="C24" s="233"/>
      <c r="D24" s="233"/>
      <c r="E24" s="233"/>
      <c r="F24" s="233"/>
      <c r="G24" s="30"/>
      <c r="H24" s="30"/>
      <c r="I24" s="229"/>
      <c r="J24" s="230"/>
    </row>
    <row r="25" spans="2:10" ht="100" customHeight="1">
      <c r="B25" s="22">
        <v>3</v>
      </c>
      <c r="C25" s="234"/>
      <c r="D25" s="234"/>
      <c r="E25" s="234"/>
      <c r="F25" s="234"/>
      <c r="G25" s="31"/>
      <c r="H25" s="31"/>
      <c r="I25" s="231"/>
      <c r="J25" s="232"/>
    </row>
    <row r="26" spans="2:10" ht="32.15" customHeight="1">
      <c r="B26" s="218" t="s">
        <v>22</v>
      </c>
      <c r="C26" s="219"/>
      <c r="D26" s="219"/>
      <c r="E26" s="219"/>
      <c r="F26" s="219"/>
      <c r="G26" s="219"/>
      <c r="H26" s="219"/>
      <c r="I26" s="219"/>
      <c r="J26" s="220"/>
    </row>
    <row r="27" spans="2:10" ht="38.5" customHeight="1">
      <c r="B27" s="236" t="s">
        <v>23</v>
      </c>
      <c r="C27" s="237"/>
      <c r="D27" s="237"/>
      <c r="E27" s="237"/>
      <c r="F27" s="237"/>
      <c r="G27" s="237"/>
      <c r="H27" s="237"/>
      <c r="I27" s="237"/>
      <c r="J27" s="238"/>
    </row>
    <row r="28" spans="2:10" ht="24" customHeight="1">
      <c r="B28" s="244" t="s">
        <v>24</v>
      </c>
      <c r="C28" s="245"/>
      <c r="D28" s="246" t="s">
        <v>25</v>
      </c>
      <c r="E28" s="246"/>
      <c r="F28" s="246"/>
      <c r="G28" s="245" t="s">
        <v>26</v>
      </c>
      <c r="H28" s="245"/>
      <c r="I28" s="242" t="s">
        <v>25</v>
      </c>
      <c r="J28" s="243"/>
    </row>
    <row r="29" spans="2:10" ht="31.5" customHeight="1">
      <c r="B29" s="247" t="s">
        <v>27</v>
      </c>
      <c r="C29" s="248"/>
      <c r="D29" s="248"/>
      <c r="E29" s="248"/>
      <c r="F29" s="32" t="s">
        <v>28</v>
      </c>
      <c r="G29" s="249" t="s">
        <v>29</v>
      </c>
      <c r="H29" s="248"/>
      <c r="I29" s="250"/>
      <c r="J29" s="33" t="s">
        <v>28</v>
      </c>
    </row>
    <row r="30" spans="2:10" ht="72.650000000000006" customHeight="1">
      <c r="B30" s="239" t="s">
        <v>30</v>
      </c>
      <c r="C30" s="240"/>
      <c r="D30" s="240"/>
      <c r="E30" s="240"/>
      <c r="F30" s="240"/>
      <c r="G30" s="240"/>
      <c r="H30" s="240"/>
      <c r="I30" s="240"/>
      <c r="J30" s="241"/>
    </row>
    <row r="31" spans="2:10" ht="18" customHeight="1">
      <c r="B31" s="235"/>
      <c r="C31" s="235"/>
      <c r="D31" s="235"/>
      <c r="E31" s="235"/>
      <c r="F31" s="235"/>
      <c r="G31" s="235"/>
      <c r="H31" s="235"/>
      <c r="I31" s="235"/>
      <c r="J31" s="235"/>
    </row>
    <row r="32" spans="2:10" ht="32.15" customHeight="1">
      <c r="B32" s="251" t="s">
        <v>31</v>
      </c>
      <c r="C32" s="252"/>
      <c r="D32" s="252"/>
      <c r="E32" s="252"/>
      <c r="F32" s="252"/>
      <c r="G32" s="252"/>
      <c r="H32" s="252"/>
      <c r="I32" s="252"/>
      <c r="J32" s="253"/>
    </row>
    <row r="33" spans="2:12" ht="32.15" customHeight="1">
      <c r="B33" s="254" t="s">
        <v>32</v>
      </c>
      <c r="C33" s="255"/>
      <c r="D33" s="255"/>
      <c r="E33" s="255"/>
      <c r="F33" s="255"/>
      <c r="G33" s="255"/>
      <c r="H33" s="255"/>
      <c r="I33" s="255"/>
      <c r="J33" s="256"/>
      <c r="L33" s="23"/>
    </row>
    <row r="34" spans="2:12" ht="65.5" customHeight="1">
      <c r="B34" s="257" t="s">
        <v>33</v>
      </c>
      <c r="C34" s="258"/>
      <c r="D34" s="258"/>
      <c r="E34" s="258"/>
      <c r="F34" s="258"/>
      <c r="G34" s="258"/>
      <c r="H34" s="258"/>
      <c r="I34" s="258"/>
      <c r="J34" s="259"/>
      <c r="L34" s="23"/>
    </row>
    <row r="35" spans="2:12" ht="6.65" customHeight="1">
      <c r="B35" s="235"/>
      <c r="C35" s="235"/>
      <c r="D35" s="235"/>
      <c r="E35" s="235"/>
      <c r="F35" s="235"/>
      <c r="G35" s="235"/>
      <c r="H35" s="235"/>
      <c r="I35" s="235"/>
      <c r="J35" s="235"/>
    </row>
    <row r="36" spans="2:12" ht="32.15" customHeight="1">
      <c r="B36" s="163" t="s">
        <v>34</v>
      </c>
      <c r="C36" s="164"/>
      <c r="D36" s="164"/>
      <c r="E36" s="164"/>
      <c r="F36" s="164"/>
      <c r="G36" s="164"/>
      <c r="H36" s="164"/>
      <c r="I36" s="164"/>
      <c r="J36" s="165"/>
    </row>
    <row r="37" spans="2:12" ht="58.5" customHeight="1">
      <c r="B37" s="257" t="s">
        <v>285</v>
      </c>
      <c r="C37" s="258"/>
      <c r="D37" s="258"/>
      <c r="E37" s="258"/>
      <c r="F37" s="258"/>
      <c r="G37" s="258"/>
      <c r="H37" s="258"/>
      <c r="I37" s="258"/>
      <c r="J37" s="259"/>
    </row>
    <row r="38" spans="2:12" ht="18" customHeight="1">
      <c r="B38" s="235"/>
      <c r="C38" s="235"/>
      <c r="D38" s="235"/>
      <c r="E38" s="235"/>
      <c r="F38" s="235"/>
      <c r="G38" s="235"/>
      <c r="H38" s="235"/>
      <c r="I38" s="235"/>
      <c r="J38" s="235"/>
    </row>
    <row r="39" spans="2:12" ht="32.15" customHeight="1">
      <c r="B39" s="218" t="s">
        <v>35</v>
      </c>
      <c r="C39" s="219"/>
      <c r="D39" s="219"/>
      <c r="E39" s="219"/>
      <c r="F39" s="219"/>
      <c r="G39" s="219"/>
      <c r="H39" s="219"/>
      <c r="I39" s="219"/>
      <c r="J39" s="220"/>
    </row>
    <row r="40" spans="2:12" ht="24" customHeight="1">
      <c r="B40" s="261" t="s">
        <v>36</v>
      </c>
      <c r="C40" s="200"/>
      <c r="D40" s="200"/>
      <c r="E40" s="200"/>
      <c r="F40" s="200" t="s">
        <v>37</v>
      </c>
      <c r="G40" s="200"/>
      <c r="H40" s="24" t="s">
        <v>38</v>
      </c>
      <c r="I40" s="200" t="s">
        <v>39</v>
      </c>
      <c r="J40" s="201"/>
    </row>
    <row r="41" spans="2:12" ht="24" customHeight="1">
      <c r="B41" s="216" t="s">
        <v>40</v>
      </c>
      <c r="C41" s="217"/>
      <c r="D41" s="217"/>
      <c r="E41" s="217"/>
      <c r="F41" s="202">
        <f>'K3-1 DJŽ'!H31</f>
        <v>0</v>
      </c>
      <c r="G41" s="203"/>
      <c r="H41" s="25">
        <f>'K3-1 DJŽ'!I31</f>
        <v>0</v>
      </c>
      <c r="I41" s="204">
        <f>'K3-1 DJŽ'!J31</f>
        <v>0</v>
      </c>
      <c r="J41" s="205"/>
    </row>
    <row r="42" spans="2:12" ht="24" customHeight="1">
      <c r="B42" s="216" t="s">
        <v>41</v>
      </c>
      <c r="C42" s="217"/>
      <c r="D42" s="217"/>
      <c r="E42" s="217"/>
      <c r="F42" s="202">
        <f>'K3-2 DPK'!H32</f>
        <v>0</v>
      </c>
      <c r="G42" s="203"/>
      <c r="H42" s="25">
        <f>'K3-2 DPK'!I32</f>
        <v>0</v>
      </c>
      <c r="I42" s="204">
        <f>'K3-2 DPK'!J32</f>
        <v>0</v>
      </c>
      <c r="J42" s="205"/>
    </row>
    <row r="43" spans="2:12" ht="24" customHeight="1">
      <c r="B43" s="216" t="s">
        <v>42</v>
      </c>
      <c r="C43" s="217"/>
      <c r="D43" s="217"/>
      <c r="E43" s="217"/>
      <c r="F43" s="202">
        <f>'K3-3 DSL'!H32</f>
        <v>0</v>
      </c>
      <c r="G43" s="203"/>
      <c r="H43" s="25">
        <f>'K3-3 DSL'!I32</f>
        <v>0</v>
      </c>
      <c r="I43" s="204">
        <f>'K3-3 DSL'!J32</f>
        <v>0</v>
      </c>
      <c r="J43" s="205"/>
    </row>
    <row r="44" spans="2:12" ht="24" customHeight="1">
      <c r="B44" s="216" t="s">
        <v>43</v>
      </c>
      <c r="C44" s="217"/>
      <c r="D44" s="217"/>
      <c r="E44" s="217"/>
      <c r="F44" s="202">
        <f>'K3-4 DTV'!H32</f>
        <v>0</v>
      </c>
      <c r="G44" s="203"/>
      <c r="H44" s="25">
        <f>'K3-4 DTV'!I32</f>
        <v>0</v>
      </c>
      <c r="I44" s="204">
        <f>'K3-4 DTV'!J32</f>
        <v>0</v>
      </c>
      <c r="J44" s="205"/>
    </row>
    <row r="45" spans="2:12" ht="24" customHeight="1">
      <c r="B45" s="216" t="s">
        <v>44</v>
      </c>
      <c r="C45" s="217"/>
      <c r="D45" s="217"/>
      <c r="E45" s="217"/>
      <c r="F45" s="202">
        <f>'K3-5 ARCHA'!H34</f>
        <v>0</v>
      </c>
      <c r="G45" s="203"/>
      <c r="H45" s="25">
        <f>'K3-5 ARCHA'!I34</f>
        <v>0</v>
      </c>
      <c r="I45" s="204">
        <f>'K3-5 ARCHA'!J34</f>
        <v>0</v>
      </c>
      <c r="J45" s="205"/>
    </row>
    <row r="46" spans="2:12" ht="24" customHeight="1">
      <c r="B46" s="206" t="s">
        <v>45</v>
      </c>
      <c r="C46" s="207"/>
      <c r="D46" s="207"/>
      <c r="E46" s="207"/>
      <c r="F46" s="208">
        <f>'K3-6 GERIUM'!H32</f>
        <v>0</v>
      </c>
      <c r="G46" s="209"/>
      <c r="H46" s="26">
        <f>'K3-6 GERIUM'!I32</f>
        <v>0</v>
      </c>
      <c r="I46" s="210">
        <f>'K3-6 GERIUM'!J32</f>
        <v>0</v>
      </c>
      <c r="J46" s="211"/>
    </row>
    <row r="47" spans="2:12" ht="16" thickBot="1">
      <c r="B47" s="260"/>
      <c r="C47" s="260"/>
      <c r="D47" s="260"/>
      <c r="E47" s="260"/>
      <c r="F47" s="260"/>
      <c r="G47" s="260"/>
      <c r="H47" s="260"/>
      <c r="I47" s="260"/>
      <c r="J47" s="260"/>
    </row>
    <row r="48" spans="2:12">
      <c r="B48" s="212" t="s">
        <v>46</v>
      </c>
      <c r="C48" s="213"/>
      <c r="D48" s="194" t="s">
        <v>47</v>
      </c>
      <c r="E48" s="194"/>
      <c r="F48" s="194"/>
      <c r="G48" s="194"/>
      <c r="H48" s="196" t="s">
        <v>48</v>
      </c>
      <c r="I48" s="196"/>
      <c r="J48" s="197"/>
    </row>
    <row r="49" spans="2:10" ht="25.5" customHeight="1" thickBot="1">
      <c r="B49" s="214"/>
      <c r="C49" s="215"/>
      <c r="D49" s="195"/>
      <c r="E49" s="195"/>
      <c r="F49" s="195"/>
      <c r="G49" s="195"/>
      <c r="H49" s="198"/>
      <c r="I49" s="198"/>
      <c r="J49" s="199"/>
    </row>
    <row r="50" spans="2:10">
      <c r="C50" s="192"/>
      <c r="D50" s="193"/>
      <c r="E50" s="193"/>
      <c r="F50" s="193"/>
      <c r="G50" s="193"/>
      <c r="H50" s="193"/>
      <c r="I50" s="193"/>
      <c r="J50" s="193"/>
    </row>
  </sheetData>
  <sheetProtection algorithmName="SHA-512" hashValue="GnKpQNQU9DDdpbOmwzCu6HZAZMs+nPfePfNtS7irUrXPnIbXvjQ4RxOnZj1YaCBxvpRA7zBIkUI5S2Dyt0juLg==" saltValue="4buR3CV5q4k8pPlotHEBug==" spinCount="100000" sheet="1" selectLockedCells="1"/>
  <mergeCells count="81">
    <mergeCell ref="B36:J36"/>
    <mergeCell ref="B37:J37"/>
    <mergeCell ref="B44:E44"/>
    <mergeCell ref="F44:G44"/>
    <mergeCell ref="I44:J44"/>
    <mergeCell ref="B38:J38"/>
    <mergeCell ref="B47:J47"/>
    <mergeCell ref="B39:J39"/>
    <mergeCell ref="B40:E40"/>
    <mergeCell ref="B41:E41"/>
    <mergeCell ref="B45:E45"/>
    <mergeCell ref="B27:J27"/>
    <mergeCell ref="B30:J30"/>
    <mergeCell ref="B42:E42"/>
    <mergeCell ref="F42:G42"/>
    <mergeCell ref="I42:J42"/>
    <mergeCell ref="B31:J31"/>
    <mergeCell ref="I28:J28"/>
    <mergeCell ref="B28:C28"/>
    <mergeCell ref="D28:F28"/>
    <mergeCell ref="B29:E29"/>
    <mergeCell ref="G29:I29"/>
    <mergeCell ref="G28:H28"/>
    <mergeCell ref="B32:J32"/>
    <mergeCell ref="B33:J33"/>
    <mergeCell ref="B34:J34"/>
    <mergeCell ref="B35:J35"/>
    <mergeCell ref="B26:J26"/>
    <mergeCell ref="B12:J12"/>
    <mergeCell ref="B13:I13"/>
    <mergeCell ref="B14:I14"/>
    <mergeCell ref="B15:I15"/>
    <mergeCell ref="B16:I16"/>
    <mergeCell ref="B17:I17"/>
    <mergeCell ref="I22:J22"/>
    <mergeCell ref="I23:J23"/>
    <mergeCell ref="I24:J24"/>
    <mergeCell ref="I25:J25"/>
    <mergeCell ref="C23:F23"/>
    <mergeCell ref="C24:F24"/>
    <mergeCell ref="C25:F25"/>
    <mergeCell ref="B18:J18"/>
    <mergeCell ref="C50:J50"/>
    <mergeCell ref="D48:G49"/>
    <mergeCell ref="H48:J49"/>
    <mergeCell ref="F40:G40"/>
    <mergeCell ref="I40:J40"/>
    <mergeCell ref="F41:G41"/>
    <mergeCell ref="I41:J41"/>
    <mergeCell ref="F45:G45"/>
    <mergeCell ref="I45:J45"/>
    <mergeCell ref="B46:E46"/>
    <mergeCell ref="F46:G46"/>
    <mergeCell ref="I46:J46"/>
    <mergeCell ref="B48:C49"/>
    <mergeCell ref="B43:E43"/>
    <mergeCell ref="F43:G43"/>
    <mergeCell ref="I43:J43"/>
    <mergeCell ref="C1:J1"/>
    <mergeCell ref="C3:J3"/>
    <mergeCell ref="D4:J4"/>
    <mergeCell ref="D5:J5"/>
    <mergeCell ref="D6:J6"/>
    <mergeCell ref="B2:J2"/>
    <mergeCell ref="B4:C4"/>
    <mergeCell ref="B5:C5"/>
    <mergeCell ref="B6:C6"/>
    <mergeCell ref="D7:J7"/>
    <mergeCell ref="D8:J8"/>
    <mergeCell ref="D9:J9"/>
    <mergeCell ref="C22:F22"/>
    <mergeCell ref="C19:J19"/>
    <mergeCell ref="B7:C7"/>
    <mergeCell ref="B8:C8"/>
    <mergeCell ref="B9:C9"/>
    <mergeCell ref="B10:C10"/>
    <mergeCell ref="B21:J21"/>
    <mergeCell ref="B20:J20"/>
    <mergeCell ref="D10:G10"/>
    <mergeCell ref="H10:J10"/>
    <mergeCell ref="B11:J11"/>
  </mergeCells>
  <dataValidations count="2">
    <dataValidation type="list" allowBlank="1" showInputMessage="1" showErrorMessage="1" sqref="J29 F29" xr:uid="{00000000-0002-0000-0000-000000000000}">
      <formula1>"áno, nie"</formula1>
    </dataValidation>
    <dataValidation type="list" allowBlank="1" showInputMessage="1" showErrorMessage="1" sqref="D10:F10" xr:uid="{00000000-0002-0000-0000-000001000000}">
      <formula1>"Som platcom DPH,Nie som platcom DPH"</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2"/>
  <dimension ref="B2:B23"/>
  <sheetViews>
    <sheetView workbookViewId="0">
      <selection activeCell="B11" sqref="B11"/>
    </sheetView>
  </sheetViews>
  <sheetFormatPr defaultColWidth="9.1796875" defaultRowHeight="14"/>
  <cols>
    <col min="1" max="1" width="3.1796875" style="1" customWidth="1"/>
    <col min="2" max="2" width="98.54296875" style="1" customWidth="1"/>
    <col min="3" max="16384" width="9.1796875" style="1"/>
  </cols>
  <sheetData>
    <row r="2" spans="2:2" ht="33" customHeight="1">
      <c r="B2" s="2" t="s">
        <v>49</v>
      </c>
    </row>
    <row r="3" spans="2:2">
      <c r="B3" s="3"/>
    </row>
    <row r="4" spans="2:2">
      <c r="B4" s="4" t="s">
        <v>50</v>
      </c>
    </row>
    <row r="5" spans="2:2">
      <c r="B5" s="4"/>
    </row>
    <row r="6" spans="2:2">
      <c r="B6" s="5" t="s">
        <v>51</v>
      </c>
    </row>
    <row r="7" spans="2:2">
      <c r="B7" s="4"/>
    </row>
    <row r="8" spans="2:2">
      <c r="B8" s="6" t="s">
        <v>52</v>
      </c>
    </row>
    <row r="9" spans="2:2">
      <c r="B9" s="6"/>
    </row>
    <row r="10" spans="2:2">
      <c r="B10" s="4" t="s">
        <v>53</v>
      </c>
    </row>
    <row r="11" spans="2:2">
      <c r="B11" s="4" t="s">
        <v>54</v>
      </c>
    </row>
    <row r="12" spans="2:2">
      <c r="B12" s="4" t="s">
        <v>55</v>
      </c>
    </row>
    <row r="13" spans="2:2">
      <c r="B13" s="4" t="s">
        <v>56</v>
      </c>
    </row>
    <row r="14" spans="2:2" ht="4.9000000000000004" customHeight="1">
      <c r="B14" s="4"/>
    </row>
    <row r="15" spans="2:2" ht="25">
      <c r="B15" s="6" t="s">
        <v>57</v>
      </c>
    </row>
    <row r="16" spans="2:2">
      <c r="B16" s="7"/>
    </row>
    <row r="17" spans="2:2" ht="25">
      <c r="B17" s="4" t="s">
        <v>58</v>
      </c>
    </row>
    <row r="18" spans="2:2">
      <c r="B18" s="8"/>
    </row>
    <row r="19" spans="2:2">
      <c r="B19" s="9"/>
    </row>
    <row r="20" spans="2:2">
      <c r="B20" s="9"/>
    </row>
    <row r="21" spans="2:2">
      <c r="B21" s="9"/>
    </row>
    <row r="22" spans="2:2" ht="4" customHeight="1">
      <c r="B22" s="9"/>
    </row>
    <row r="23" spans="2:2" ht="15.5">
      <c r="B23" s="10"/>
    </row>
  </sheetData>
  <hyperlinks>
    <hyperlink ref="B8" r:id="rId1" xr:uid="{00000000-0004-0000-0100-000000000000}"/>
    <hyperlink ref="B1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3"/>
  <dimension ref="B2:B27"/>
  <sheetViews>
    <sheetView workbookViewId="0">
      <selection activeCell="A2" sqref="A2:XFD2"/>
    </sheetView>
  </sheetViews>
  <sheetFormatPr defaultColWidth="9.1796875" defaultRowHeight="14"/>
  <cols>
    <col min="1" max="1" width="3.7265625" style="1" customWidth="1"/>
    <col min="2" max="2" width="98.54296875" style="1" customWidth="1"/>
    <col min="3" max="16384" width="9.1796875" style="1"/>
  </cols>
  <sheetData>
    <row r="2" spans="2:2" ht="28.5" customHeight="1">
      <c r="B2" s="2" t="s">
        <v>59</v>
      </c>
    </row>
    <row r="3" spans="2:2">
      <c r="B3" s="11"/>
    </row>
    <row r="4" spans="2:2">
      <c r="B4" s="12" t="s">
        <v>50</v>
      </c>
    </row>
    <row r="5" spans="2:2">
      <c r="B5" s="11"/>
    </row>
    <row r="6" spans="2:2">
      <c r="B6" s="13" t="s">
        <v>51</v>
      </c>
    </row>
    <row r="7" spans="2:2">
      <c r="B7" s="11"/>
    </row>
    <row r="8" spans="2:2" ht="22.9" customHeight="1">
      <c r="B8" s="4" t="s">
        <v>60</v>
      </c>
    </row>
    <row r="9" spans="2:2">
      <c r="B9" s="4"/>
    </row>
    <row r="10" spans="2:2">
      <c r="B10" s="4" t="s">
        <v>61</v>
      </c>
    </row>
    <row r="11" spans="2:2">
      <c r="B11" s="4" t="s">
        <v>62</v>
      </c>
    </row>
    <row r="12" spans="2:2">
      <c r="B12" s="4" t="s">
        <v>63</v>
      </c>
    </row>
    <row r="13" spans="2:2">
      <c r="B13" s="4" t="s">
        <v>64</v>
      </c>
    </row>
    <row r="14" spans="2:2">
      <c r="B14" s="4" t="s">
        <v>65</v>
      </c>
    </row>
    <row r="15" spans="2:2">
      <c r="B15" s="4" t="s">
        <v>66</v>
      </c>
    </row>
    <row r="16" spans="2:2">
      <c r="B16" s="4" t="s">
        <v>67</v>
      </c>
    </row>
    <row r="17" spans="2:2" ht="25">
      <c r="B17" s="4" t="s">
        <v>68</v>
      </c>
    </row>
    <row r="18" spans="2:2">
      <c r="B18" s="4" t="s">
        <v>69</v>
      </c>
    </row>
    <row r="19" spans="2:2">
      <c r="B19" s="4" t="s">
        <v>70</v>
      </c>
    </row>
    <row r="20" spans="2:2">
      <c r="B20" s="4" t="s">
        <v>71</v>
      </c>
    </row>
    <row r="21" spans="2:2" ht="25">
      <c r="B21" s="4" t="s">
        <v>72</v>
      </c>
    </row>
    <row r="22" spans="2:2">
      <c r="B22" s="4" t="s">
        <v>73</v>
      </c>
    </row>
    <row r="23" spans="2:2">
      <c r="B23" s="4"/>
    </row>
    <row r="24" spans="2:2" ht="50">
      <c r="B24" s="4" t="s">
        <v>74</v>
      </c>
    </row>
    <row r="25" spans="2:2" ht="4" customHeight="1">
      <c r="B25" s="4"/>
    </row>
    <row r="26" spans="2:2" ht="25">
      <c r="B26" s="4" t="s">
        <v>75</v>
      </c>
    </row>
    <row r="27" spans="2:2">
      <c r="B27" s="1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4"/>
  <dimension ref="B2:B26"/>
  <sheetViews>
    <sheetView topLeftCell="A11" workbookViewId="0"/>
  </sheetViews>
  <sheetFormatPr defaultColWidth="9.1796875" defaultRowHeight="14"/>
  <cols>
    <col min="1" max="1" width="3.1796875" style="1" customWidth="1"/>
    <col min="2" max="2" width="98.54296875" style="1" customWidth="1"/>
    <col min="3" max="16384" width="9.1796875" style="1"/>
  </cols>
  <sheetData>
    <row r="2" spans="2:2" ht="30" customHeight="1">
      <c r="B2" s="2" t="s">
        <v>76</v>
      </c>
    </row>
    <row r="3" spans="2:2">
      <c r="B3" s="11"/>
    </row>
    <row r="4" spans="2:2">
      <c r="B4" s="4" t="s">
        <v>50</v>
      </c>
    </row>
    <row r="5" spans="2:2">
      <c r="B5" s="4"/>
    </row>
    <row r="6" spans="2:2">
      <c r="B6" s="5" t="s">
        <v>51</v>
      </c>
    </row>
    <row r="7" spans="2:2">
      <c r="B7" s="4"/>
    </row>
    <row r="8" spans="2:2" ht="19.399999999999999" customHeight="1">
      <c r="B8" s="4" t="s">
        <v>77</v>
      </c>
    </row>
    <row r="9" spans="2:2">
      <c r="B9" s="4" t="s">
        <v>78</v>
      </c>
    </row>
    <row r="10" spans="2:2">
      <c r="B10" s="7"/>
    </row>
    <row r="11" spans="2:2" ht="25">
      <c r="B11" s="4" t="s">
        <v>79</v>
      </c>
    </row>
    <row r="12" spans="2:2">
      <c r="B12" s="4"/>
    </row>
    <row r="13" spans="2:2" ht="25">
      <c r="B13" s="4" t="s">
        <v>80</v>
      </c>
    </row>
    <row r="14" spans="2:2">
      <c r="B14" s="4"/>
    </row>
    <row r="15" spans="2:2" ht="25">
      <c r="B15" s="4" t="s">
        <v>81</v>
      </c>
    </row>
    <row r="16" spans="2:2">
      <c r="B16" s="4"/>
    </row>
    <row r="17" spans="2:2" ht="50">
      <c r="B17" s="4" t="s">
        <v>82</v>
      </c>
    </row>
    <row r="18" spans="2:2">
      <c r="B18" s="4"/>
    </row>
    <row r="19" spans="2:2" ht="62.5">
      <c r="B19" s="4" t="s">
        <v>83</v>
      </c>
    </row>
    <row r="20" spans="2:2">
      <c r="B20" s="8"/>
    </row>
    <row r="21" spans="2:2">
      <c r="B21" s="9"/>
    </row>
    <row r="22" spans="2:2">
      <c r="B22" s="9"/>
    </row>
    <row r="23" spans="2:2">
      <c r="B23" s="9"/>
    </row>
    <row r="24" spans="2:2">
      <c r="B24" s="9"/>
    </row>
    <row r="25" spans="2:2" ht="4" customHeight="1">
      <c r="B25" s="9"/>
    </row>
    <row r="26" spans="2:2" ht="15.5">
      <c r="B26" s="1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5">
    <tabColor rgb="FF333399"/>
  </sheetPr>
  <dimension ref="A1:N63"/>
  <sheetViews>
    <sheetView showGridLines="0" topLeftCell="A26" workbookViewId="0">
      <selection activeCell="B30" sqref="B30:H30"/>
    </sheetView>
  </sheetViews>
  <sheetFormatPr defaultColWidth="8.7265625" defaultRowHeight="14.5"/>
  <cols>
    <col min="1" max="1" width="4.81640625" style="35" customWidth="1"/>
    <col min="2" max="2" width="14" style="35" customWidth="1"/>
    <col min="3" max="3" width="25" style="34" customWidth="1"/>
    <col min="4" max="10" width="14" style="34" customWidth="1"/>
    <col min="11" max="16384" width="8.7265625" style="35"/>
  </cols>
  <sheetData>
    <row r="1" spans="1:10">
      <c r="A1" s="34"/>
      <c r="B1" s="34"/>
    </row>
    <row r="2" spans="1:10" ht="24" customHeight="1">
      <c r="A2" s="34"/>
      <c r="B2" s="137" t="s">
        <v>84</v>
      </c>
      <c r="C2" s="137" t="s">
        <v>85</v>
      </c>
      <c r="D2" s="137" t="s">
        <v>85</v>
      </c>
      <c r="E2" s="137" t="s">
        <v>85</v>
      </c>
      <c r="F2" s="137" t="s">
        <v>85</v>
      </c>
      <c r="G2" s="137" t="s">
        <v>85</v>
      </c>
      <c r="H2" s="137" t="s">
        <v>85</v>
      </c>
      <c r="I2" s="137" t="s">
        <v>85</v>
      </c>
      <c r="J2" s="137" t="s">
        <v>85</v>
      </c>
    </row>
    <row r="3" spans="1:10" ht="14.15" customHeight="1">
      <c r="A3" s="34"/>
      <c r="B3" s="36"/>
      <c r="C3" s="36"/>
      <c r="D3" s="36"/>
      <c r="E3" s="36"/>
      <c r="F3" s="36"/>
      <c r="G3" s="36"/>
      <c r="H3" s="36"/>
      <c r="I3" s="36"/>
      <c r="J3" s="36"/>
    </row>
    <row r="4" spans="1:10" ht="24" customHeight="1">
      <c r="A4" s="34"/>
      <c r="B4" s="138" t="s">
        <v>86</v>
      </c>
      <c r="C4" s="138" t="s">
        <v>86</v>
      </c>
      <c r="D4" s="138" t="s">
        <v>86</v>
      </c>
      <c r="E4" s="138" t="s">
        <v>86</v>
      </c>
      <c r="F4" s="138" t="s">
        <v>86</v>
      </c>
      <c r="G4" s="138" t="s">
        <v>86</v>
      </c>
      <c r="H4" s="138" t="s">
        <v>86</v>
      </c>
      <c r="I4" s="138" t="s">
        <v>86</v>
      </c>
      <c r="J4" s="138" t="s">
        <v>86</v>
      </c>
    </row>
    <row r="5" spans="1:10" ht="33.65" customHeight="1">
      <c r="A5" s="34"/>
      <c r="B5" s="139" t="s">
        <v>87</v>
      </c>
      <c r="C5" s="140" t="s">
        <v>88</v>
      </c>
      <c r="D5" s="140" t="s">
        <v>88</v>
      </c>
      <c r="E5" s="140" t="s">
        <v>88</v>
      </c>
      <c r="F5" s="140" t="s">
        <v>88</v>
      </c>
      <c r="G5" s="140" t="s">
        <v>88</v>
      </c>
      <c r="H5" s="140" t="s">
        <v>88</v>
      </c>
      <c r="I5" s="140" t="s">
        <v>88</v>
      </c>
      <c r="J5" s="140" t="s">
        <v>88</v>
      </c>
    </row>
    <row r="6" spans="1:10">
      <c r="A6" s="34"/>
      <c r="B6" s="37"/>
      <c r="C6" s="37"/>
      <c r="D6" s="37"/>
      <c r="E6" s="37"/>
      <c r="F6" s="37"/>
      <c r="G6" s="37"/>
      <c r="H6" s="37"/>
      <c r="I6" s="37"/>
      <c r="J6" s="37"/>
    </row>
    <row r="7" spans="1:10" ht="28" customHeight="1">
      <c r="A7" s="34"/>
      <c r="B7" s="38" t="s">
        <v>89</v>
      </c>
      <c r="C7" s="38" t="s">
        <v>90</v>
      </c>
      <c r="D7" s="141" t="s">
        <v>91</v>
      </c>
      <c r="E7" s="141"/>
      <c r="F7" s="141"/>
      <c r="G7" s="141"/>
      <c r="H7" s="141"/>
      <c r="I7" s="141"/>
      <c r="J7" s="141"/>
    </row>
    <row r="8" spans="1:10" ht="32.15" customHeight="1">
      <c r="A8" s="34"/>
      <c r="B8" s="39" t="s">
        <v>92</v>
      </c>
      <c r="C8" s="39" t="s">
        <v>93</v>
      </c>
      <c r="D8" s="134" t="s">
        <v>94</v>
      </c>
      <c r="E8" s="134"/>
      <c r="F8" s="134"/>
      <c r="G8" s="134"/>
      <c r="H8" s="134"/>
      <c r="I8" s="134"/>
      <c r="J8" s="134"/>
    </row>
    <row r="9" spans="1:10" ht="32.15" customHeight="1">
      <c r="A9" s="34"/>
      <c r="B9" s="39" t="s">
        <v>95</v>
      </c>
      <c r="C9" s="39" t="s">
        <v>96</v>
      </c>
      <c r="D9" s="134" t="s">
        <v>97</v>
      </c>
      <c r="E9" s="134"/>
      <c r="F9" s="134"/>
      <c r="G9" s="134"/>
      <c r="H9" s="134"/>
      <c r="I9" s="134"/>
      <c r="J9" s="134"/>
    </row>
    <row r="10" spans="1:10">
      <c r="A10" s="34"/>
      <c r="B10" s="36"/>
      <c r="C10" s="36"/>
      <c r="D10" s="36"/>
      <c r="E10" s="36"/>
      <c r="F10" s="36"/>
      <c r="G10" s="36"/>
      <c r="H10" s="36"/>
      <c r="I10" s="36"/>
      <c r="J10" s="36"/>
    </row>
    <row r="11" spans="1:10" ht="24" customHeight="1">
      <c r="A11" s="34"/>
      <c r="B11" s="135" t="s">
        <v>98</v>
      </c>
      <c r="C11" s="135" t="s">
        <v>98</v>
      </c>
      <c r="D11" s="135" t="s">
        <v>98</v>
      </c>
      <c r="E11" s="135" t="s">
        <v>98</v>
      </c>
      <c r="F11" s="135" t="s">
        <v>98</v>
      </c>
      <c r="G11" s="135" t="s">
        <v>98</v>
      </c>
      <c r="H11" s="135" t="s">
        <v>98</v>
      </c>
      <c r="I11" s="135" t="s">
        <v>98</v>
      </c>
      <c r="J11" s="135" t="s">
        <v>98</v>
      </c>
    </row>
    <row r="12" spans="1:10" ht="32.15" customHeight="1">
      <c r="A12" s="34"/>
      <c r="B12" s="39" t="s">
        <v>99</v>
      </c>
      <c r="C12" s="134" t="s">
        <v>100</v>
      </c>
      <c r="D12" s="134"/>
      <c r="E12" s="134"/>
      <c r="F12" s="134"/>
      <c r="G12" s="134"/>
      <c r="H12" s="134"/>
      <c r="I12" s="134"/>
      <c r="J12" s="134"/>
    </row>
    <row r="13" spans="1:10" ht="34" customHeight="1">
      <c r="A13" s="34"/>
      <c r="B13" s="39" t="s">
        <v>286</v>
      </c>
      <c r="C13" s="136" t="s">
        <v>287</v>
      </c>
      <c r="D13" s="136"/>
      <c r="E13" s="136"/>
      <c r="F13" s="136"/>
      <c r="G13" s="136"/>
      <c r="H13" s="136"/>
      <c r="I13" s="136"/>
      <c r="J13" s="136"/>
    </row>
    <row r="14" spans="1:10" ht="32.15" customHeight="1">
      <c r="A14" s="34"/>
      <c r="B14" s="39" t="s">
        <v>101</v>
      </c>
      <c r="C14" s="134" t="s">
        <v>102</v>
      </c>
      <c r="D14" s="134"/>
      <c r="E14" s="134"/>
      <c r="F14" s="134"/>
      <c r="G14" s="134"/>
      <c r="H14" s="134"/>
      <c r="I14" s="134"/>
      <c r="J14" s="134"/>
    </row>
    <row r="15" spans="1:10" ht="32.15" customHeight="1">
      <c r="A15" s="34"/>
      <c r="B15" s="39" t="s">
        <v>103</v>
      </c>
      <c r="C15" s="134" t="s">
        <v>104</v>
      </c>
      <c r="D15" s="134"/>
      <c r="E15" s="134"/>
      <c r="F15" s="134"/>
      <c r="G15" s="134"/>
      <c r="H15" s="134"/>
      <c r="I15" s="134"/>
      <c r="J15" s="134"/>
    </row>
    <row r="16" spans="1:10" ht="32.15" customHeight="1">
      <c r="A16" s="34"/>
      <c r="B16" s="39" t="s">
        <v>105</v>
      </c>
      <c r="C16" s="134" t="s">
        <v>106</v>
      </c>
      <c r="D16" s="134"/>
      <c r="E16" s="134"/>
      <c r="F16" s="134"/>
      <c r="G16" s="134"/>
      <c r="H16" s="134"/>
      <c r="I16" s="134"/>
      <c r="J16" s="134"/>
    </row>
    <row r="17" spans="1:14">
      <c r="A17" s="34"/>
      <c r="B17" s="36"/>
      <c r="C17" s="36"/>
      <c r="D17" s="36"/>
      <c r="E17" s="36"/>
      <c r="F17" s="36"/>
      <c r="G17" s="36"/>
      <c r="H17" s="36"/>
      <c r="I17" s="36"/>
      <c r="J17" s="36"/>
    </row>
    <row r="18" spans="1:14" ht="24" customHeight="1">
      <c r="A18" s="34"/>
      <c r="B18" s="142" t="s">
        <v>107</v>
      </c>
      <c r="C18" s="142" t="s">
        <v>108</v>
      </c>
      <c r="D18" s="142" t="s">
        <v>108</v>
      </c>
      <c r="E18" s="142" t="s">
        <v>108</v>
      </c>
      <c r="F18" s="142" t="s">
        <v>108</v>
      </c>
      <c r="G18" s="142" t="s">
        <v>108</v>
      </c>
      <c r="H18" s="142" t="s">
        <v>108</v>
      </c>
      <c r="I18" s="142" t="s">
        <v>108</v>
      </c>
      <c r="J18" s="142" t="s">
        <v>108</v>
      </c>
    </row>
    <row r="19" spans="1:14">
      <c r="A19" s="34"/>
      <c r="B19" s="144" t="s">
        <v>295</v>
      </c>
      <c r="C19" s="145"/>
      <c r="D19" s="145"/>
      <c r="E19" s="145"/>
      <c r="F19" s="145"/>
      <c r="G19" s="145"/>
      <c r="H19" s="145"/>
      <c r="I19" s="145"/>
      <c r="J19" s="146"/>
    </row>
    <row r="20" spans="1:14" ht="35.15" customHeight="1">
      <c r="A20" s="34"/>
      <c r="B20" s="132" t="s">
        <v>294</v>
      </c>
      <c r="C20" s="132"/>
      <c r="D20" s="132"/>
      <c r="E20" s="132"/>
      <c r="F20" s="132"/>
      <c r="G20" s="132"/>
      <c r="H20" s="132"/>
      <c r="I20" s="40" t="s">
        <v>192</v>
      </c>
      <c r="J20" s="40" t="s">
        <v>193</v>
      </c>
      <c r="K20" s="41"/>
      <c r="L20" s="41"/>
    </row>
    <row r="21" spans="1:14" ht="120" customHeight="1">
      <c r="A21" s="34"/>
      <c r="B21" s="147"/>
      <c r="C21" s="133"/>
      <c r="D21" s="133"/>
      <c r="E21" s="133"/>
      <c r="F21" s="133"/>
      <c r="G21" s="133"/>
      <c r="H21" s="133"/>
      <c r="I21" s="42">
        <f>LEN(B21)</f>
        <v>0</v>
      </c>
      <c r="J21" s="42">
        <f>750-I21</f>
        <v>750</v>
      </c>
      <c r="K21" s="41"/>
      <c r="L21" s="41"/>
      <c r="N21" s="43"/>
    </row>
    <row r="22" spans="1:14">
      <c r="A22" s="34"/>
      <c r="B22" s="37"/>
      <c r="C22" s="37"/>
      <c r="D22" s="37"/>
      <c r="E22" s="37"/>
      <c r="F22" s="37"/>
      <c r="G22" s="37"/>
      <c r="H22" s="37"/>
      <c r="I22" s="37"/>
      <c r="J22" s="37"/>
    </row>
    <row r="23" spans="1:14" ht="35.15" customHeight="1">
      <c r="A23" s="34"/>
      <c r="B23" s="132" t="s">
        <v>288</v>
      </c>
      <c r="C23" s="132"/>
      <c r="D23" s="132"/>
      <c r="E23" s="132"/>
      <c r="F23" s="132"/>
      <c r="G23" s="132"/>
      <c r="H23" s="132"/>
      <c r="I23" s="40" t="s">
        <v>192</v>
      </c>
      <c r="J23" s="40" t="s">
        <v>193</v>
      </c>
    </row>
    <row r="24" spans="1:14" ht="120" customHeight="1">
      <c r="A24" s="34"/>
      <c r="B24" s="133"/>
      <c r="C24" s="133"/>
      <c r="D24" s="133"/>
      <c r="E24" s="133"/>
      <c r="F24" s="133"/>
      <c r="G24" s="133"/>
      <c r="H24" s="133"/>
      <c r="I24" s="42">
        <f>LEN(B24)</f>
        <v>0</v>
      </c>
      <c r="J24" s="42">
        <f>750-I24</f>
        <v>750</v>
      </c>
    </row>
    <row r="25" spans="1:14">
      <c r="A25" s="34"/>
      <c r="B25" s="37"/>
      <c r="C25" s="37"/>
      <c r="D25" s="37"/>
      <c r="E25" s="37"/>
      <c r="F25" s="37"/>
      <c r="G25" s="37"/>
      <c r="H25" s="37"/>
      <c r="I25" s="37"/>
      <c r="J25" s="37"/>
    </row>
    <row r="26" spans="1:14" ht="35.15" customHeight="1">
      <c r="A26" s="34"/>
      <c r="B26" s="132" t="s">
        <v>109</v>
      </c>
      <c r="C26" s="132"/>
      <c r="D26" s="132"/>
      <c r="E26" s="132"/>
      <c r="F26" s="132"/>
      <c r="G26" s="132"/>
      <c r="H26" s="132"/>
      <c r="I26" s="40" t="s">
        <v>192</v>
      </c>
      <c r="J26" s="40" t="s">
        <v>193</v>
      </c>
    </row>
    <row r="27" spans="1:14" ht="120" customHeight="1">
      <c r="A27" s="34"/>
      <c r="B27" s="133"/>
      <c r="C27" s="133"/>
      <c r="D27" s="133"/>
      <c r="E27" s="133"/>
      <c r="F27" s="133"/>
      <c r="G27" s="133"/>
      <c r="H27" s="133"/>
      <c r="I27" s="42">
        <f>LEN(B27)</f>
        <v>0</v>
      </c>
      <c r="J27" s="42">
        <f>750-I27</f>
        <v>750</v>
      </c>
    </row>
    <row r="28" spans="1:14" ht="36.65" customHeight="1">
      <c r="A28" s="34"/>
      <c r="B28" s="37"/>
      <c r="C28" s="37"/>
      <c r="D28" s="37"/>
      <c r="E28" s="37"/>
      <c r="F28" s="37"/>
      <c r="G28" s="37"/>
      <c r="H28" s="37"/>
      <c r="I28" s="37"/>
      <c r="J28" s="37"/>
    </row>
    <row r="29" spans="1:14" ht="50.15" customHeight="1">
      <c r="A29" s="34"/>
      <c r="B29" s="132" t="s">
        <v>289</v>
      </c>
      <c r="C29" s="132"/>
      <c r="D29" s="132"/>
      <c r="E29" s="132"/>
      <c r="F29" s="132"/>
      <c r="G29" s="132"/>
      <c r="H29" s="132"/>
      <c r="I29" s="40" t="s">
        <v>192</v>
      </c>
      <c r="J29" s="40" t="s">
        <v>193</v>
      </c>
    </row>
    <row r="30" spans="1:14" ht="120" customHeight="1">
      <c r="A30" s="34"/>
      <c r="B30" s="148"/>
      <c r="C30" s="133"/>
      <c r="D30" s="133"/>
      <c r="E30" s="133"/>
      <c r="F30" s="133"/>
      <c r="G30" s="133"/>
      <c r="H30" s="133"/>
      <c r="I30" s="42">
        <f>LEN(B30)</f>
        <v>0</v>
      </c>
      <c r="J30" s="42">
        <f>750-I30</f>
        <v>750</v>
      </c>
    </row>
    <row r="31" spans="1:14">
      <c r="A31" s="34"/>
      <c r="B31" s="37"/>
      <c r="C31" s="37"/>
      <c r="D31" s="37"/>
      <c r="E31" s="37"/>
      <c r="F31" s="37"/>
      <c r="G31" s="37"/>
      <c r="H31" s="37"/>
      <c r="I31" s="37"/>
      <c r="J31" s="37"/>
    </row>
    <row r="32" spans="1:14" ht="35.15" customHeight="1">
      <c r="A32" s="34"/>
      <c r="B32" s="132" t="s">
        <v>110</v>
      </c>
      <c r="C32" s="132"/>
      <c r="D32" s="132"/>
      <c r="E32" s="132"/>
      <c r="F32" s="132"/>
      <c r="G32" s="132"/>
      <c r="H32" s="132"/>
      <c r="I32" s="40" t="s">
        <v>192</v>
      </c>
      <c r="J32" s="40" t="s">
        <v>193</v>
      </c>
    </row>
    <row r="33" spans="1:10" ht="120" customHeight="1">
      <c r="A33" s="34"/>
      <c r="B33" s="148"/>
      <c r="C33" s="133"/>
      <c r="D33" s="133"/>
      <c r="E33" s="133"/>
      <c r="F33" s="133"/>
      <c r="G33" s="133"/>
      <c r="H33" s="133"/>
      <c r="I33" s="42">
        <f>LEN(B33)</f>
        <v>0</v>
      </c>
      <c r="J33" s="42">
        <f>750-I33</f>
        <v>750</v>
      </c>
    </row>
    <row r="34" spans="1:10">
      <c r="A34" s="34"/>
      <c r="B34" s="37"/>
      <c r="C34" s="37"/>
      <c r="D34" s="37"/>
      <c r="E34" s="37"/>
      <c r="F34" s="37"/>
      <c r="G34" s="37"/>
      <c r="H34" s="37"/>
      <c r="I34" s="37"/>
      <c r="J34" s="37"/>
    </row>
    <row r="35" spans="1:10" ht="35.15" customHeight="1">
      <c r="A35" s="34"/>
      <c r="B35" s="132" t="s">
        <v>111</v>
      </c>
      <c r="C35" s="132"/>
      <c r="D35" s="132"/>
      <c r="E35" s="132"/>
      <c r="F35" s="132"/>
      <c r="G35" s="132"/>
      <c r="H35" s="132"/>
      <c r="I35" s="40" t="s">
        <v>192</v>
      </c>
      <c r="J35" s="40" t="s">
        <v>193</v>
      </c>
    </row>
    <row r="36" spans="1:10" ht="120" customHeight="1">
      <c r="A36" s="34"/>
      <c r="B36" s="133"/>
      <c r="C36" s="133"/>
      <c r="D36" s="133"/>
      <c r="E36" s="133"/>
      <c r="F36" s="133"/>
      <c r="G36" s="133"/>
      <c r="H36" s="133"/>
      <c r="I36" s="42">
        <f>LEN(B36)</f>
        <v>0</v>
      </c>
      <c r="J36" s="42">
        <f>750-I36</f>
        <v>750</v>
      </c>
    </row>
    <row r="37" spans="1:10" ht="14">
      <c r="B37" s="37"/>
      <c r="C37" s="37"/>
      <c r="D37" s="37"/>
      <c r="E37" s="37"/>
      <c r="F37" s="37"/>
      <c r="G37" s="37"/>
      <c r="H37" s="37"/>
      <c r="I37" s="37"/>
      <c r="J37" s="37"/>
    </row>
    <row r="38" spans="1:10" ht="38.15" customHeight="1">
      <c r="B38" s="143" t="s">
        <v>290</v>
      </c>
      <c r="C38" s="143" t="s">
        <v>112</v>
      </c>
      <c r="D38" s="143" t="s">
        <v>112</v>
      </c>
      <c r="E38" s="143" t="s">
        <v>112</v>
      </c>
      <c r="F38" s="143" t="s">
        <v>112</v>
      </c>
      <c r="G38" s="143" t="s">
        <v>112</v>
      </c>
      <c r="H38" s="143" t="s">
        <v>112</v>
      </c>
      <c r="I38" s="143" t="s">
        <v>112</v>
      </c>
      <c r="J38" s="143" t="s">
        <v>112</v>
      </c>
    </row>
    <row r="39" spans="1:10" ht="14">
      <c r="B39" s="37"/>
      <c r="C39" s="37"/>
      <c r="D39" s="37"/>
      <c r="E39" s="37"/>
      <c r="F39" s="37"/>
      <c r="G39" s="37"/>
      <c r="H39" s="37"/>
      <c r="I39" s="37"/>
      <c r="J39" s="37"/>
    </row>
    <row r="40" spans="1:10" ht="14">
      <c r="B40" s="37"/>
      <c r="C40" s="37"/>
      <c r="D40" s="37"/>
      <c r="E40" s="37"/>
      <c r="F40" s="37"/>
      <c r="G40" s="37"/>
      <c r="H40" s="37"/>
      <c r="I40" s="37"/>
      <c r="J40" s="37"/>
    </row>
    <row r="41" spans="1:10" ht="14">
      <c r="B41" s="37"/>
      <c r="C41" s="37"/>
      <c r="D41" s="37"/>
      <c r="E41" s="37"/>
      <c r="F41" s="37"/>
      <c r="G41" s="37"/>
      <c r="H41" s="37"/>
      <c r="I41" s="37"/>
      <c r="J41" s="37"/>
    </row>
    <row r="42" spans="1:10" ht="14">
      <c r="B42" s="37"/>
      <c r="C42" s="37"/>
      <c r="D42" s="37"/>
      <c r="E42" s="37"/>
      <c r="F42" s="37"/>
      <c r="G42" s="37"/>
      <c r="H42" s="37"/>
      <c r="I42" s="37"/>
      <c r="J42" s="37"/>
    </row>
    <row r="43" spans="1:10" ht="14">
      <c r="B43" s="37"/>
      <c r="C43" s="37"/>
      <c r="D43" s="37"/>
      <c r="E43" s="37"/>
      <c r="F43" s="37"/>
      <c r="G43" s="37"/>
      <c r="H43" s="37"/>
      <c r="I43" s="37"/>
      <c r="J43" s="37"/>
    </row>
    <row r="44" spans="1:10" ht="14">
      <c r="B44" s="37"/>
      <c r="C44" s="37"/>
      <c r="D44" s="37"/>
      <c r="E44" s="37"/>
      <c r="F44" s="37"/>
      <c r="G44" s="37"/>
      <c r="H44" s="37"/>
      <c r="I44" s="37"/>
      <c r="J44" s="37"/>
    </row>
    <row r="45" spans="1:10" ht="14">
      <c r="B45" s="37"/>
      <c r="C45" s="37"/>
      <c r="D45" s="37"/>
      <c r="E45" s="37"/>
      <c r="F45" s="37"/>
      <c r="G45" s="37"/>
      <c r="H45" s="37"/>
      <c r="I45" s="37"/>
      <c r="J45" s="37"/>
    </row>
    <row r="46" spans="1:10" ht="14">
      <c r="B46" s="37"/>
      <c r="C46" s="37"/>
      <c r="D46" s="37"/>
      <c r="E46" s="37"/>
      <c r="F46" s="37"/>
      <c r="G46" s="37"/>
      <c r="H46" s="37"/>
      <c r="I46" s="37"/>
      <c r="J46" s="37"/>
    </row>
    <row r="47" spans="1:10" ht="14">
      <c r="B47" s="37"/>
      <c r="C47" s="37"/>
      <c r="D47" s="37"/>
      <c r="E47" s="37"/>
      <c r="F47" s="37"/>
      <c r="G47" s="37"/>
      <c r="H47" s="37"/>
      <c r="I47" s="37"/>
      <c r="J47" s="37"/>
    </row>
    <row r="48" spans="1:10" ht="14">
      <c r="B48" s="37"/>
      <c r="C48" s="37"/>
      <c r="D48" s="37"/>
      <c r="E48" s="37"/>
      <c r="F48" s="37"/>
      <c r="G48" s="37"/>
      <c r="H48" s="37"/>
      <c r="I48" s="37"/>
      <c r="J48" s="37"/>
    </row>
    <row r="49" spans="2:10" ht="14">
      <c r="B49" s="37"/>
      <c r="C49" s="37"/>
      <c r="D49" s="37"/>
      <c r="E49" s="37"/>
      <c r="F49" s="37"/>
      <c r="G49" s="37"/>
      <c r="H49" s="37"/>
      <c r="I49" s="37"/>
      <c r="J49" s="37"/>
    </row>
    <row r="50" spans="2:10" ht="14">
      <c r="B50" s="37"/>
      <c r="C50" s="37"/>
      <c r="D50" s="37"/>
      <c r="E50" s="37"/>
      <c r="F50" s="37"/>
      <c r="G50" s="37"/>
      <c r="H50" s="37"/>
      <c r="I50" s="37"/>
      <c r="J50" s="37"/>
    </row>
    <row r="51" spans="2:10" ht="14">
      <c r="B51" s="37"/>
      <c r="C51" s="37"/>
      <c r="D51" s="37"/>
      <c r="E51" s="37"/>
      <c r="F51" s="37"/>
      <c r="G51" s="37"/>
      <c r="H51" s="37"/>
      <c r="I51" s="37"/>
      <c r="J51" s="37"/>
    </row>
    <row r="52" spans="2:10" ht="14">
      <c r="B52" s="37"/>
      <c r="C52" s="37"/>
      <c r="D52" s="37"/>
      <c r="E52" s="37"/>
      <c r="F52" s="37"/>
      <c r="G52" s="37"/>
      <c r="H52" s="37"/>
      <c r="I52" s="37"/>
      <c r="J52" s="37"/>
    </row>
    <row r="53" spans="2:10" ht="14">
      <c r="B53" s="37"/>
      <c r="C53" s="37"/>
      <c r="D53" s="37"/>
      <c r="E53" s="37"/>
      <c r="F53" s="37"/>
      <c r="G53" s="37"/>
      <c r="H53" s="37"/>
      <c r="I53" s="37"/>
      <c r="J53" s="37"/>
    </row>
    <row r="54" spans="2:10" ht="14">
      <c r="B54" s="37"/>
      <c r="C54" s="37"/>
      <c r="D54" s="37"/>
      <c r="E54" s="37"/>
      <c r="F54" s="37"/>
      <c r="G54" s="37"/>
      <c r="H54" s="37"/>
      <c r="I54" s="37"/>
      <c r="J54" s="37"/>
    </row>
    <row r="55" spans="2:10" ht="14">
      <c r="B55" s="37"/>
      <c r="C55" s="37"/>
      <c r="D55" s="37"/>
      <c r="E55" s="37"/>
      <c r="F55" s="37"/>
      <c r="G55" s="37"/>
      <c r="H55" s="37"/>
      <c r="I55" s="37"/>
      <c r="J55" s="37"/>
    </row>
    <row r="56" spans="2:10" ht="14">
      <c r="B56" s="37"/>
      <c r="C56" s="37"/>
      <c r="D56" s="37"/>
      <c r="E56" s="37"/>
      <c r="F56" s="37"/>
      <c r="G56" s="37"/>
      <c r="H56" s="37"/>
      <c r="I56" s="37"/>
      <c r="J56" s="37"/>
    </row>
    <row r="57" spans="2:10" ht="14">
      <c r="B57" s="37"/>
      <c r="C57" s="37"/>
      <c r="D57" s="37"/>
      <c r="E57" s="37"/>
      <c r="F57" s="37"/>
      <c r="G57" s="37"/>
      <c r="H57" s="37"/>
      <c r="I57" s="37"/>
      <c r="J57" s="37"/>
    </row>
    <row r="58" spans="2:10" ht="14">
      <c r="B58" s="37"/>
      <c r="C58" s="37"/>
      <c r="D58" s="37"/>
      <c r="E58" s="37"/>
      <c r="F58" s="37"/>
      <c r="G58" s="37"/>
      <c r="H58" s="37"/>
      <c r="I58" s="37"/>
      <c r="J58" s="37"/>
    </row>
    <row r="59" spans="2:10" ht="14">
      <c r="B59" s="37"/>
      <c r="C59" s="37"/>
      <c r="D59" s="37"/>
      <c r="E59" s="37"/>
      <c r="F59" s="37"/>
      <c r="G59" s="37"/>
      <c r="H59" s="37"/>
      <c r="I59" s="37"/>
      <c r="J59" s="37"/>
    </row>
    <row r="60" spans="2:10" ht="14">
      <c r="B60" s="37"/>
      <c r="C60" s="37"/>
      <c r="D60" s="37"/>
      <c r="E60" s="37"/>
      <c r="F60" s="37"/>
      <c r="G60" s="37"/>
      <c r="H60" s="37"/>
      <c r="I60" s="37"/>
      <c r="J60" s="37"/>
    </row>
    <row r="61" spans="2:10" ht="14">
      <c r="B61" s="37"/>
      <c r="C61" s="37"/>
      <c r="D61" s="37"/>
      <c r="E61" s="37"/>
      <c r="F61" s="37"/>
      <c r="G61" s="37"/>
      <c r="H61" s="37"/>
      <c r="I61" s="37"/>
      <c r="J61" s="37"/>
    </row>
    <row r="62" spans="2:10" ht="14">
      <c r="B62" s="37"/>
      <c r="C62" s="37"/>
      <c r="D62" s="37"/>
      <c r="E62" s="37"/>
      <c r="F62" s="37"/>
      <c r="G62" s="37"/>
      <c r="H62" s="37"/>
      <c r="I62" s="37"/>
      <c r="J62" s="37"/>
    </row>
    <row r="63" spans="2:10" ht="14">
      <c r="B63" s="37"/>
      <c r="C63" s="37"/>
      <c r="D63" s="37"/>
      <c r="E63" s="37"/>
      <c r="F63" s="37"/>
      <c r="G63" s="37"/>
      <c r="H63" s="37"/>
      <c r="I63" s="37"/>
      <c r="J63" s="37"/>
    </row>
  </sheetData>
  <sheetProtection algorithmName="SHA-512" hashValue="I4dtAe60j+rAAk/S7KtgrXUC3rNEsbA2V7KoI5PBfhNVwj5JE/C/ej0+dglgFRL7MkN7UxVpT9YK945bKB0eNw==" saltValue="kkEhPWqdUgY9QjBWQYEx0A==" spinCount="100000" sheet="1" objects="1" scenarios="1" selectLockedCells="1"/>
  <mergeCells count="27">
    <mergeCell ref="B36:H36"/>
    <mergeCell ref="C15:J15"/>
    <mergeCell ref="C16:J16"/>
    <mergeCell ref="B18:J18"/>
    <mergeCell ref="B38:J38"/>
    <mergeCell ref="B19:J19"/>
    <mergeCell ref="B23:H23"/>
    <mergeCell ref="B24:H24"/>
    <mergeCell ref="B20:H20"/>
    <mergeCell ref="B21:H21"/>
    <mergeCell ref="B30:H30"/>
    <mergeCell ref="B32:H32"/>
    <mergeCell ref="B33:H33"/>
    <mergeCell ref="B35:H35"/>
    <mergeCell ref="B2:J2"/>
    <mergeCell ref="B4:J4"/>
    <mergeCell ref="B5:J5"/>
    <mergeCell ref="D7:J7"/>
    <mergeCell ref="D8:J8"/>
    <mergeCell ref="B26:H26"/>
    <mergeCell ref="B27:H27"/>
    <mergeCell ref="B29:H29"/>
    <mergeCell ref="D9:J9"/>
    <mergeCell ref="B11:J11"/>
    <mergeCell ref="C12:J12"/>
    <mergeCell ref="C13:J13"/>
    <mergeCell ref="C14:J14"/>
  </mergeCells>
  <dataValidations count="1">
    <dataValidation type="textLength" allowBlank="1" showInputMessage="1" showErrorMessage="1" errorTitle="Prekročenie počtu znakov" error="Prekročili ste maximálny počet znakov 750." sqref="I37 B21:H21 B24:H24 B27:H27 B30:H30 B33:H33 B36:H36" xr:uid="{B3CDA010-A0F7-4F47-8D95-B2614DE71970}">
      <formula1>0</formula1>
      <formula2>750</formula2>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tabColor rgb="FF5B9BD5"/>
  </sheetPr>
  <dimension ref="A2:O187"/>
  <sheetViews>
    <sheetView showGridLines="0" topLeftCell="B68" zoomScale="85" zoomScaleNormal="85" workbookViewId="0">
      <selection activeCell="F71" sqref="F71:G71"/>
    </sheetView>
  </sheetViews>
  <sheetFormatPr defaultColWidth="9.1796875" defaultRowHeight="14.5"/>
  <cols>
    <col min="1" max="1" width="9.1796875" style="44"/>
    <col min="2" max="2" width="11" style="44" customWidth="1"/>
    <col min="3" max="3" width="10" style="44" customWidth="1"/>
    <col min="4" max="5" width="20" style="44" customWidth="1"/>
    <col min="6" max="6" width="28" style="44" customWidth="1"/>
    <col min="7" max="9" width="20" style="44" customWidth="1"/>
    <col min="10" max="10" width="18" style="44" customWidth="1"/>
    <col min="11" max="12" width="24" style="44" customWidth="1"/>
    <col min="13" max="16384" width="9.1796875" style="44"/>
  </cols>
  <sheetData>
    <row r="2" spans="2:15" ht="24" customHeight="1">
      <c r="B2" s="262" t="s">
        <v>113</v>
      </c>
      <c r="C2" s="262" t="s">
        <v>114</v>
      </c>
      <c r="D2" s="262" t="s">
        <v>114</v>
      </c>
      <c r="E2" s="262" t="s">
        <v>114</v>
      </c>
      <c r="F2" s="262" t="s">
        <v>114</v>
      </c>
      <c r="G2" s="262" t="s">
        <v>114</v>
      </c>
      <c r="H2" s="262" t="s">
        <v>114</v>
      </c>
      <c r="I2" s="262" t="s">
        <v>114</v>
      </c>
      <c r="J2" s="262" t="s">
        <v>114</v>
      </c>
      <c r="K2" s="262" t="s">
        <v>114</v>
      </c>
      <c r="L2" s="262" t="s">
        <v>114</v>
      </c>
    </row>
    <row r="3" spans="2:15" ht="32.5" customHeight="1">
      <c r="B3" s="263" t="s">
        <v>291</v>
      </c>
      <c r="C3" s="263" t="s">
        <v>115</v>
      </c>
      <c r="D3" s="263" t="s">
        <v>115</v>
      </c>
      <c r="E3" s="263" t="s">
        <v>115</v>
      </c>
      <c r="F3" s="263" t="s">
        <v>115</v>
      </c>
      <c r="G3" s="263" t="s">
        <v>115</v>
      </c>
      <c r="H3" s="263" t="s">
        <v>115</v>
      </c>
      <c r="I3" s="263" t="s">
        <v>115</v>
      </c>
      <c r="J3" s="263" t="s">
        <v>115</v>
      </c>
      <c r="K3" s="263" t="s">
        <v>115</v>
      </c>
      <c r="L3" s="263" t="s">
        <v>115</v>
      </c>
    </row>
    <row r="4" spans="2:15">
      <c r="B4" s="45"/>
      <c r="C4" s="45"/>
      <c r="D4" s="45"/>
      <c r="E4" s="45"/>
      <c r="F4" s="45"/>
      <c r="G4" s="45"/>
      <c r="H4" s="45"/>
      <c r="I4" s="45"/>
      <c r="J4" s="45"/>
      <c r="K4" s="45"/>
      <c r="L4" s="45"/>
    </row>
    <row r="5" spans="2:15" ht="24" customHeight="1">
      <c r="B5" s="264" t="s">
        <v>116</v>
      </c>
      <c r="C5" s="265" t="s">
        <v>116</v>
      </c>
      <c r="D5" s="265" t="s">
        <v>116</v>
      </c>
      <c r="E5" s="265" t="s">
        <v>116</v>
      </c>
      <c r="F5" s="265" t="s">
        <v>116</v>
      </c>
      <c r="G5" s="265" t="s">
        <v>116</v>
      </c>
      <c r="H5" s="265" t="s">
        <v>116</v>
      </c>
      <c r="I5" s="265" t="s">
        <v>116</v>
      </c>
      <c r="J5" s="265" t="s">
        <v>116</v>
      </c>
      <c r="K5" s="265" t="s">
        <v>116</v>
      </c>
      <c r="L5" s="265" t="s">
        <v>116</v>
      </c>
    </row>
    <row r="6" spans="2:15" ht="42" customHeight="1">
      <c r="B6" s="46" t="s">
        <v>117</v>
      </c>
      <c r="C6" s="47" t="s">
        <v>118</v>
      </c>
      <c r="D6" s="48" t="s">
        <v>119</v>
      </c>
      <c r="E6" s="48" t="s">
        <v>120</v>
      </c>
      <c r="F6" s="48" t="s">
        <v>121</v>
      </c>
      <c r="G6" s="48" t="s">
        <v>122</v>
      </c>
      <c r="H6" s="48" t="s">
        <v>123</v>
      </c>
      <c r="I6" s="49" t="s">
        <v>292</v>
      </c>
      <c r="J6" s="48" t="s">
        <v>124</v>
      </c>
      <c r="K6" s="48" t="s">
        <v>125</v>
      </c>
      <c r="L6" s="48" t="s">
        <v>126</v>
      </c>
    </row>
    <row r="7" spans="2:15" ht="48" customHeight="1">
      <c r="B7" s="266" t="s">
        <v>127</v>
      </c>
      <c r="C7" s="50" t="s">
        <v>128</v>
      </c>
      <c r="D7" s="58"/>
      <c r="E7" s="58"/>
      <c r="F7" s="58"/>
      <c r="G7" s="58"/>
      <c r="H7" s="58"/>
      <c r="I7" s="51"/>
      <c r="J7" s="58"/>
      <c r="K7" s="51"/>
      <c r="L7" s="58"/>
    </row>
    <row r="8" spans="2:15" ht="48" customHeight="1">
      <c r="B8" s="266"/>
      <c r="C8" s="50" t="s">
        <v>129</v>
      </c>
      <c r="D8" s="58"/>
      <c r="E8" s="58"/>
      <c r="F8" s="58"/>
      <c r="G8" s="58"/>
      <c r="H8" s="58"/>
      <c r="I8" s="51"/>
      <c r="J8" s="58"/>
      <c r="K8" s="51"/>
      <c r="L8" s="58"/>
    </row>
    <row r="9" spans="2:15" ht="48" customHeight="1">
      <c r="B9" s="266"/>
      <c r="C9" s="50" t="s">
        <v>130</v>
      </c>
      <c r="D9" s="58"/>
      <c r="E9" s="58"/>
      <c r="F9" s="58"/>
      <c r="G9" s="58"/>
      <c r="H9" s="58"/>
      <c r="I9" s="58"/>
      <c r="J9" s="58"/>
      <c r="K9" s="51"/>
      <c r="L9" s="58"/>
      <c r="O9" s="52"/>
    </row>
    <row r="10" spans="2:15" ht="48" customHeight="1">
      <c r="B10" s="266"/>
      <c r="C10" s="50" t="s">
        <v>131</v>
      </c>
      <c r="D10" s="51"/>
      <c r="E10" s="51"/>
      <c r="F10" s="51"/>
      <c r="G10" s="51"/>
      <c r="H10" s="59"/>
      <c r="I10" s="51"/>
      <c r="J10" s="51"/>
      <c r="K10" s="58"/>
      <c r="L10" s="51"/>
    </row>
    <row r="11" spans="2:15" ht="48" customHeight="1">
      <c r="B11" s="266" t="s">
        <v>132</v>
      </c>
      <c r="C11" s="50" t="s">
        <v>128</v>
      </c>
      <c r="D11" s="58"/>
      <c r="E11" s="58"/>
      <c r="F11" s="58"/>
      <c r="G11" s="58"/>
      <c r="H11" s="58"/>
      <c r="I11" s="51"/>
      <c r="J11" s="58"/>
      <c r="K11" s="51"/>
      <c r="L11" s="58"/>
    </row>
    <row r="12" spans="2:15" ht="48" customHeight="1">
      <c r="B12" s="266"/>
      <c r="C12" s="50" t="s">
        <v>129</v>
      </c>
      <c r="D12" s="58"/>
      <c r="E12" s="58"/>
      <c r="F12" s="58"/>
      <c r="G12" s="58"/>
      <c r="H12" s="58"/>
      <c r="I12" s="51"/>
      <c r="J12" s="58"/>
      <c r="K12" s="51"/>
      <c r="L12" s="58"/>
    </row>
    <row r="13" spans="2:15" ht="48" customHeight="1">
      <c r="B13" s="266"/>
      <c r="C13" s="50" t="s">
        <v>130</v>
      </c>
      <c r="D13" s="58"/>
      <c r="E13" s="58"/>
      <c r="F13" s="58"/>
      <c r="G13" s="58"/>
      <c r="H13" s="58"/>
      <c r="I13" s="58"/>
      <c r="J13" s="58"/>
      <c r="K13" s="51"/>
      <c r="L13" s="58"/>
    </row>
    <row r="14" spans="2:15" ht="48" customHeight="1">
      <c r="B14" s="266"/>
      <c r="C14" s="50" t="s">
        <v>131</v>
      </c>
      <c r="D14" s="51"/>
      <c r="E14" s="51"/>
      <c r="F14" s="51"/>
      <c r="G14" s="51"/>
      <c r="H14" s="59"/>
      <c r="I14" s="51"/>
      <c r="J14" s="51"/>
      <c r="K14" s="58"/>
      <c r="L14" s="51"/>
    </row>
    <row r="15" spans="2:15" ht="48" customHeight="1">
      <c r="B15" s="266" t="s">
        <v>133</v>
      </c>
      <c r="C15" s="50" t="s">
        <v>128</v>
      </c>
      <c r="D15" s="58"/>
      <c r="E15" s="58"/>
      <c r="F15" s="58"/>
      <c r="G15" s="58"/>
      <c r="H15" s="58"/>
      <c r="I15" s="51"/>
      <c r="J15" s="58"/>
      <c r="K15" s="51"/>
      <c r="L15" s="58"/>
    </row>
    <row r="16" spans="2:15" ht="48" customHeight="1">
      <c r="B16" s="266"/>
      <c r="C16" s="50" t="s">
        <v>129</v>
      </c>
      <c r="D16" s="58"/>
      <c r="E16" s="58"/>
      <c r="F16" s="58"/>
      <c r="G16" s="58"/>
      <c r="H16" s="58"/>
      <c r="I16" s="51"/>
      <c r="J16" s="58"/>
      <c r="K16" s="51"/>
      <c r="L16" s="58"/>
    </row>
    <row r="17" spans="2:12" ht="48" customHeight="1">
      <c r="B17" s="266"/>
      <c r="C17" s="50" t="s">
        <v>130</v>
      </c>
      <c r="D17" s="58"/>
      <c r="E17" s="58"/>
      <c r="F17" s="58"/>
      <c r="G17" s="58"/>
      <c r="H17" s="58"/>
      <c r="I17" s="58"/>
      <c r="J17" s="58"/>
      <c r="K17" s="51"/>
      <c r="L17" s="58"/>
    </row>
    <row r="18" spans="2:12" ht="48" customHeight="1">
      <c r="B18" s="266"/>
      <c r="C18" s="50" t="s">
        <v>131</v>
      </c>
      <c r="D18" s="51"/>
      <c r="E18" s="51"/>
      <c r="F18" s="51"/>
      <c r="G18" s="51"/>
      <c r="H18" s="59"/>
      <c r="I18" s="51"/>
      <c r="J18" s="51"/>
      <c r="K18" s="58"/>
      <c r="L18" s="51"/>
    </row>
    <row r="19" spans="2:12" ht="48" customHeight="1">
      <c r="B19" s="266" t="s">
        <v>134</v>
      </c>
      <c r="C19" s="50" t="s">
        <v>128</v>
      </c>
      <c r="D19" s="58"/>
      <c r="E19" s="58"/>
      <c r="F19" s="58"/>
      <c r="G19" s="58"/>
      <c r="H19" s="58"/>
      <c r="I19" s="51"/>
      <c r="J19" s="58"/>
      <c r="K19" s="51"/>
      <c r="L19" s="58"/>
    </row>
    <row r="20" spans="2:12" ht="48" customHeight="1">
      <c r="B20" s="266"/>
      <c r="C20" s="50" t="s">
        <v>129</v>
      </c>
      <c r="D20" s="58"/>
      <c r="E20" s="58"/>
      <c r="F20" s="58"/>
      <c r="G20" s="58"/>
      <c r="H20" s="58"/>
      <c r="I20" s="51"/>
      <c r="J20" s="58"/>
      <c r="K20" s="51"/>
      <c r="L20" s="58"/>
    </row>
    <row r="21" spans="2:12" ht="48" customHeight="1">
      <c r="B21" s="266"/>
      <c r="C21" s="50" t="s">
        <v>130</v>
      </c>
      <c r="D21" s="58"/>
      <c r="E21" s="58"/>
      <c r="F21" s="58"/>
      <c r="G21" s="58"/>
      <c r="H21" s="58"/>
      <c r="I21" s="58"/>
      <c r="J21" s="58"/>
      <c r="K21" s="51"/>
      <c r="L21" s="58"/>
    </row>
    <row r="22" spans="2:12" ht="48" customHeight="1">
      <c r="B22" s="266"/>
      <c r="C22" s="50" t="s">
        <v>131</v>
      </c>
      <c r="D22" s="51"/>
      <c r="E22" s="51"/>
      <c r="F22" s="51"/>
      <c r="G22" s="51"/>
      <c r="H22" s="59"/>
      <c r="I22" s="51"/>
      <c r="J22" s="51"/>
      <c r="K22" s="58"/>
      <c r="L22" s="51"/>
    </row>
    <row r="23" spans="2:12" ht="48" customHeight="1">
      <c r="B23" s="266" t="s">
        <v>135</v>
      </c>
      <c r="C23" s="50" t="s">
        <v>128</v>
      </c>
      <c r="D23" s="58"/>
      <c r="E23" s="58"/>
      <c r="F23" s="58"/>
      <c r="G23" s="58"/>
      <c r="H23" s="58"/>
      <c r="I23" s="51"/>
      <c r="J23" s="58"/>
      <c r="K23" s="51"/>
      <c r="L23" s="58"/>
    </row>
    <row r="24" spans="2:12" ht="48" customHeight="1">
      <c r="B24" s="266"/>
      <c r="C24" s="50" t="s">
        <v>129</v>
      </c>
      <c r="D24" s="58"/>
      <c r="E24" s="58"/>
      <c r="F24" s="58"/>
      <c r="G24" s="58"/>
      <c r="H24" s="58"/>
      <c r="I24" s="51"/>
      <c r="J24" s="58"/>
      <c r="K24" s="51"/>
      <c r="L24" s="58"/>
    </row>
    <row r="25" spans="2:12" ht="48" customHeight="1">
      <c r="B25" s="266"/>
      <c r="C25" s="50" t="s">
        <v>130</v>
      </c>
      <c r="D25" s="58"/>
      <c r="E25" s="58"/>
      <c r="F25" s="58"/>
      <c r="G25" s="58"/>
      <c r="H25" s="58"/>
      <c r="I25" s="58"/>
      <c r="J25" s="58"/>
      <c r="K25" s="51"/>
      <c r="L25" s="58"/>
    </row>
    <row r="26" spans="2:12" ht="48" customHeight="1">
      <c r="B26" s="266"/>
      <c r="C26" s="50" t="s">
        <v>131</v>
      </c>
      <c r="D26" s="51"/>
      <c r="E26" s="51"/>
      <c r="F26" s="51"/>
      <c r="G26" s="51"/>
      <c r="H26" s="59"/>
      <c r="I26" s="51"/>
      <c r="J26" s="51"/>
      <c r="K26" s="58"/>
      <c r="L26" s="51"/>
    </row>
    <row r="27" spans="2:12" ht="48" customHeight="1">
      <c r="B27" s="266" t="s">
        <v>136</v>
      </c>
      <c r="C27" s="50" t="s">
        <v>128</v>
      </c>
      <c r="D27" s="58"/>
      <c r="E27" s="58"/>
      <c r="F27" s="58"/>
      <c r="G27" s="58"/>
      <c r="H27" s="58"/>
      <c r="I27" s="51"/>
      <c r="J27" s="58"/>
      <c r="K27" s="51"/>
      <c r="L27" s="58"/>
    </row>
    <row r="28" spans="2:12" ht="48" customHeight="1">
      <c r="B28" s="266"/>
      <c r="C28" s="50" t="s">
        <v>129</v>
      </c>
      <c r="D28" s="58"/>
      <c r="E28" s="58"/>
      <c r="F28" s="58"/>
      <c r="G28" s="58"/>
      <c r="H28" s="58"/>
      <c r="I28" s="51"/>
      <c r="J28" s="58"/>
      <c r="K28" s="51"/>
      <c r="L28" s="58"/>
    </row>
    <row r="29" spans="2:12" ht="48" customHeight="1">
      <c r="B29" s="266"/>
      <c r="C29" s="50" t="s">
        <v>130</v>
      </c>
      <c r="D29" s="58"/>
      <c r="E29" s="58"/>
      <c r="F29" s="58"/>
      <c r="G29" s="58"/>
      <c r="H29" s="58"/>
      <c r="I29" s="58"/>
      <c r="J29" s="58"/>
      <c r="K29" s="51"/>
      <c r="L29" s="58"/>
    </row>
    <row r="30" spans="2:12" ht="48" customHeight="1">
      <c r="B30" s="266"/>
      <c r="C30" s="50" t="s">
        <v>131</v>
      </c>
      <c r="D30" s="51"/>
      <c r="E30" s="51"/>
      <c r="F30" s="51"/>
      <c r="G30" s="51"/>
      <c r="H30" s="59"/>
      <c r="I30" s="51"/>
      <c r="J30" s="51"/>
      <c r="K30" s="58"/>
      <c r="L30" s="51"/>
    </row>
    <row r="31" spans="2:12" ht="48" customHeight="1">
      <c r="B31" s="266" t="s">
        <v>137</v>
      </c>
      <c r="C31" s="50" t="s">
        <v>128</v>
      </c>
      <c r="D31" s="58"/>
      <c r="E31" s="58"/>
      <c r="F31" s="58"/>
      <c r="G31" s="58"/>
      <c r="H31" s="58"/>
      <c r="I31" s="51"/>
      <c r="J31" s="58"/>
      <c r="K31" s="51"/>
      <c r="L31" s="58"/>
    </row>
    <row r="32" spans="2:12" ht="48" customHeight="1">
      <c r="B32" s="266"/>
      <c r="C32" s="50" t="s">
        <v>129</v>
      </c>
      <c r="D32" s="58"/>
      <c r="E32" s="58"/>
      <c r="F32" s="58"/>
      <c r="G32" s="58"/>
      <c r="H32" s="58"/>
      <c r="I32" s="51"/>
      <c r="J32" s="58"/>
      <c r="K32" s="51"/>
      <c r="L32" s="58"/>
    </row>
    <row r="33" spans="2:12" ht="48" customHeight="1">
      <c r="B33" s="266"/>
      <c r="C33" s="50" t="s">
        <v>130</v>
      </c>
      <c r="D33" s="58"/>
      <c r="E33" s="58"/>
      <c r="F33" s="58"/>
      <c r="G33" s="58"/>
      <c r="H33" s="58"/>
      <c r="I33" s="58"/>
      <c r="J33" s="58"/>
      <c r="K33" s="51"/>
      <c r="L33" s="58"/>
    </row>
    <row r="34" spans="2:12" ht="48" customHeight="1">
      <c r="B34" s="267"/>
      <c r="C34" s="50" t="s">
        <v>131</v>
      </c>
      <c r="D34" s="51"/>
      <c r="E34" s="51"/>
      <c r="F34" s="51"/>
      <c r="G34" s="51"/>
      <c r="H34" s="59"/>
      <c r="I34" s="51"/>
      <c r="J34" s="51"/>
      <c r="K34" s="58"/>
      <c r="L34" s="51"/>
    </row>
    <row r="35" spans="2:12">
      <c r="B35" s="45"/>
      <c r="C35" s="45"/>
      <c r="D35" s="45"/>
      <c r="E35" s="45"/>
      <c r="F35" s="45"/>
      <c r="G35" s="45"/>
      <c r="H35" s="45"/>
      <c r="I35" s="45"/>
      <c r="J35" s="45"/>
      <c r="K35" s="45"/>
      <c r="L35" s="45"/>
    </row>
    <row r="36" spans="2:12" ht="24" customHeight="1">
      <c r="B36" s="268" t="s">
        <v>138</v>
      </c>
      <c r="C36" s="269" t="s">
        <v>138</v>
      </c>
      <c r="D36" s="269" t="s">
        <v>138</v>
      </c>
      <c r="E36" s="269" t="s">
        <v>138</v>
      </c>
      <c r="F36" s="269" t="s">
        <v>138</v>
      </c>
      <c r="G36" s="269" t="s">
        <v>138</v>
      </c>
      <c r="H36" s="269" t="s">
        <v>138</v>
      </c>
      <c r="I36" s="269" t="s">
        <v>138</v>
      </c>
      <c r="J36" s="269" t="s">
        <v>138</v>
      </c>
      <c r="K36" s="269" t="s">
        <v>138</v>
      </c>
      <c r="L36" s="269" t="s">
        <v>138</v>
      </c>
    </row>
    <row r="37" spans="2:12" ht="42" customHeight="1">
      <c r="B37" s="53" t="s">
        <v>117</v>
      </c>
      <c r="C37" s="54" t="s">
        <v>118</v>
      </c>
      <c r="D37" s="55" t="s">
        <v>119</v>
      </c>
      <c r="E37" s="55" t="s">
        <v>120</v>
      </c>
      <c r="F37" s="55" t="s">
        <v>121</v>
      </c>
      <c r="G37" s="55" t="s">
        <v>122</v>
      </c>
      <c r="H37" s="55" t="s">
        <v>123</v>
      </c>
      <c r="I37" s="49" t="s">
        <v>292</v>
      </c>
      <c r="J37" s="55" t="s">
        <v>124</v>
      </c>
      <c r="K37" s="55" t="s">
        <v>125</v>
      </c>
      <c r="L37" s="55" t="s">
        <v>126</v>
      </c>
    </row>
    <row r="38" spans="2:12" ht="48" customHeight="1">
      <c r="B38" s="266" t="s">
        <v>139</v>
      </c>
      <c r="C38" s="50" t="s">
        <v>128</v>
      </c>
      <c r="D38" s="58"/>
      <c r="E38" s="58"/>
      <c r="F38" s="58"/>
      <c r="G38" s="58"/>
      <c r="H38" s="58"/>
      <c r="I38" s="51"/>
      <c r="J38" s="58"/>
      <c r="K38" s="51"/>
      <c r="L38" s="58"/>
    </row>
    <row r="39" spans="2:12" ht="48" customHeight="1">
      <c r="B39" s="266"/>
      <c r="C39" s="50" t="s">
        <v>129</v>
      </c>
      <c r="D39" s="58"/>
      <c r="E39" s="58"/>
      <c r="F39" s="58"/>
      <c r="G39" s="58"/>
      <c r="H39" s="58"/>
      <c r="I39" s="51"/>
      <c r="J39" s="58"/>
      <c r="K39" s="51"/>
      <c r="L39" s="58"/>
    </row>
    <row r="40" spans="2:12" ht="48" customHeight="1">
      <c r="B40" s="266"/>
      <c r="C40" s="50" t="s">
        <v>130</v>
      </c>
      <c r="D40" s="58"/>
      <c r="E40" s="58"/>
      <c r="F40" s="58"/>
      <c r="G40" s="58"/>
      <c r="H40" s="58"/>
      <c r="I40" s="58"/>
      <c r="J40" s="58"/>
      <c r="K40" s="51"/>
      <c r="L40" s="58"/>
    </row>
    <row r="41" spans="2:12" ht="48" customHeight="1">
      <c r="B41" s="266"/>
      <c r="C41" s="50" t="s">
        <v>131</v>
      </c>
      <c r="D41" s="51"/>
      <c r="E41" s="51"/>
      <c r="F41" s="51"/>
      <c r="G41" s="51"/>
      <c r="H41" s="59"/>
      <c r="I41" s="51"/>
      <c r="J41" s="51"/>
      <c r="K41" s="58"/>
      <c r="L41" s="51"/>
    </row>
    <row r="42" spans="2:12" ht="48" customHeight="1">
      <c r="B42" s="266" t="s">
        <v>140</v>
      </c>
      <c r="C42" s="50" t="s">
        <v>128</v>
      </c>
      <c r="D42" s="58"/>
      <c r="E42" s="58"/>
      <c r="F42" s="58"/>
      <c r="G42" s="58"/>
      <c r="H42" s="58"/>
      <c r="I42" s="51"/>
      <c r="J42" s="58"/>
      <c r="K42" s="51"/>
      <c r="L42" s="58"/>
    </row>
    <row r="43" spans="2:12" ht="48" customHeight="1">
      <c r="B43" s="266"/>
      <c r="C43" s="50" t="s">
        <v>129</v>
      </c>
      <c r="D43" s="58"/>
      <c r="E43" s="58"/>
      <c r="F43" s="58"/>
      <c r="G43" s="58"/>
      <c r="H43" s="58"/>
      <c r="I43" s="51"/>
      <c r="J43" s="58"/>
      <c r="K43" s="51"/>
      <c r="L43" s="58"/>
    </row>
    <row r="44" spans="2:12" ht="48" customHeight="1">
      <c r="B44" s="266"/>
      <c r="C44" s="50" t="s">
        <v>130</v>
      </c>
      <c r="D44" s="58"/>
      <c r="E44" s="58"/>
      <c r="F44" s="58"/>
      <c r="G44" s="58"/>
      <c r="H44" s="58"/>
      <c r="I44" s="58"/>
      <c r="J44" s="58"/>
      <c r="K44" s="51"/>
      <c r="L44" s="58"/>
    </row>
    <row r="45" spans="2:12" ht="48" customHeight="1">
      <c r="B45" s="266"/>
      <c r="C45" s="50" t="s">
        <v>131</v>
      </c>
      <c r="D45" s="51"/>
      <c r="E45" s="51"/>
      <c r="F45" s="51"/>
      <c r="G45" s="51"/>
      <c r="H45" s="59"/>
      <c r="I45" s="51"/>
      <c r="J45" s="51"/>
      <c r="K45" s="58"/>
      <c r="L45" s="51"/>
    </row>
    <row r="46" spans="2:12" ht="48" customHeight="1">
      <c r="B46" s="266" t="s">
        <v>141</v>
      </c>
      <c r="C46" s="50" t="s">
        <v>128</v>
      </c>
      <c r="D46" s="58"/>
      <c r="E46" s="58"/>
      <c r="F46" s="58"/>
      <c r="G46" s="58"/>
      <c r="H46" s="58"/>
      <c r="I46" s="51"/>
      <c r="J46" s="58"/>
      <c r="K46" s="51"/>
      <c r="L46" s="58"/>
    </row>
    <row r="47" spans="2:12" ht="48" customHeight="1">
      <c r="B47" s="266"/>
      <c r="C47" s="50" t="s">
        <v>129</v>
      </c>
      <c r="D47" s="58"/>
      <c r="E47" s="58"/>
      <c r="F47" s="58"/>
      <c r="G47" s="58"/>
      <c r="H47" s="58"/>
      <c r="I47" s="51"/>
      <c r="J47" s="58"/>
      <c r="K47" s="51"/>
      <c r="L47" s="58"/>
    </row>
    <row r="48" spans="2:12" ht="48" customHeight="1">
      <c r="B48" s="266"/>
      <c r="C48" s="50" t="s">
        <v>130</v>
      </c>
      <c r="D48" s="58"/>
      <c r="E48" s="58"/>
      <c r="F48" s="58"/>
      <c r="G48" s="58"/>
      <c r="H48" s="58"/>
      <c r="I48" s="58"/>
      <c r="J48" s="58"/>
      <c r="K48" s="51"/>
      <c r="L48" s="58"/>
    </row>
    <row r="49" spans="2:12" ht="48" customHeight="1">
      <c r="B49" s="266"/>
      <c r="C49" s="50" t="s">
        <v>131</v>
      </c>
      <c r="D49" s="51"/>
      <c r="E49" s="51"/>
      <c r="F49" s="51"/>
      <c r="G49" s="51"/>
      <c r="H49" s="59"/>
      <c r="I49" s="51"/>
      <c r="J49" s="51"/>
      <c r="K49" s="58"/>
      <c r="L49" s="51"/>
    </row>
    <row r="50" spans="2:12" ht="48" customHeight="1">
      <c r="B50" s="266" t="s">
        <v>142</v>
      </c>
      <c r="C50" s="50" t="s">
        <v>128</v>
      </c>
      <c r="D50" s="58"/>
      <c r="E50" s="58"/>
      <c r="F50" s="58"/>
      <c r="G50" s="58"/>
      <c r="H50" s="58"/>
      <c r="I50" s="51"/>
      <c r="J50" s="58"/>
      <c r="K50" s="51"/>
      <c r="L50" s="58"/>
    </row>
    <row r="51" spans="2:12" ht="48" customHeight="1">
      <c r="B51" s="266"/>
      <c r="C51" s="50" t="s">
        <v>129</v>
      </c>
      <c r="D51" s="58"/>
      <c r="E51" s="58"/>
      <c r="F51" s="58"/>
      <c r="G51" s="58"/>
      <c r="H51" s="58"/>
      <c r="I51" s="51"/>
      <c r="J51" s="58"/>
      <c r="K51" s="51"/>
      <c r="L51" s="58"/>
    </row>
    <row r="52" spans="2:12" ht="48" customHeight="1">
      <c r="B52" s="266"/>
      <c r="C52" s="50" t="s">
        <v>130</v>
      </c>
      <c r="D52" s="58"/>
      <c r="E52" s="58"/>
      <c r="F52" s="58"/>
      <c r="G52" s="58"/>
      <c r="H52" s="58"/>
      <c r="I52" s="58"/>
      <c r="J52" s="58"/>
      <c r="K52" s="51"/>
      <c r="L52" s="58"/>
    </row>
    <row r="53" spans="2:12" ht="48" customHeight="1">
      <c r="B53" s="266"/>
      <c r="C53" s="50" t="s">
        <v>131</v>
      </c>
      <c r="D53" s="51"/>
      <c r="E53" s="51"/>
      <c r="F53" s="51"/>
      <c r="G53" s="51"/>
      <c r="H53" s="59"/>
      <c r="I53" s="51"/>
      <c r="J53" s="51"/>
      <c r="K53" s="58"/>
      <c r="L53" s="51"/>
    </row>
    <row r="54" spans="2:12" ht="48" customHeight="1">
      <c r="B54" s="266" t="s">
        <v>143</v>
      </c>
      <c r="C54" s="50" t="s">
        <v>128</v>
      </c>
      <c r="D54" s="58"/>
      <c r="E54" s="58"/>
      <c r="F54" s="58"/>
      <c r="G54" s="58"/>
      <c r="H54" s="58"/>
      <c r="I54" s="51"/>
      <c r="J54" s="58"/>
      <c r="K54" s="51"/>
      <c r="L54" s="58"/>
    </row>
    <row r="55" spans="2:12" ht="48" customHeight="1">
      <c r="B55" s="266"/>
      <c r="C55" s="50" t="s">
        <v>129</v>
      </c>
      <c r="D55" s="58"/>
      <c r="E55" s="58"/>
      <c r="F55" s="58"/>
      <c r="G55" s="58"/>
      <c r="H55" s="58"/>
      <c r="I55" s="51"/>
      <c r="J55" s="58"/>
      <c r="K55" s="51"/>
      <c r="L55" s="58"/>
    </row>
    <row r="56" spans="2:12" ht="48" customHeight="1">
      <c r="B56" s="266"/>
      <c r="C56" s="50" t="s">
        <v>130</v>
      </c>
      <c r="D56" s="58"/>
      <c r="E56" s="58"/>
      <c r="F56" s="58"/>
      <c r="G56" s="58"/>
      <c r="H56" s="58"/>
      <c r="I56" s="58"/>
      <c r="J56" s="58"/>
      <c r="K56" s="51"/>
      <c r="L56" s="58"/>
    </row>
    <row r="57" spans="2:12" ht="48" customHeight="1">
      <c r="B57" s="266"/>
      <c r="C57" s="50" t="s">
        <v>131</v>
      </c>
      <c r="D57" s="51"/>
      <c r="E57" s="51"/>
      <c r="F57" s="51"/>
      <c r="G57" s="51"/>
      <c r="H57" s="59"/>
      <c r="I57" s="51"/>
      <c r="J57" s="51"/>
      <c r="K57" s="58"/>
      <c r="L57" s="51"/>
    </row>
    <row r="58" spans="2:12" ht="48" customHeight="1">
      <c r="B58" s="266" t="s">
        <v>144</v>
      </c>
      <c r="C58" s="50" t="s">
        <v>128</v>
      </c>
      <c r="D58" s="58"/>
      <c r="E58" s="58"/>
      <c r="F58" s="58"/>
      <c r="G58" s="58"/>
      <c r="H58" s="58"/>
      <c r="I58" s="51"/>
      <c r="J58" s="58"/>
      <c r="K58" s="51"/>
      <c r="L58" s="58"/>
    </row>
    <row r="59" spans="2:12" ht="48" customHeight="1">
      <c r="B59" s="266"/>
      <c r="C59" s="50" t="s">
        <v>129</v>
      </c>
      <c r="D59" s="58"/>
      <c r="E59" s="58"/>
      <c r="F59" s="58"/>
      <c r="G59" s="58"/>
      <c r="H59" s="58"/>
      <c r="I59" s="51"/>
      <c r="J59" s="58"/>
      <c r="K59" s="51"/>
      <c r="L59" s="58"/>
    </row>
    <row r="60" spans="2:12" ht="48" customHeight="1">
      <c r="B60" s="266"/>
      <c r="C60" s="50" t="s">
        <v>130</v>
      </c>
      <c r="D60" s="58"/>
      <c r="E60" s="58"/>
      <c r="F60" s="58"/>
      <c r="G60" s="58"/>
      <c r="H60" s="58"/>
      <c r="I60" s="58"/>
      <c r="J60" s="58"/>
      <c r="K60" s="51"/>
      <c r="L60" s="58"/>
    </row>
    <row r="61" spans="2:12" ht="48" customHeight="1">
      <c r="B61" s="266"/>
      <c r="C61" s="50" t="s">
        <v>131</v>
      </c>
      <c r="D61" s="51"/>
      <c r="E61" s="51"/>
      <c r="F61" s="51"/>
      <c r="G61" s="51"/>
      <c r="H61" s="59"/>
      <c r="I61" s="51"/>
      <c r="J61" s="51"/>
      <c r="K61" s="58"/>
      <c r="L61" s="51"/>
    </row>
    <row r="62" spans="2:12" ht="48" customHeight="1">
      <c r="B62" s="266" t="s">
        <v>145</v>
      </c>
      <c r="C62" s="50" t="s">
        <v>128</v>
      </c>
      <c r="D62" s="58"/>
      <c r="E62" s="58"/>
      <c r="F62" s="58"/>
      <c r="G62" s="58"/>
      <c r="H62" s="58"/>
      <c r="I62" s="51"/>
      <c r="J62" s="58"/>
      <c r="K62" s="51"/>
      <c r="L62" s="58"/>
    </row>
    <row r="63" spans="2:12" ht="48" customHeight="1">
      <c r="B63" s="266"/>
      <c r="C63" s="50" t="s">
        <v>129</v>
      </c>
      <c r="D63" s="58"/>
      <c r="E63" s="58"/>
      <c r="F63" s="58"/>
      <c r="G63" s="58"/>
      <c r="H63" s="58"/>
      <c r="I63" s="51"/>
      <c r="J63" s="58"/>
      <c r="K63" s="51"/>
      <c r="L63" s="58"/>
    </row>
    <row r="64" spans="2:12" ht="48" customHeight="1">
      <c r="B64" s="266"/>
      <c r="C64" s="50" t="s">
        <v>130</v>
      </c>
      <c r="D64" s="58"/>
      <c r="E64" s="58"/>
      <c r="F64" s="58"/>
      <c r="G64" s="58"/>
      <c r="H64" s="58"/>
      <c r="I64" s="58"/>
      <c r="J64" s="58"/>
      <c r="K64" s="51"/>
      <c r="L64" s="58"/>
    </row>
    <row r="65" spans="1:12" ht="48" customHeight="1">
      <c r="B65" s="267"/>
      <c r="C65" s="50" t="s">
        <v>131</v>
      </c>
      <c r="D65" s="51"/>
      <c r="E65" s="51"/>
      <c r="F65" s="51"/>
      <c r="G65" s="51"/>
      <c r="H65" s="59"/>
      <c r="I65" s="51"/>
      <c r="J65" s="51"/>
      <c r="K65" s="58"/>
      <c r="L65" s="51"/>
    </row>
    <row r="66" spans="1:12">
      <c r="B66" s="45"/>
      <c r="C66" s="45"/>
      <c r="D66" s="45"/>
      <c r="E66" s="45"/>
      <c r="F66" s="45"/>
      <c r="G66" s="45"/>
      <c r="H66" s="45"/>
      <c r="I66" s="45"/>
      <c r="J66" s="45"/>
      <c r="K66" s="45"/>
      <c r="L66" s="45"/>
    </row>
    <row r="67" spans="1:12" ht="24" customHeight="1">
      <c r="A67" s="41"/>
      <c r="B67" s="270" t="s">
        <v>146</v>
      </c>
      <c r="C67" s="271" t="s">
        <v>146</v>
      </c>
      <c r="D67" s="271" t="s">
        <v>146</v>
      </c>
      <c r="E67" s="271" t="s">
        <v>146</v>
      </c>
      <c r="F67" s="271" t="s">
        <v>146</v>
      </c>
      <c r="G67" s="271" t="s">
        <v>146</v>
      </c>
      <c r="H67" s="271" t="s">
        <v>146</v>
      </c>
      <c r="I67" s="271" t="s">
        <v>146</v>
      </c>
      <c r="J67" s="271" t="s">
        <v>146</v>
      </c>
      <c r="K67" s="271" t="s">
        <v>146</v>
      </c>
      <c r="L67" s="272" t="s">
        <v>146</v>
      </c>
    </row>
    <row r="68" spans="1:12" ht="42" customHeight="1">
      <c r="A68" s="41"/>
      <c r="B68" s="56" t="s">
        <v>147</v>
      </c>
      <c r="C68" s="56" t="s">
        <v>148</v>
      </c>
      <c r="D68" s="273" t="s">
        <v>149</v>
      </c>
      <c r="E68" s="273"/>
      <c r="F68" s="273" t="s">
        <v>150</v>
      </c>
      <c r="G68" s="273"/>
      <c r="H68" s="273" t="s">
        <v>151</v>
      </c>
      <c r="I68" s="273"/>
      <c r="J68" s="273"/>
      <c r="K68" s="273"/>
      <c r="L68" s="273"/>
    </row>
    <row r="69" spans="1:12" ht="45" customHeight="1">
      <c r="A69" s="41"/>
      <c r="B69" s="57" t="s">
        <v>152</v>
      </c>
      <c r="C69" s="57" t="s">
        <v>153</v>
      </c>
      <c r="D69" s="274"/>
      <c r="E69" s="274"/>
      <c r="F69" s="274"/>
      <c r="G69" s="274"/>
      <c r="H69" s="274"/>
      <c r="I69" s="274"/>
      <c r="J69" s="274"/>
      <c r="K69" s="274"/>
      <c r="L69" s="274"/>
    </row>
    <row r="70" spans="1:12" ht="55.5" customHeight="1">
      <c r="A70" s="41"/>
      <c r="B70" s="57" t="s">
        <v>154</v>
      </c>
      <c r="C70" s="57" t="s">
        <v>155</v>
      </c>
      <c r="D70" s="274"/>
      <c r="E70" s="274"/>
      <c r="F70" s="274"/>
      <c r="G70" s="274"/>
      <c r="H70" s="274"/>
      <c r="I70" s="274"/>
      <c r="J70" s="274"/>
      <c r="K70" s="274"/>
      <c r="L70" s="274"/>
    </row>
    <row r="71" spans="1:12" ht="45" customHeight="1">
      <c r="A71" s="41"/>
      <c r="B71" s="57" t="s">
        <v>156</v>
      </c>
      <c r="C71" s="57" t="s">
        <v>157</v>
      </c>
      <c r="D71" s="274"/>
      <c r="E71" s="274"/>
      <c r="F71" s="274"/>
      <c r="G71" s="274"/>
      <c r="H71" s="274"/>
      <c r="I71" s="274"/>
      <c r="J71" s="274"/>
      <c r="K71" s="274"/>
      <c r="L71" s="274"/>
    </row>
    <row r="72" spans="1:12" ht="45" customHeight="1">
      <c r="A72" s="41"/>
      <c r="B72" s="57" t="s">
        <v>158</v>
      </c>
      <c r="C72" s="57" t="s">
        <v>157</v>
      </c>
      <c r="D72" s="274"/>
      <c r="E72" s="274"/>
      <c r="F72" s="274"/>
      <c r="G72" s="274"/>
      <c r="H72" s="274"/>
      <c r="I72" s="274"/>
      <c r="J72" s="274"/>
      <c r="K72" s="274"/>
      <c r="L72" s="274"/>
    </row>
    <row r="73" spans="1:12" ht="45" customHeight="1">
      <c r="A73" s="41"/>
      <c r="B73" s="57" t="s">
        <v>159</v>
      </c>
      <c r="C73" s="57" t="s">
        <v>157</v>
      </c>
      <c r="D73" s="274"/>
      <c r="E73" s="274"/>
      <c r="F73" s="274"/>
      <c r="G73" s="274"/>
      <c r="H73" s="274"/>
      <c r="I73" s="274"/>
      <c r="J73" s="274"/>
      <c r="K73" s="274"/>
      <c r="L73" s="274"/>
    </row>
    <row r="74" spans="1:12" ht="45" customHeight="1">
      <c r="A74" s="41"/>
      <c r="B74" s="57" t="s">
        <v>160</v>
      </c>
      <c r="C74" s="57" t="s">
        <v>161</v>
      </c>
      <c r="D74" s="274"/>
      <c r="E74" s="274"/>
      <c r="F74" s="274"/>
      <c r="G74" s="274"/>
      <c r="H74" s="274"/>
      <c r="I74" s="274"/>
      <c r="J74" s="274"/>
      <c r="K74" s="274"/>
      <c r="L74" s="274"/>
    </row>
    <row r="75" spans="1:12" ht="45" customHeight="1">
      <c r="A75" s="41"/>
      <c r="B75" s="57" t="s">
        <v>162</v>
      </c>
      <c r="C75" s="57" t="s">
        <v>163</v>
      </c>
      <c r="D75" s="274"/>
      <c r="E75" s="274"/>
      <c r="F75" s="274"/>
      <c r="G75" s="274"/>
      <c r="H75" s="274"/>
      <c r="I75" s="274"/>
      <c r="J75" s="274"/>
      <c r="K75" s="274"/>
      <c r="L75" s="274"/>
    </row>
    <row r="76" spans="1:12" ht="45" customHeight="1">
      <c r="A76" s="41"/>
      <c r="B76" s="57" t="s">
        <v>164</v>
      </c>
      <c r="C76" s="57" t="s">
        <v>163</v>
      </c>
      <c r="D76" s="274"/>
      <c r="E76" s="274"/>
      <c r="F76" s="274"/>
      <c r="G76" s="274"/>
      <c r="H76" s="274"/>
      <c r="I76" s="274"/>
      <c r="J76" s="274"/>
      <c r="K76" s="274"/>
      <c r="L76" s="274"/>
    </row>
    <row r="77" spans="1:12" ht="45" customHeight="1">
      <c r="A77" s="41"/>
      <c r="B77" s="57" t="s">
        <v>165</v>
      </c>
      <c r="C77" s="57" t="s">
        <v>163</v>
      </c>
      <c r="D77" s="274"/>
      <c r="E77" s="274"/>
      <c r="F77" s="274"/>
      <c r="G77" s="274"/>
      <c r="H77" s="274"/>
      <c r="I77" s="274"/>
      <c r="J77" s="274"/>
      <c r="K77" s="274"/>
      <c r="L77" s="274"/>
    </row>
    <row r="78" spans="1:12" ht="45" customHeight="1">
      <c r="A78" s="41"/>
      <c r="B78" s="57" t="s">
        <v>166</v>
      </c>
      <c r="C78" s="57" t="s">
        <v>163</v>
      </c>
      <c r="D78" s="274"/>
      <c r="E78" s="274"/>
      <c r="F78" s="274"/>
      <c r="G78" s="274"/>
      <c r="H78" s="274"/>
      <c r="I78" s="274"/>
      <c r="J78" s="274"/>
      <c r="K78" s="274"/>
      <c r="L78" s="274"/>
    </row>
    <row r="79" spans="1:12" ht="45" customHeight="1">
      <c r="A79" s="41"/>
      <c r="B79" s="57" t="s">
        <v>167</v>
      </c>
      <c r="C79" s="57" t="s">
        <v>168</v>
      </c>
      <c r="D79" s="274"/>
      <c r="E79" s="274"/>
      <c r="F79" s="274"/>
      <c r="G79" s="274"/>
      <c r="H79" s="274"/>
      <c r="I79" s="274"/>
      <c r="J79" s="274"/>
      <c r="K79" s="274"/>
      <c r="L79" s="274"/>
    </row>
    <row r="80" spans="1:12" ht="38.5" customHeight="1">
      <c r="A80" s="41"/>
      <c r="B80" s="275" t="s">
        <v>169</v>
      </c>
      <c r="C80" s="275"/>
      <c r="D80" s="275"/>
      <c r="E80" s="275"/>
      <c r="F80" s="275"/>
      <c r="G80" s="275"/>
      <c r="H80" s="275"/>
      <c r="I80" s="275"/>
      <c r="J80" s="275"/>
      <c r="K80" s="275"/>
      <c r="L80" s="275"/>
    </row>
    <row r="81" spans="2:12" ht="48" customHeight="1">
      <c r="B81" s="41"/>
      <c r="C81" s="41"/>
      <c r="D81" s="41"/>
      <c r="E81" s="41"/>
      <c r="F81" s="41"/>
      <c r="G81" s="41"/>
      <c r="H81" s="41"/>
      <c r="I81" s="41"/>
      <c r="J81" s="41"/>
      <c r="K81" s="41"/>
      <c r="L81" s="41"/>
    </row>
    <row r="82" spans="2:12" ht="48" customHeight="1">
      <c r="B82" s="41"/>
      <c r="C82" s="41"/>
      <c r="D82" s="41"/>
      <c r="E82" s="41"/>
      <c r="F82" s="41"/>
      <c r="G82" s="41"/>
      <c r="H82" s="41"/>
      <c r="I82" s="41"/>
      <c r="J82" s="41"/>
      <c r="K82" s="41"/>
      <c r="L82" s="41"/>
    </row>
    <row r="83" spans="2:12" ht="48" customHeight="1">
      <c r="B83" s="41"/>
      <c r="C83" s="41"/>
      <c r="D83" s="41"/>
      <c r="E83" s="41"/>
      <c r="F83" s="41"/>
      <c r="G83" s="41"/>
      <c r="H83" s="41"/>
      <c r="I83" s="41"/>
      <c r="J83" s="41"/>
      <c r="K83" s="41"/>
      <c r="L83" s="41"/>
    </row>
    <row r="84" spans="2:12" ht="48" customHeight="1">
      <c r="B84" s="41"/>
      <c r="C84" s="41"/>
      <c r="D84" s="41"/>
      <c r="E84" s="41"/>
      <c r="F84" s="41"/>
      <c r="G84" s="41"/>
      <c r="H84" s="41"/>
      <c r="I84" s="41"/>
      <c r="J84" s="41"/>
      <c r="K84" s="41"/>
      <c r="L84" s="41"/>
    </row>
    <row r="85" spans="2:12" ht="48" customHeight="1">
      <c r="B85" s="41"/>
      <c r="C85" s="41"/>
      <c r="D85" s="41"/>
      <c r="E85" s="41"/>
      <c r="F85" s="41"/>
      <c r="G85" s="41"/>
      <c r="H85" s="41"/>
      <c r="I85" s="41"/>
      <c r="J85" s="41"/>
      <c r="K85" s="41"/>
      <c r="L85" s="41"/>
    </row>
    <row r="86" spans="2:12" ht="48" customHeight="1">
      <c r="B86" s="41"/>
      <c r="C86" s="41"/>
      <c r="D86" s="41"/>
      <c r="E86" s="41"/>
      <c r="F86" s="41"/>
      <c r="G86" s="41"/>
      <c r="H86" s="41"/>
      <c r="I86" s="41"/>
      <c r="J86" s="41"/>
      <c r="K86" s="41"/>
      <c r="L86" s="41"/>
    </row>
    <row r="87" spans="2:12" ht="48" customHeight="1">
      <c r="B87" s="41"/>
      <c r="C87" s="41"/>
      <c r="D87" s="41"/>
      <c r="E87" s="41"/>
      <c r="F87" s="41"/>
      <c r="G87" s="41"/>
      <c r="H87" s="41"/>
      <c r="I87" s="41"/>
      <c r="J87" s="41"/>
      <c r="K87" s="41"/>
      <c r="L87" s="41"/>
    </row>
    <row r="88" spans="2:12" ht="48" customHeight="1">
      <c r="B88" s="41"/>
      <c r="C88" s="41"/>
      <c r="D88" s="41"/>
      <c r="E88" s="41"/>
      <c r="F88" s="41"/>
      <c r="G88" s="41"/>
      <c r="H88" s="41"/>
      <c r="I88" s="41"/>
      <c r="J88" s="41"/>
      <c r="K88" s="41"/>
      <c r="L88" s="41"/>
    </row>
    <row r="89" spans="2:12" ht="48" customHeight="1">
      <c r="B89" s="41"/>
      <c r="C89" s="41"/>
      <c r="D89" s="41"/>
      <c r="E89" s="41"/>
      <c r="F89" s="41"/>
      <c r="G89" s="41"/>
      <c r="H89" s="41"/>
      <c r="I89" s="41"/>
      <c r="J89" s="41"/>
      <c r="K89" s="41"/>
      <c r="L89" s="41"/>
    </row>
    <row r="90" spans="2:12" ht="48" customHeight="1">
      <c r="B90" s="41"/>
      <c r="C90" s="41"/>
      <c r="D90" s="41"/>
      <c r="E90" s="41"/>
      <c r="F90" s="41"/>
      <c r="G90" s="41"/>
      <c r="H90" s="41"/>
      <c r="I90" s="41"/>
      <c r="J90" s="41"/>
      <c r="K90" s="41"/>
      <c r="L90" s="41"/>
    </row>
    <row r="91" spans="2:12" ht="48" customHeight="1">
      <c r="B91" s="41"/>
      <c r="C91" s="41"/>
      <c r="D91" s="41"/>
      <c r="E91" s="41"/>
      <c r="F91" s="41"/>
      <c r="G91" s="41"/>
      <c r="H91" s="41"/>
      <c r="I91" s="41"/>
      <c r="J91" s="41"/>
      <c r="K91" s="41"/>
      <c r="L91" s="41"/>
    </row>
    <row r="92" spans="2:12" ht="48" customHeight="1">
      <c r="B92" s="41"/>
      <c r="C92" s="41"/>
      <c r="D92" s="41"/>
      <c r="E92" s="41"/>
      <c r="F92" s="41"/>
      <c r="G92" s="41"/>
      <c r="H92" s="41"/>
      <c r="I92" s="41"/>
      <c r="J92" s="41"/>
      <c r="K92" s="41"/>
      <c r="L92" s="41"/>
    </row>
    <row r="93" spans="2:12" ht="48" customHeight="1">
      <c r="B93" s="41"/>
      <c r="C93" s="41"/>
      <c r="D93" s="41"/>
      <c r="E93" s="41"/>
      <c r="F93" s="41"/>
      <c r="G93" s="41"/>
      <c r="H93" s="41"/>
      <c r="I93" s="41"/>
      <c r="J93" s="41"/>
      <c r="K93" s="41"/>
      <c r="L93" s="41"/>
    </row>
    <row r="94" spans="2:12" ht="48" customHeight="1">
      <c r="B94" s="41"/>
      <c r="C94" s="41"/>
      <c r="D94" s="41"/>
      <c r="E94" s="41"/>
      <c r="F94" s="41"/>
      <c r="G94" s="41"/>
      <c r="H94" s="41"/>
      <c r="I94" s="41"/>
      <c r="J94" s="41"/>
      <c r="K94" s="41"/>
      <c r="L94" s="41"/>
    </row>
    <row r="95" spans="2:12" ht="48" customHeight="1">
      <c r="B95" s="41"/>
      <c r="C95" s="41"/>
      <c r="D95" s="41"/>
      <c r="E95" s="41"/>
      <c r="F95" s="41"/>
      <c r="G95" s="41"/>
      <c r="H95" s="41"/>
      <c r="I95" s="41"/>
      <c r="J95" s="41"/>
      <c r="K95" s="41"/>
      <c r="L95" s="41"/>
    </row>
    <row r="96" spans="2:12">
      <c r="B96" s="41"/>
      <c r="C96" s="41"/>
      <c r="D96" s="41"/>
      <c r="E96" s="41"/>
      <c r="F96" s="41"/>
      <c r="G96" s="41"/>
      <c r="H96" s="41"/>
      <c r="I96" s="41"/>
      <c r="J96" s="41"/>
      <c r="K96" s="41"/>
      <c r="L96" s="41"/>
    </row>
    <row r="97" spans="2:12">
      <c r="B97" s="41"/>
      <c r="C97" s="41"/>
      <c r="D97" s="41"/>
      <c r="E97" s="41"/>
      <c r="F97" s="41"/>
      <c r="G97" s="41"/>
      <c r="H97" s="41"/>
      <c r="I97" s="41"/>
      <c r="J97" s="41"/>
      <c r="K97" s="41"/>
      <c r="L97" s="41"/>
    </row>
    <row r="98" spans="2:12" ht="42" customHeight="1">
      <c r="B98" s="41"/>
      <c r="C98" s="41"/>
      <c r="D98" s="41"/>
      <c r="E98" s="41"/>
      <c r="F98" s="41"/>
      <c r="G98" s="41"/>
      <c r="H98" s="41"/>
      <c r="I98" s="41"/>
      <c r="J98" s="41"/>
      <c r="K98" s="41"/>
      <c r="L98" s="41"/>
    </row>
    <row r="99" spans="2:12" ht="48" customHeight="1">
      <c r="B99" s="41"/>
      <c r="C99" s="41"/>
      <c r="D99" s="41"/>
      <c r="E99" s="41"/>
      <c r="F99" s="41"/>
      <c r="G99" s="41"/>
      <c r="H99" s="41"/>
      <c r="I99" s="41"/>
      <c r="J99" s="41"/>
      <c r="K99" s="41"/>
      <c r="L99" s="41"/>
    </row>
    <row r="100" spans="2:12" ht="48" customHeight="1">
      <c r="B100" s="41"/>
      <c r="C100" s="41"/>
      <c r="D100" s="41"/>
      <c r="E100" s="41"/>
      <c r="F100" s="41"/>
      <c r="G100" s="41"/>
      <c r="H100" s="41"/>
      <c r="I100" s="41"/>
      <c r="J100" s="41"/>
      <c r="K100" s="41"/>
      <c r="L100" s="41"/>
    </row>
    <row r="101" spans="2:12" ht="48" customHeight="1">
      <c r="B101" s="41"/>
      <c r="C101" s="41"/>
      <c r="D101" s="41"/>
      <c r="E101" s="41"/>
      <c r="F101" s="41"/>
      <c r="G101" s="41"/>
      <c r="H101" s="41"/>
      <c r="I101" s="41"/>
      <c r="J101" s="41"/>
      <c r="K101" s="41"/>
      <c r="L101" s="41"/>
    </row>
    <row r="102" spans="2:12" ht="48" customHeight="1">
      <c r="B102" s="41"/>
      <c r="C102" s="41"/>
      <c r="D102" s="41"/>
      <c r="E102" s="41"/>
      <c r="F102" s="41"/>
      <c r="G102" s="41"/>
      <c r="H102" s="41"/>
      <c r="I102" s="41"/>
      <c r="J102" s="41"/>
      <c r="K102" s="41"/>
      <c r="L102" s="41"/>
    </row>
    <row r="103" spans="2:12" ht="48" customHeight="1">
      <c r="B103" s="41"/>
      <c r="C103" s="41"/>
      <c r="D103" s="41"/>
      <c r="E103" s="41"/>
      <c r="F103" s="41"/>
      <c r="G103" s="41"/>
      <c r="H103" s="41"/>
      <c r="I103" s="41"/>
      <c r="J103" s="41"/>
      <c r="K103" s="41"/>
      <c r="L103" s="41"/>
    </row>
    <row r="104" spans="2:12" ht="48" customHeight="1">
      <c r="B104" s="41"/>
      <c r="C104" s="41"/>
      <c r="D104" s="41"/>
      <c r="E104" s="41"/>
      <c r="F104" s="41"/>
      <c r="G104" s="41"/>
      <c r="H104" s="41"/>
      <c r="I104" s="41"/>
      <c r="J104" s="41"/>
      <c r="K104" s="41"/>
      <c r="L104" s="41"/>
    </row>
    <row r="105" spans="2:12" ht="48" customHeight="1">
      <c r="B105" s="41"/>
      <c r="C105" s="41"/>
      <c r="D105" s="41"/>
      <c r="E105" s="41"/>
      <c r="F105" s="41"/>
      <c r="G105" s="41"/>
      <c r="H105" s="41"/>
      <c r="I105" s="41"/>
      <c r="J105" s="41"/>
      <c r="K105" s="41"/>
      <c r="L105" s="41"/>
    </row>
    <row r="106" spans="2:12" ht="48" customHeight="1">
      <c r="B106" s="41"/>
      <c r="C106" s="41"/>
      <c r="D106" s="41"/>
      <c r="E106" s="41"/>
      <c r="F106" s="41"/>
      <c r="G106" s="41"/>
      <c r="H106" s="41"/>
      <c r="I106" s="41"/>
      <c r="J106" s="41"/>
      <c r="K106" s="41"/>
      <c r="L106" s="41"/>
    </row>
    <row r="107" spans="2:12" ht="48" customHeight="1">
      <c r="B107" s="41"/>
      <c r="C107" s="41"/>
      <c r="D107" s="41"/>
      <c r="E107" s="41"/>
      <c r="F107" s="41"/>
      <c r="G107" s="41"/>
      <c r="H107" s="41"/>
      <c r="I107" s="41"/>
      <c r="J107" s="41"/>
      <c r="K107" s="41"/>
      <c r="L107" s="41"/>
    </row>
    <row r="108" spans="2:12" ht="48" customHeight="1">
      <c r="B108" s="41"/>
      <c r="C108" s="41"/>
      <c r="D108" s="41"/>
      <c r="E108" s="41"/>
      <c r="F108" s="41"/>
      <c r="G108" s="41"/>
      <c r="H108" s="41"/>
      <c r="I108" s="41"/>
      <c r="J108" s="41"/>
      <c r="K108" s="41"/>
      <c r="L108" s="41"/>
    </row>
    <row r="109" spans="2:12" ht="48" customHeight="1">
      <c r="B109" s="41"/>
      <c r="C109" s="41"/>
      <c r="D109" s="41"/>
      <c r="E109" s="41"/>
      <c r="F109" s="41"/>
      <c r="G109" s="41"/>
      <c r="H109" s="41"/>
      <c r="I109" s="41"/>
      <c r="J109" s="41"/>
      <c r="K109" s="41"/>
      <c r="L109" s="41"/>
    </row>
    <row r="110" spans="2:12" ht="48" customHeight="1">
      <c r="B110" s="41"/>
      <c r="C110" s="41"/>
      <c r="D110" s="41"/>
      <c r="E110" s="41"/>
      <c r="F110" s="41"/>
      <c r="G110" s="41"/>
      <c r="H110" s="41"/>
      <c r="I110" s="41"/>
      <c r="J110" s="41"/>
      <c r="K110" s="41"/>
      <c r="L110" s="41"/>
    </row>
    <row r="111" spans="2:12" ht="48" customHeight="1">
      <c r="B111" s="41"/>
      <c r="C111" s="41"/>
      <c r="D111" s="41"/>
      <c r="E111" s="41"/>
      <c r="F111" s="41"/>
      <c r="G111" s="41"/>
      <c r="H111" s="41"/>
      <c r="I111" s="41"/>
      <c r="J111" s="41"/>
      <c r="K111" s="41"/>
      <c r="L111" s="41"/>
    </row>
    <row r="112" spans="2:12" ht="48" customHeight="1">
      <c r="B112" s="41"/>
      <c r="C112" s="41"/>
      <c r="D112" s="41"/>
      <c r="E112" s="41"/>
      <c r="F112" s="41"/>
      <c r="G112" s="41"/>
      <c r="H112" s="41"/>
      <c r="I112" s="41"/>
      <c r="J112" s="41"/>
      <c r="K112" s="41"/>
      <c r="L112" s="41"/>
    </row>
    <row r="113" spans="2:12" ht="48" customHeight="1">
      <c r="B113" s="41"/>
      <c r="C113" s="41"/>
      <c r="D113" s="41"/>
      <c r="E113" s="41"/>
      <c r="F113" s="41"/>
      <c r="G113" s="41"/>
      <c r="H113" s="41"/>
      <c r="I113" s="41"/>
      <c r="J113" s="41"/>
      <c r="K113" s="41"/>
      <c r="L113" s="41"/>
    </row>
    <row r="114" spans="2:12" ht="48" customHeight="1">
      <c r="B114" s="41"/>
      <c r="C114" s="41"/>
      <c r="D114" s="41"/>
      <c r="E114" s="41"/>
      <c r="F114" s="41"/>
      <c r="G114" s="41"/>
      <c r="H114" s="41"/>
      <c r="I114" s="41"/>
      <c r="J114" s="41"/>
      <c r="K114" s="41"/>
      <c r="L114" s="41"/>
    </row>
    <row r="115" spans="2:12" ht="48" customHeight="1">
      <c r="B115" s="41"/>
      <c r="C115" s="41"/>
      <c r="D115" s="41"/>
      <c r="E115" s="41"/>
      <c r="F115" s="41"/>
      <c r="G115" s="41"/>
      <c r="H115" s="41"/>
      <c r="I115" s="41"/>
      <c r="J115" s="41"/>
      <c r="K115" s="41"/>
      <c r="L115" s="41"/>
    </row>
    <row r="116" spans="2:12" ht="48" customHeight="1">
      <c r="B116" s="41"/>
      <c r="C116" s="41"/>
      <c r="D116" s="41"/>
      <c r="E116" s="41"/>
      <c r="F116" s="41"/>
      <c r="G116" s="41"/>
      <c r="H116" s="41"/>
      <c r="I116" s="41"/>
      <c r="J116" s="41"/>
      <c r="K116" s="41"/>
      <c r="L116" s="41"/>
    </row>
    <row r="117" spans="2:12" ht="48" customHeight="1">
      <c r="B117" s="41"/>
      <c r="C117" s="41"/>
      <c r="D117" s="41"/>
      <c r="E117" s="41"/>
      <c r="F117" s="41"/>
      <c r="G117" s="41"/>
      <c r="H117" s="41"/>
      <c r="I117" s="41"/>
      <c r="J117" s="41"/>
      <c r="K117" s="41"/>
      <c r="L117" s="41"/>
    </row>
    <row r="118" spans="2:12" ht="48" customHeight="1">
      <c r="B118" s="41"/>
      <c r="C118" s="41"/>
      <c r="D118" s="41"/>
      <c r="E118" s="41"/>
      <c r="F118" s="41"/>
      <c r="G118" s="41"/>
      <c r="H118" s="41"/>
      <c r="I118" s="41"/>
      <c r="J118" s="41"/>
      <c r="K118" s="41"/>
      <c r="L118" s="41"/>
    </row>
    <row r="119" spans="2:12" ht="48" customHeight="1">
      <c r="B119" s="41"/>
      <c r="C119" s="41"/>
      <c r="D119" s="41"/>
      <c r="E119" s="41"/>
      <c r="F119" s="41"/>
      <c r="G119" s="41"/>
      <c r="H119" s="41"/>
      <c r="I119" s="41"/>
      <c r="J119" s="41"/>
      <c r="K119" s="41"/>
      <c r="L119" s="41"/>
    </row>
    <row r="120" spans="2:12" ht="48" customHeight="1">
      <c r="B120" s="41"/>
      <c r="C120" s="41"/>
      <c r="D120" s="41"/>
      <c r="E120" s="41"/>
      <c r="F120" s="41"/>
      <c r="G120" s="41"/>
      <c r="H120" s="41"/>
      <c r="I120" s="41"/>
      <c r="J120" s="41"/>
      <c r="K120" s="41"/>
      <c r="L120" s="41"/>
    </row>
    <row r="121" spans="2:12" ht="48" customHeight="1">
      <c r="B121" s="41"/>
      <c r="C121" s="41"/>
      <c r="D121" s="41"/>
      <c r="E121" s="41"/>
      <c r="F121" s="41"/>
      <c r="G121" s="41"/>
      <c r="H121" s="41"/>
      <c r="I121" s="41"/>
      <c r="J121" s="41"/>
      <c r="K121" s="41"/>
      <c r="L121" s="41"/>
    </row>
    <row r="122" spans="2:12" ht="48" customHeight="1">
      <c r="B122" s="41"/>
      <c r="C122" s="41"/>
      <c r="D122" s="41"/>
      <c r="E122" s="41"/>
      <c r="F122" s="41"/>
      <c r="G122" s="41"/>
      <c r="H122" s="41"/>
      <c r="I122" s="41"/>
      <c r="J122" s="41"/>
      <c r="K122" s="41"/>
      <c r="L122" s="41"/>
    </row>
    <row r="123" spans="2:12" ht="48" customHeight="1">
      <c r="B123" s="41"/>
      <c r="C123" s="41"/>
      <c r="D123" s="41"/>
      <c r="E123" s="41"/>
      <c r="F123" s="41"/>
      <c r="G123" s="41"/>
      <c r="H123" s="41"/>
      <c r="I123" s="41"/>
      <c r="J123" s="41"/>
      <c r="K123" s="41"/>
      <c r="L123" s="41"/>
    </row>
    <row r="124" spans="2:12" ht="48" customHeight="1">
      <c r="B124" s="41"/>
      <c r="C124" s="41"/>
      <c r="D124" s="41"/>
      <c r="E124" s="41"/>
      <c r="F124" s="41"/>
      <c r="G124" s="41"/>
      <c r="H124" s="41"/>
      <c r="I124" s="41"/>
      <c r="J124" s="41"/>
      <c r="K124" s="41"/>
      <c r="L124" s="41"/>
    </row>
    <row r="125" spans="2:12" ht="48" customHeight="1">
      <c r="B125" s="41"/>
      <c r="C125" s="41"/>
      <c r="D125" s="41"/>
      <c r="E125" s="41"/>
      <c r="F125" s="41"/>
      <c r="G125" s="41"/>
      <c r="H125" s="41"/>
      <c r="I125" s="41"/>
      <c r="J125" s="41"/>
      <c r="K125" s="41"/>
      <c r="L125" s="41"/>
    </row>
    <row r="126" spans="2:12" ht="48" customHeight="1">
      <c r="B126" s="41"/>
      <c r="C126" s="41"/>
      <c r="D126" s="41"/>
      <c r="E126" s="41"/>
      <c r="F126" s="41"/>
      <c r="G126" s="41"/>
      <c r="H126" s="41"/>
      <c r="I126" s="41"/>
      <c r="J126" s="41"/>
      <c r="K126" s="41"/>
      <c r="L126" s="41"/>
    </row>
    <row r="127" spans="2:12">
      <c r="B127" s="41"/>
      <c r="C127" s="41"/>
      <c r="D127" s="41"/>
      <c r="E127" s="41"/>
      <c r="F127" s="41"/>
      <c r="G127" s="41"/>
      <c r="H127" s="41"/>
      <c r="I127" s="41"/>
      <c r="J127" s="41"/>
      <c r="K127" s="41"/>
      <c r="L127" s="41"/>
    </row>
    <row r="128" spans="2:12">
      <c r="B128" s="41"/>
      <c r="C128" s="41"/>
      <c r="D128" s="41"/>
      <c r="E128" s="41"/>
      <c r="F128" s="41"/>
      <c r="G128" s="41"/>
      <c r="H128" s="41"/>
      <c r="I128" s="41"/>
      <c r="J128" s="41"/>
      <c r="K128" s="41"/>
      <c r="L128" s="41"/>
    </row>
    <row r="129" spans="2:12" ht="42" customHeight="1">
      <c r="B129" s="41"/>
      <c r="C129" s="41"/>
      <c r="D129" s="41"/>
      <c r="E129" s="41"/>
      <c r="F129" s="41"/>
      <c r="G129" s="41"/>
      <c r="H129" s="41"/>
      <c r="I129" s="41"/>
      <c r="J129" s="41"/>
      <c r="K129" s="41"/>
      <c r="L129" s="41"/>
    </row>
    <row r="130" spans="2:12" ht="48" customHeight="1">
      <c r="B130" s="41"/>
      <c r="C130" s="41"/>
      <c r="D130" s="41"/>
      <c r="E130" s="41"/>
      <c r="F130" s="41"/>
      <c r="G130" s="41"/>
      <c r="H130" s="41"/>
      <c r="I130" s="41"/>
      <c r="J130" s="41"/>
      <c r="K130" s="41"/>
      <c r="L130" s="41"/>
    </row>
    <row r="131" spans="2:12" ht="48" customHeight="1">
      <c r="B131" s="41"/>
      <c r="C131" s="41"/>
      <c r="D131" s="41"/>
      <c r="E131" s="41"/>
      <c r="F131" s="41"/>
      <c r="G131" s="41"/>
      <c r="H131" s="41"/>
      <c r="I131" s="41"/>
      <c r="J131" s="41"/>
      <c r="K131" s="41"/>
      <c r="L131" s="41"/>
    </row>
    <row r="132" spans="2:12" ht="48" customHeight="1">
      <c r="B132" s="41"/>
      <c r="C132" s="41"/>
      <c r="D132" s="41"/>
      <c r="E132" s="41"/>
      <c r="F132" s="41"/>
      <c r="G132" s="41"/>
      <c r="H132" s="41"/>
      <c r="I132" s="41"/>
      <c r="J132" s="41"/>
      <c r="K132" s="41"/>
      <c r="L132" s="41"/>
    </row>
    <row r="133" spans="2:12" ht="48" customHeight="1">
      <c r="B133" s="41"/>
      <c r="C133" s="41"/>
      <c r="D133" s="41"/>
      <c r="E133" s="41"/>
      <c r="F133" s="41"/>
      <c r="G133" s="41"/>
      <c r="H133" s="41"/>
      <c r="I133" s="41"/>
      <c r="J133" s="41"/>
      <c r="K133" s="41"/>
      <c r="L133" s="41"/>
    </row>
    <row r="134" spans="2:12" ht="48" customHeight="1">
      <c r="B134" s="41"/>
      <c r="C134" s="41"/>
      <c r="D134" s="41"/>
      <c r="E134" s="41"/>
      <c r="F134" s="41"/>
      <c r="G134" s="41"/>
      <c r="H134" s="41"/>
      <c r="I134" s="41"/>
      <c r="J134" s="41"/>
      <c r="K134" s="41"/>
      <c r="L134" s="41"/>
    </row>
    <row r="135" spans="2:12" ht="48" customHeight="1">
      <c r="B135" s="41"/>
      <c r="C135" s="41"/>
      <c r="D135" s="41"/>
      <c r="E135" s="41"/>
      <c r="F135" s="41"/>
      <c r="G135" s="41"/>
      <c r="H135" s="41"/>
      <c r="I135" s="41"/>
      <c r="J135" s="41"/>
      <c r="K135" s="41"/>
      <c r="L135" s="41"/>
    </row>
    <row r="136" spans="2:12" ht="48" customHeight="1">
      <c r="B136" s="41"/>
      <c r="C136" s="41"/>
      <c r="D136" s="41"/>
      <c r="E136" s="41"/>
      <c r="F136" s="41"/>
      <c r="G136" s="41"/>
      <c r="H136" s="41"/>
      <c r="I136" s="41"/>
      <c r="J136" s="41"/>
      <c r="K136" s="41"/>
      <c r="L136" s="41"/>
    </row>
    <row r="137" spans="2:12" ht="48" customHeight="1">
      <c r="B137" s="41"/>
      <c r="C137" s="41"/>
      <c r="D137" s="41"/>
      <c r="E137" s="41"/>
      <c r="F137" s="41"/>
      <c r="G137" s="41"/>
      <c r="H137" s="41"/>
      <c r="I137" s="41"/>
      <c r="J137" s="41"/>
      <c r="K137" s="41"/>
      <c r="L137" s="41"/>
    </row>
    <row r="138" spans="2:12" ht="48" customHeight="1">
      <c r="B138" s="41"/>
      <c r="C138" s="41"/>
      <c r="D138" s="41"/>
      <c r="E138" s="41"/>
      <c r="F138" s="41"/>
      <c r="G138" s="41"/>
      <c r="H138" s="41"/>
      <c r="I138" s="41"/>
      <c r="J138" s="41"/>
      <c r="K138" s="41"/>
      <c r="L138" s="41"/>
    </row>
    <row r="139" spans="2:12" ht="48" customHeight="1">
      <c r="B139" s="41"/>
      <c r="C139" s="41"/>
      <c r="D139" s="41"/>
      <c r="E139" s="41"/>
      <c r="F139" s="41"/>
      <c r="G139" s="41"/>
      <c r="H139" s="41"/>
      <c r="I139" s="41"/>
      <c r="J139" s="41"/>
      <c r="K139" s="41"/>
      <c r="L139" s="41"/>
    </row>
    <row r="140" spans="2:12" ht="48" customHeight="1">
      <c r="B140" s="41"/>
      <c r="C140" s="41"/>
      <c r="D140" s="41"/>
      <c r="E140" s="41"/>
      <c r="F140" s="41"/>
      <c r="G140" s="41"/>
      <c r="H140" s="41"/>
      <c r="I140" s="41"/>
      <c r="J140" s="41"/>
      <c r="K140" s="41"/>
      <c r="L140" s="41"/>
    </row>
    <row r="141" spans="2:12" ht="48" customHeight="1">
      <c r="B141" s="41"/>
      <c r="C141" s="41"/>
      <c r="D141" s="41"/>
      <c r="E141" s="41"/>
      <c r="F141" s="41"/>
      <c r="G141" s="41"/>
      <c r="H141" s="41"/>
      <c r="I141" s="41"/>
      <c r="J141" s="41"/>
      <c r="K141" s="41"/>
      <c r="L141" s="41"/>
    </row>
    <row r="142" spans="2:12">
      <c r="B142" s="41"/>
      <c r="C142" s="41"/>
      <c r="D142" s="41"/>
      <c r="E142" s="41"/>
      <c r="F142" s="41"/>
      <c r="G142" s="41"/>
      <c r="H142" s="41"/>
      <c r="I142" s="41"/>
      <c r="J142" s="41"/>
      <c r="K142" s="41"/>
      <c r="L142" s="41"/>
    </row>
    <row r="143" spans="2:12">
      <c r="B143" s="41"/>
      <c r="C143" s="41"/>
      <c r="D143" s="41"/>
      <c r="E143" s="41"/>
      <c r="F143" s="41"/>
      <c r="G143" s="41"/>
      <c r="H143" s="41"/>
      <c r="I143" s="41"/>
      <c r="J143" s="41"/>
      <c r="K143" s="41"/>
      <c r="L143" s="41"/>
    </row>
    <row r="144" spans="2:12" ht="48" customHeight="1">
      <c r="B144" s="41"/>
      <c r="C144" s="41"/>
      <c r="D144" s="41"/>
      <c r="E144" s="41"/>
      <c r="F144" s="41"/>
      <c r="G144" s="41"/>
      <c r="H144" s="41"/>
      <c r="I144" s="41"/>
      <c r="J144" s="41"/>
      <c r="K144" s="41"/>
      <c r="L144" s="41"/>
    </row>
    <row r="145" spans="2:12" ht="46.5" customHeight="1">
      <c r="B145" s="41"/>
      <c r="C145" s="41"/>
      <c r="D145" s="41"/>
      <c r="E145" s="41"/>
      <c r="F145" s="41"/>
      <c r="G145" s="41"/>
      <c r="H145" s="41"/>
      <c r="I145" s="41"/>
      <c r="J145" s="41"/>
      <c r="K145" s="41"/>
      <c r="L145" s="41"/>
    </row>
    <row r="146" spans="2:12" ht="40.5" customHeight="1">
      <c r="B146" s="41"/>
      <c r="C146" s="41"/>
      <c r="D146" s="41"/>
      <c r="E146" s="41"/>
      <c r="F146" s="41"/>
      <c r="G146" s="41"/>
      <c r="H146" s="41"/>
      <c r="I146" s="41"/>
      <c r="J146" s="41"/>
      <c r="K146" s="41"/>
      <c r="L146" s="41"/>
    </row>
    <row r="147" spans="2:12" ht="38.25" customHeight="1">
      <c r="B147" s="41"/>
      <c r="C147" s="41"/>
      <c r="D147" s="41"/>
      <c r="E147" s="41"/>
      <c r="F147" s="41"/>
      <c r="G147" s="41"/>
      <c r="H147" s="41"/>
      <c r="I147" s="41"/>
      <c r="J147" s="41"/>
      <c r="K147" s="41"/>
      <c r="L147" s="41"/>
    </row>
    <row r="148" spans="2:12" ht="35.25" customHeight="1">
      <c r="B148" s="41"/>
      <c r="C148" s="41"/>
      <c r="D148" s="41"/>
      <c r="E148" s="41"/>
      <c r="F148" s="41"/>
      <c r="G148" s="41"/>
      <c r="H148" s="41"/>
      <c r="I148" s="41"/>
      <c r="J148" s="41"/>
      <c r="K148" s="41"/>
      <c r="L148" s="41"/>
    </row>
    <row r="149" spans="2:12" ht="42.75" customHeight="1">
      <c r="B149" s="41"/>
      <c r="C149" s="41"/>
      <c r="D149" s="41"/>
      <c r="E149" s="41"/>
      <c r="F149" s="41"/>
      <c r="G149" s="41"/>
      <c r="H149" s="41"/>
      <c r="I149" s="41"/>
      <c r="J149" s="41"/>
      <c r="K149" s="41"/>
      <c r="L149" s="41"/>
    </row>
    <row r="150" spans="2:12" ht="30" customHeight="1">
      <c r="B150" s="41"/>
      <c r="C150" s="41"/>
      <c r="D150" s="41"/>
      <c r="E150" s="41"/>
      <c r="F150" s="41"/>
      <c r="G150" s="41"/>
      <c r="H150" s="41"/>
      <c r="I150" s="41"/>
      <c r="J150" s="41"/>
      <c r="K150" s="41"/>
      <c r="L150" s="41"/>
    </row>
    <row r="151" spans="2:12" ht="42.75" customHeight="1">
      <c r="B151" s="41"/>
      <c r="C151" s="41"/>
      <c r="D151" s="41"/>
      <c r="E151" s="41"/>
      <c r="F151" s="41"/>
      <c r="G151" s="41"/>
      <c r="H151" s="41"/>
      <c r="I151" s="41"/>
      <c r="J151" s="41"/>
      <c r="K151" s="41"/>
      <c r="L151" s="41"/>
    </row>
    <row r="152" spans="2:12" ht="30" customHeight="1">
      <c r="B152" s="41"/>
      <c r="C152" s="41"/>
      <c r="D152" s="41"/>
      <c r="E152" s="41"/>
      <c r="F152" s="41"/>
      <c r="G152" s="41"/>
      <c r="H152" s="41"/>
      <c r="I152" s="41"/>
      <c r="J152" s="41"/>
      <c r="K152" s="41"/>
      <c r="L152" s="41"/>
    </row>
    <row r="153" spans="2:12" ht="30" customHeight="1">
      <c r="B153" s="41"/>
      <c r="C153" s="41"/>
      <c r="D153" s="41"/>
      <c r="E153" s="41"/>
      <c r="F153" s="41"/>
      <c r="G153" s="41"/>
      <c r="H153" s="41"/>
      <c r="I153" s="41"/>
      <c r="J153" s="41"/>
      <c r="K153" s="41"/>
      <c r="L153" s="41"/>
    </row>
    <row r="154" spans="2:12" ht="30" customHeight="1">
      <c r="B154" s="41"/>
      <c r="C154" s="41"/>
      <c r="D154" s="41"/>
      <c r="E154" s="41"/>
      <c r="F154" s="41"/>
      <c r="G154" s="41"/>
      <c r="H154" s="41"/>
      <c r="I154" s="41"/>
      <c r="J154" s="41"/>
      <c r="K154" s="41"/>
      <c r="L154" s="41"/>
    </row>
    <row r="155" spans="2:12" ht="30" customHeight="1">
      <c r="B155" s="41"/>
      <c r="C155" s="41"/>
      <c r="D155" s="41"/>
      <c r="E155" s="41"/>
      <c r="F155" s="41"/>
      <c r="G155" s="41"/>
      <c r="H155" s="41"/>
      <c r="I155" s="41"/>
      <c r="J155" s="41"/>
      <c r="K155" s="41"/>
      <c r="L155" s="41"/>
    </row>
    <row r="156" spans="2:12" ht="24" customHeight="1">
      <c r="B156" s="41"/>
      <c r="C156" s="41"/>
      <c r="D156" s="41"/>
      <c r="E156" s="41"/>
      <c r="F156" s="41"/>
      <c r="G156" s="41"/>
      <c r="H156" s="41"/>
      <c r="I156" s="41"/>
      <c r="J156" s="41"/>
      <c r="K156" s="41"/>
      <c r="L156" s="41"/>
    </row>
    <row r="157" spans="2:12" ht="24" customHeight="1">
      <c r="B157" s="41"/>
      <c r="C157" s="41"/>
      <c r="D157" s="41"/>
      <c r="E157" s="41"/>
      <c r="F157" s="41"/>
      <c r="G157" s="41"/>
      <c r="H157" s="41"/>
      <c r="I157" s="41"/>
      <c r="J157" s="41"/>
      <c r="K157" s="41"/>
      <c r="L157" s="41"/>
    </row>
    <row r="158" spans="2:12">
      <c r="B158" s="45"/>
      <c r="C158" s="45"/>
      <c r="D158" s="45"/>
      <c r="E158" s="45"/>
      <c r="F158" s="45"/>
      <c r="G158" s="45"/>
      <c r="H158" s="45"/>
      <c r="I158" s="45"/>
      <c r="J158" s="45"/>
      <c r="K158" s="45"/>
      <c r="L158" s="45"/>
    </row>
    <row r="159" spans="2:12">
      <c r="B159" s="45"/>
      <c r="C159" s="45"/>
      <c r="D159" s="45"/>
      <c r="E159" s="45"/>
      <c r="F159" s="45"/>
      <c r="G159" s="45"/>
      <c r="H159" s="45"/>
      <c r="I159" s="45"/>
      <c r="J159" s="45"/>
      <c r="K159" s="45"/>
      <c r="L159" s="45"/>
    </row>
    <row r="160" spans="2:12">
      <c r="B160" s="45"/>
      <c r="C160" s="45"/>
      <c r="D160" s="45"/>
      <c r="E160" s="45"/>
      <c r="F160" s="45"/>
      <c r="G160" s="45"/>
      <c r="H160" s="45"/>
      <c r="I160" s="45"/>
      <c r="J160" s="45"/>
      <c r="K160" s="45"/>
      <c r="L160" s="45"/>
    </row>
    <row r="161" spans="2:12">
      <c r="B161" s="45"/>
      <c r="C161" s="45"/>
      <c r="D161" s="45"/>
      <c r="E161" s="45"/>
      <c r="F161" s="45"/>
      <c r="G161" s="45"/>
      <c r="H161" s="45"/>
      <c r="I161" s="45"/>
      <c r="J161" s="45"/>
      <c r="K161" s="45"/>
      <c r="L161" s="45"/>
    </row>
    <row r="162" spans="2:12">
      <c r="B162" s="45"/>
      <c r="C162" s="45"/>
      <c r="D162" s="45"/>
      <c r="E162" s="45"/>
      <c r="F162" s="45"/>
      <c r="G162" s="45"/>
      <c r="H162" s="45"/>
      <c r="I162" s="45"/>
      <c r="J162" s="45"/>
      <c r="K162" s="45"/>
      <c r="L162" s="45"/>
    </row>
    <row r="163" spans="2:12">
      <c r="B163" s="45"/>
      <c r="C163" s="45"/>
      <c r="D163" s="45"/>
      <c r="E163" s="45"/>
      <c r="F163" s="45"/>
      <c r="G163" s="45"/>
      <c r="H163" s="45"/>
      <c r="I163" s="45"/>
      <c r="J163" s="45"/>
      <c r="K163" s="45"/>
      <c r="L163" s="45"/>
    </row>
    <row r="164" spans="2:12">
      <c r="B164" s="45"/>
      <c r="C164" s="45"/>
      <c r="D164" s="45"/>
      <c r="E164" s="45"/>
      <c r="F164" s="45"/>
      <c r="G164" s="45"/>
      <c r="H164" s="45"/>
      <c r="I164" s="45"/>
      <c r="J164" s="45"/>
      <c r="K164" s="45"/>
      <c r="L164" s="45"/>
    </row>
    <row r="165" spans="2:12">
      <c r="B165" s="45"/>
      <c r="C165" s="45"/>
      <c r="D165" s="45"/>
      <c r="E165" s="45"/>
      <c r="F165" s="45"/>
      <c r="G165" s="45"/>
      <c r="H165" s="45"/>
      <c r="I165" s="45"/>
      <c r="J165" s="45"/>
      <c r="K165" s="45"/>
      <c r="L165" s="45"/>
    </row>
    <row r="166" spans="2:12">
      <c r="B166" s="45"/>
      <c r="C166" s="45"/>
      <c r="D166" s="45"/>
      <c r="E166" s="45"/>
      <c r="F166" s="45"/>
      <c r="G166" s="45"/>
      <c r="H166" s="45"/>
      <c r="I166" s="45"/>
      <c r="J166" s="45"/>
      <c r="K166" s="45"/>
      <c r="L166" s="45"/>
    </row>
    <row r="167" spans="2:12">
      <c r="B167" s="45"/>
      <c r="C167" s="45"/>
      <c r="D167" s="45"/>
      <c r="E167" s="45"/>
      <c r="F167" s="45"/>
      <c r="G167" s="45"/>
      <c r="H167" s="45"/>
      <c r="I167" s="45"/>
      <c r="J167" s="45"/>
      <c r="K167" s="45"/>
      <c r="L167" s="45"/>
    </row>
    <row r="168" spans="2:12">
      <c r="B168" s="45"/>
      <c r="C168" s="45"/>
      <c r="D168" s="45"/>
      <c r="E168" s="45"/>
      <c r="F168" s="45"/>
      <c r="G168" s="45"/>
      <c r="H168" s="45"/>
      <c r="I168" s="45"/>
      <c r="J168" s="45"/>
      <c r="K168" s="45"/>
      <c r="L168" s="45"/>
    </row>
    <row r="169" spans="2:12">
      <c r="B169" s="45"/>
      <c r="C169" s="45"/>
      <c r="D169" s="45"/>
      <c r="E169" s="45"/>
      <c r="F169" s="45"/>
      <c r="G169" s="45"/>
      <c r="H169" s="45"/>
      <c r="I169" s="45"/>
      <c r="J169" s="45"/>
      <c r="K169" s="45"/>
      <c r="L169" s="45"/>
    </row>
    <row r="170" spans="2:12">
      <c r="B170" s="45"/>
      <c r="C170" s="45"/>
      <c r="D170" s="45"/>
      <c r="E170" s="45"/>
      <c r="F170" s="45"/>
      <c r="G170" s="45"/>
      <c r="H170" s="45"/>
      <c r="I170" s="45"/>
      <c r="J170" s="45"/>
      <c r="K170" s="45"/>
      <c r="L170" s="45"/>
    </row>
    <row r="171" spans="2:12">
      <c r="B171" s="45"/>
      <c r="C171" s="45"/>
      <c r="D171" s="45"/>
      <c r="E171" s="45"/>
      <c r="F171" s="45"/>
      <c r="G171" s="45"/>
      <c r="H171" s="45"/>
      <c r="I171" s="45"/>
      <c r="J171" s="45"/>
      <c r="K171" s="45"/>
      <c r="L171" s="45"/>
    </row>
    <row r="172" spans="2:12">
      <c r="B172" s="45"/>
      <c r="C172" s="45"/>
      <c r="D172" s="45"/>
      <c r="E172" s="45"/>
      <c r="F172" s="45"/>
      <c r="G172" s="45"/>
      <c r="H172" s="45"/>
      <c r="I172" s="45"/>
      <c r="J172" s="45"/>
      <c r="K172" s="45"/>
      <c r="L172" s="45"/>
    </row>
    <row r="173" spans="2:12">
      <c r="B173" s="45"/>
      <c r="C173" s="45"/>
      <c r="D173" s="45"/>
      <c r="E173" s="45"/>
      <c r="F173" s="45"/>
      <c r="G173" s="45"/>
      <c r="H173" s="45"/>
      <c r="I173" s="45"/>
      <c r="J173" s="45"/>
      <c r="K173" s="45"/>
      <c r="L173" s="45"/>
    </row>
    <row r="174" spans="2:12">
      <c r="B174" s="45"/>
      <c r="C174" s="45"/>
      <c r="D174" s="45"/>
      <c r="E174" s="45"/>
      <c r="F174" s="45"/>
      <c r="G174" s="45"/>
      <c r="H174" s="45"/>
      <c r="I174" s="45"/>
      <c r="J174" s="45"/>
      <c r="K174" s="45"/>
      <c r="L174" s="45"/>
    </row>
    <row r="175" spans="2:12">
      <c r="B175" s="45"/>
      <c r="C175" s="45"/>
      <c r="D175" s="45"/>
      <c r="E175" s="45"/>
      <c r="F175" s="45"/>
      <c r="G175" s="45"/>
      <c r="H175" s="45"/>
      <c r="I175" s="45"/>
      <c r="J175" s="45"/>
      <c r="K175" s="45"/>
      <c r="L175" s="45"/>
    </row>
    <row r="176" spans="2:12">
      <c r="B176" s="45"/>
      <c r="C176" s="45"/>
      <c r="D176" s="45"/>
      <c r="E176" s="45"/>
      <c r="F176" s="45"/>
      <c r="G176" s="45"/>
      <c r="H176" s="45"/>
      <c r="I176" s="45"/>
      <c r="J176" s="45"/>
      <c r="K176" s="45"/>
      <c r="L176" s="45"/>
    </row>
    <row r="177" spans="2:12">
      <c r="B177" s="45"/>
      <c r="C177" s="45"/>
      <c r="D177" s="45"/>
      <c r="E177" s="45"/>
      <c r="F177" s="45"/>
      <c r="G177" s="45"/>
      <c r="H177" s="45"/>
      <c r="I177" s="45"/>
      <c r="J177" s="45"/>
      <c r="K177" s="45"/>
      <c r="L177" s="45"/>
    </row>
    <row r="178" spans="2:12">
      <c r="B178" s="45"/>
      <c r="C178" s="45"/>
      <c r="D178" s="45"/>
      <c r="E178" s="45"/>
      <c r="F178" s="45"/>
      <c r="G178" s="45"/>
      <c r="H178" s="45"/>
      <c r="I178" s="45"/>
      <c r="J178" s="45"/>
      <c r="K178" s="45"/>
      <c r="L178" s="45"/>
    </row>
    <row r="179" spans="2:12">
      <c r="B179" s="45"/>
      <c r="C179" s="45"/>
      <c r="D179" s="45"/>
      <c r="E179" s="45"/>
      <c r="F179" s="45"/>
      <c r="G179" s="45"/>
      <c r="H179" s="45"/>
      <c r="I179" s="45"/>
      <c r="J179" s="45"/>
      <c r="K179" s="45"/>
      <c r="L179" s="45"/>
    </row>
    <row r="180" spans="2:12">
      <c r="B180" s="45"/>
      <c r="C180" s="45"/>
      <c r="D180" s="45"/>
      <c r="E180" s="45"/>
      <c r="F180" s="45"/>
      <c r="G180" s="45"/>
      <c r="H180" s="45"/>
      <c r="I180" s="45"/>
      <c r="J180" s="45"/>
      <c r="K180" s="45"/>
      <c r="L180" s="45"/>
    </row>
    <row r="181" spans="2:12">
      <c r="B181" s="45"/>
      <c r="C181" s="45"/>
      <c r="D181" s="45"/>
      <c r="E181" s="45"/>
      <c r="F181" s="45"/>
      <c r="G181" s="45"/>
      <c r="H181" s="45"/>
      <c r="I181" s="45"/>
      <c r="J181" s="45"/>
      <c r="K181" s="45"/>
      <c r="L181" s="45"/>
    </row>
    <row r="182" spans="2:12">
      <c r="B182" s="45"/>
      <c r="C182" s="45"/>
      <c r="D182" s="45"/>
      <c r="E182" s="45"/>
      <c r="F182" s="45"/>
      <c r="G182" s="45"/>
      <c r="H182" s="45"/>
      <c r="I182" s="45"/>
      <c r="J182" s="45"/>
      <c r="K182" s="45"/>
      <c r="L182" s="45"/>
    </row>
    <row r="183" spans="2:12">
      <c r="B183" s="45"/>
      <c r="C183" s="45"/>
      <c r="D183" s="45"/>
      <c r="E183" s="45"/>
      <c r="F183" s="45"/>
      <c r="G183" s="45"/>
      <c r="H183" s="45"/>
      <c r="I183" s="45"/>
      <c r="J183" s="45"/>
      <c r="K183" s="45"/>
      <c r="L183" s="45"/>
    </row>
    <row r="184" spans="2:12">
      <c r="B184" s="45"/>
      <c r="C184" s="45"/>
      <c r="D184" s="45"/>
      <c r="E184" s="45"/>
      <c r="F184" s="45"/>
      <c r="G184" s="45"/>
      <c r="H184" s="45"/>
      <c r="I184" s="45"/>
      <c r="J184" s="45"/>
      <c r="K184" s="45"/>
      <c r="L184" s="45"/>
    </row>
    <row r="185" spans="2:12">
      <c r="B185" s="45"/>
      <c r="C185" s="45"/>
      <c r="D185" s="45"/>
      <c r="E185" s="45"/>
      <c r="F185" s="45"/>
      <c r="G185" s="45"/>
      <c r="H185" s="45"/>
      <c r="I185" s="45"/>
      <c r="J185" s="45"/>
      <c r="K185" s="45"/>
      <c r="L185" s="45"/>
    </row>
    <row r="186" spans="2:12">
      <c r="B186" s="45"/>
      <c r="C186" s="45"/>
      <c r="D186" s="45"/>
      <c r="E186" s="45"/>
      <c r="F186" s="45"/>
      <c r="G186" s="45"/>
      <c r="H186" s="45"/>
      <c r="I186" s="45"/>
      <c r="J186" s="45"/>
      <c r="K186" s="45"/>
      <c r="L186" s="45"/>
    </row>
    <row r="187" spans="2:12">
      <c r="B187" s="45"/>
      <c r="C187" s="45"/>
      <c r="D187" s="45"/>
      <c r="E187" s="45"/>
      <c r="F187" s="45"/>
      <c r="G187" s="45"/>
      <c r="H187" s="45"/>
      <c r="I187" s="45"/>
      <c r="J187" s="45"/>
      <c r="K187" s="45"/>
      <c r="L187" s="45"/>
    </row>
  </sheetData>
  <sheetProtection algorithmName="SHA-512" hashValue="guh1JhgzC/4IeQZnAapeYMX9B00eYoh/szs8D4PWffW8vuKiqwKdTOEpPkt7kbsl/lTnoi8CwlI47Vj4A1Lcwg==" saltValue="QWrNvRy14BuaES0ISgELlQ==" spinCount="100000" sheet="1" selectLockedCells="1"/>
  <mergeCells count="56">
    <mergeCell ref="B80:L80"/>
    <mergeCell ref="D78:E78"/>
    <mergeCell ref="F78:G78"/>
    <mergeCell ref="H78:L78"/>
    <mergeCell ref="D79:E79"/>
    <mergeCell ref="F79:G79"/>
    <mergeCell ref="H79:L79"/>
    <mergeCell ref="D76:E76"/>
    <mergeCell ref="F76:G76"/>
    <mergeCell ref="H76:L76"/>
    <mergeCell ref="D77:E77"/>
    <mergeCell ref="F77:G77"/>
    <mergeCell ref="H77:L77"/>
    <mergeCell ref="D74:E74"/>
    <mergeCell ref="F74:G74"/>
    <mergeCell ref="H74:L74"/>
    <mergeCell ref="D75:E75"/>
    <mergeCell ref="F75:G75"/>
    <mergeCell ref="H75:L75"/>
    <mergeCell ref="D72:E72"/>
    <mergeCell ref="F72:G72"/>
    <mergeCell ref="H72:L72"/>
    <mergeCell ref="D73:E73"/>
    <mergeCell ref="F73:G73"/>
    <mergeCell ref="H73:L73"/>
    <mergeCell ref="D70:E70"/>
    <mergeCell ref="F70:G70"/>
    <mergeCell ref="H70:L70"/>
    <mergeCell ref="D71:E71"/>
    <mergeCell ref="F71:G71"/>
    <mergeCell ref="H71:L71"/>
    <mergeCell ref="D68:E68"/>
    <mergeCell ref="F68:G68"/>
    <mergeCell ref="H68:L68"/>
    <mergeCell ref="D69:E69"/>
    <mergeCell ref="F69:G69"/>
    <mergeCell ref="H69:L69"/>
    <mergeCell ref="B50:B53"/>
    <mergeCell ref="B54:B57"/>
    <mergeCell ref="B58:B61"/>
    <mergeCell ref="B62:B65"/>
    <mergeCell ref="B67:L67"/>
    <mergeCell ref="B36:L36"/>
    <mergeCell ref="B38:B41"/>
    <mergeCell ref="B42:B45"/>
    <mergeCell ref="B46:B49"/>
    <mergeCell ref="B11:B14"/>
    <mergeCell ref="B15:B18"/>
    <mergeCell ref="B19:B22"/>
    <mergeCell ref="B23:B26"/>
    <mergeCell ref="B27:B30"/>
    <mergeCell ref="B2:L2"/>
    <mergeCell ref="B3:L3"/>
    <mergeCell ref="B5:L5"/>
    <mergeCell ref="B7:B10"/>
    <mergeCell ref="B31:B3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tabColor rgb="FF5B9BD5"/>
  </sheetPr>
  <dimension ref="B2:L111"/>
  <sheetViews>
    <sheetView showGridLines="0" topLeftCell="A64" zoomScale="85" zoomScaleNormal="85" workbookViewId="0">
      <selection activeCell="F73" sqref="F73:G73"/>
    </sheetView>
  </sheetViews>
  <sheetFormatPr defaultColWidth="9.1796875" defaultRowHeight="14.5"/>
  <cols>
    <col min="1" max="1" width="9.1796875" style="44"/>
    <col min="2" max="2" width="11" style="44" customWidth="1"/>
    <col min="3" max="3" width="10" style="44" customWidth="1"/>
    <col min="4" max="5" width="20" style="44" customWidth="1"/>
    <col min="6" max="6" width="28" style="44" customWidth="1"/>
    <col min="7" max="9" width="20" style="44" customWidth="1"/>
    <col min="10" max="10" width="18" style="44" customWidth="1"/>
    <col min="11" max="12" width="24" style="44" customWidth="1"/>
    <col min="13" max="16384" width="9.1796875" style="44"/>
  </cols>
  <sheetData>
    <row r="2" spans="2:12" ht="24" customHeight="1">
      <c r="B2" s="262" t="s">
        <v>170</v>
      </c>
      <c r="C2" s="262" t="s">
        <v>171</v>
      </c>
      <c r="D2" s="262" t="s">
        <v>171</v>
      </c>
      <c r="E2" s="262" t="s">
        <v>171</v>
      </c>
      <c r="F2" s="262" t="s">
        <v>171</v>
      </c>
      <c r="G2" s="262" t="s">
        <v>171</v>
      </c>
      <c r="H2" s="262" t="s">
        <v>171</v>
      </c>
      <c r="I2" s="262" t="s">
        <v>171</v>
      </c>
      <c r="J2" s="262" t="s">
        <v>171</v>
      </c>
      <c r="K2" s="262" t="s">
        <v>171</v>
      </c>
      <c r="L2" s="262" t="s">
        <v>171</v>
      </c>
    </row>
    <row r="3" spans="2:12" ht="33.65" customHeight="1">
      <c r="B3" s="263" t="s">
        <v>291</v>
      </c>
      <c r="C3" s="263" t="s">
        <v>115</v>
      </c>
      <c r="D3" s="263" t="s">
        <v>115</v>
      </c>
      <c r="E3" s="263" t="s">
        <v>115</v>
      </c>
      <c r="F3" s="263" t="s">
        <v>115</v>
      </c>
      <c r="G3" s="263" t="s">
        <v>115</v>
      </c>
      <c r="H3" s="263" t="s">
        <v>115</v>
      </c>
      <c r="I3" s="263" t="s">
        <v>115</v>
      </c>
      <c r="J3" s="263" t="s">
        <v>115</v>
      </c>
      <c r="K3" s="263" t="s">
        <v>115</v>
      </c>
      <c r="L3" s="263" t="s">
        <v>115</v>
      </c>
    </row>
    <row r="4" spans="2:12">
      <c r="B4" s="45"/>
      <c r="C4" s="45"/>
      <c r="D4" s="45"/>
      <c r="E4" s="45"/>
      <c r="F4" s="45"/>
      <c r="G4" s="45"/>
      <c r="H4" s="45"/>
      <c r="I4" s="45"/>
      <c r="J4" s="45"/>
      <c r="K4" s="45"/>
      <c r="L4" s="45"/>
    </row>
    <row r="5" spans="2:12" ht="24" customHeight="1">
      <c r="B5" s="264" t="s">
        <v>116</v>
      </c>
      <c r="C5" s="265" t="s">
        <v>116</v>
      </c>
      <c r="D5" s="265" t="s">
        <v>116</v>
      </c>
      <c r="E5" s="265" t="s">
        <v>116</v>
      </c>
      <c r="F5" s="265" t="s">
        <v>116</v>
      </c>
      <c r="G5" s="265" t="s">
        <v>116</v>
      </c>
      <c r="H5" s="265" t="s">
        <v>116</v>
      </c>
      <c r="I5" s="265" t="s">
        <v>116</v>
      </c>
      <c r="J5" s="265" t="s">
        <v>116</v>
      </c>
      <c r="K5" s="265" t="s">
        <v>116</v>
      </c>
      <c r="L5" s="265" t="s">
        <v>116</v>
      </c>
    </row>
    <row r="6" spans="2:12" ht="42" customHeight="1">
      <c r="B6" s="46" t="s">
        <v>117</v>
      </c>
      <c r="C6" s="47" t="s">
        <v>118</v>
      </c>
      <c r="D6" s="48" t="s">
        <v>119</v>
      </c>
      <c r="E6" s="48" t="s">
        <v>120</v>
      </c>
      <c r="F6" s="48" t="s">
        <v>121</v>
      </c>
      <c r="G6" s="48" t="s">
        <v>122</v>
      </c>
      <c r="H6" s="48" t="s">
        <v>123</v>
      </c>
      <c r="I6" s="49" t="s">
        <v>292</v>
      </c>
      <c r="J6" s="48" t="s">
        <v>124</v>
      </c>
      <c r="K6" s="48" t="s">
        <v>125</v>
      </c>
      <c r="L6" s="48" t="s">
        <v>126</v>
      </c>
    </row>
    <row r="7" spans="2:12" ht="48" customHeight="1">
      <c r="B7" s="282" t="s">
        <v>172</v>
      </c>
      <c r="C7" s="60" t="s">
        <v>128</v>
      </c>
      <c r="D7" s="58"/>
      <c r="E7" s="58"/>
      <c r="F7" s="58"/>
      <c r="G7" s="58"/>
      <c r="H7" s="58"/>
      <c r="I7" s="61"/>
      <c r="J7" s="58"/>
      <c r="K7" s="61"/>
      <c r="L7" s="58"/>
    </row>
    <row r="8" spans="2:12" ht="48" customHeight="1">
      <c r="B8" s="282"/>
      <c r="C8" s="60" t="s">
        <v>129</v>
      </c>
      <c r="D8" s="58"/>
      <c r="E8" s="58"/>
      <c r="F8" s="58"/>
      <c r="G8" s="58"/>
      <c r="H8" s="58"/>
      <c r="I8" s="61"/>
      <c r="J8" s="58"/>
      <c r="K8" s="61"/>
      <c r="L8" s="58"/>
    </row>
    <row r="9" spans="2:12" ht="48" customHeight="1">
      <c r="B9" s="282"/>
      <c r="C9" s="60" t="s">
        <v>130</v>
      </c>
      <c r="D9" s="58"/>
      <c r="E9" s="58"/>
      <c r="F9" s="58"/>
      <c r="G9" s="58"/>
      <c r="H9" s="58"/>
      <c r="I9" s="58"/>
      <c r="J9" s="58"/>
      <c r="K9" s="61"/>
      <c r="L9" s="58"/>
    </row>
    <row r="10" spans="2:12" ht="48" customHeight="1">
      <c r="B10" s="282"/>
      <c r="C10" s="60" t="s">
        <v>131</v>
      </c>
      <c r="D10" s="61"/>
      <c r="E10" s="61"/>
      <c r="F10" s="61"/>
      <c r="G10" s="61"/>
      <c r="H10" s="59"/>
      <c r="I10" s="61"/>
      <c r="J10" s="61"/>
      <c r="K10" s="58"/>
      <c r="L10" s="61"/>
    </row>
    <row r="11" spans="2:12" ht="48" customHeight="1">
      <c r="B11" s="282" t="s">
        <v>173</v>
      </c>
      <c r="C11" s="60" t="s">
        <v>128</v>
      </c>
      <c r="D11" s="58"/>
      <c r="E11" s="58"/>
      <c r="F11" s="58"/>
      <c r="G11" s="58"/>
      <c r="H11" s="58"/>
      <c r="I11" s="61"/>
      <c r="J11" s="58"/>
      <c r="K11" s="61"/>
      <c r="L11" s="58"/>
    </row>
    <row r="12" spans="2:12" ht="48" customHeight="1">
      <c r="B12" s="282"/>
      <c r="C12" s="60" t="s">
        <v>129</v>
      </c>
      <c r="D12" s="58"/>
      <c r="E12" s="58"/>
      <c r="F12" s="58"/>
      <c r="G12" s="58"/>
      <c r="H12" s="58"/>
      <c r="I12" s="61"/>
      <c r="J12" s="58"/>
      <c r="K12" s="61"/>
      <c r="L12" s="58"/>
    </row>
    <row r="13" spans="2:12" ht="48" customHeight="1">
      <c r="B13" s="282"/>
      <c r="C13" s="60" t="s">
        <v>130</v>
      </c>
      <c r="D13" s="58"/>
      <c r="E13" s="58"/>
      <c r="F13" s="58"/>
      <c r="G13" s="58"/>
      <c r="H13" s="58"/>
      <c r="I13" s="58"/>
      <c r="J13" s="58"/>
      <c r="K13" s="61"/>
      <c r="L13" s="58"/>
    </row>
    <row r="14" spans="2:12" ht="48" customHeight="1">
      <c r="B14" s="282"/>
      <c r="C14" s="60" t="s">
        <v>131</v>
      </c>
      <c r="D14" s="61"/>
      <c r="E14" s="61"/>
      <c r="F14" s="61"/>
      <c r="G14" s="61"/>
      <c r="H14" s="59"/>
      <c r="I14" s="61"/>
      <c r="J14" s="61"/>
      <c r="K14" s="58"/>
      <c r="L14" s="61"/>
    </row>
    <row r="15" spans="2:12" ht="48" customHeight="1">
      <c r="B15" s="282" t="s">
        <v>174</v>
      </c>
      <c r="C15" s="60" t="s">
        <v>128</v>
      </c>
      <c r="D15" s="58"/>
      <c r="E15" s="58"/>
      <c r="F15" s="58"/>
      <c r="G15" s="58"/>
      <c r="H15" s="58"/>
      <c r="I15" s="61"/>
      <c r="J15" s="58"/>
      <c r="K15" s="61"/>
      <c r="L15" s="58"/>
    </row>
    <row r="16" spans="2:12" ht="48" customHeight="1">
      <c r="B16" s="282"/>
      <c r="C16" s="60" t="s">
        <v>129</v>
      </c>
      <c r="D16" s="58"/>
      <c r="E16" s="58"/>
      <c r="F16" s="58"/>
      <c r="G16" s="58"/>
      <c r="H16" s="58"/>
      <c r="I16" s="61"/>
      <c r="J16" s="58"/>
      <c r="K16" s="61"/>
      <c r="L16" s="58"/>
    </row>
    <row r="17" spans="2:12" ht="48" customHeight="1">
      <c r="B17" s="282"/>
      <c r="C17" s="60" t="s">
        <v>130</v>
      </c>
      <c r="D17" s="58"/>
      <c r="E17" s="58"/>
      <c r="F17" s="58"/>
      <c r="G17" s="58"/>
      <c r="H17" s="58"/>
      <c r="I17" s="58"/>
      <c r="J17" s="58"/>
      <c r="K17" s="61"/>
      <c r="L17" s="58"/>
    </row>
    <row r="18" spans="2:12" ht="48" customHeight="1">
      <c r="B18" s="282"/>
      <c r="C18" s="60" t="s">
        <v>131</v>
      </c>
      <c r="D18" s="61"/>
      <c r="E18" s="61"/>
      <c r="F18" s="61"/>
      <c r="G18" s="61"/>
      <c r="H18" s="59"/>
      <c r="I18" s="61"/>
      <c r="J18" s="61"/>
      <c r="K18" s="58"/>
      <c r="L18" s="61"/>
    </row>
    <row r="19" spans="2:12" ht="48" customHeight="1">
      <c r="B19" s="282" t="s">
        <v>175</v>
      </c>
      <c r="C19" s="60" t="s">
        <v>128</v>
      </c>
      <c r="D19" s="58"/>
      <c r="E19" s="58"/>
      <c r="F19" s="58"/>
      <c r="G19" s="58"/>
      <c r="H19" s="58"/>
      <c r="I19" s="61"/>
      <c r="J19" s="58"/>
      <c r="K19" s="61"/>
      <c r="L19" s="58"/>
    </row>
    <row r="20" spans="2:12" ht="48" customHeight="1">
      <c r="B20" s="282"/>
      <c r="C20" s="60" t="s">
        <v>129</v>
      </c>
      <c r="D20" s="58"/>
      <c r="E20" s="58"/>
      <c r="F20" s="58"/>
      <c r="G20" s="58"/>
      <c r="H20" s="58"/>
      <c r="I20" s="61"/>
      <c r="J20" s="58"/>
      <c r="K20" s="61"/>
      <c r="L20" s="58"/>
    </row>
    <row r="21" spans="2:12" ht="48" customHeight="1">
      <c r="B21" s="282"/>
      <c r="C21" s="60" t="s">
        <v>130</v>
      </c>
      <c r="D21" s="58"/>
      <c r="E21" s="58"/>
      <c r="F21" s="58"/>
      <c r="G21" s="58"/>
      <c r="H21" s="58"/>
      <c r="I21" s="58"/>
      <c r="J21" s="58"/>
      <c r="K21" s="61"/>
      <c r="L21" s="58"/>
    </row>
    <row r="22" spans="2:12" ht="48" customHeight="1">
      <c r="B22" s="282"/>
      <c r="C22" s="60" t="s">
        <v>131</v>
      </c>
      <c r="D22" s="61"/>
      <c r="E22" s="61"/>
      <c r="F22" s="61"/>
      <c r="G22" s="61"/>
      <c r="H22" s="59"/>
      <c r="I22" s="61"/>
      <c r="J22" s="61"/>
      <c r="K22" s="58"/>
      <c r="L22" s="61"/>
    </row>
    <row r="23" spans="2:12" ht="48" customHeight="1">
      <c r="B23" s="282" t="s">
        <v>176</v>
      </c>
      <c r="C23" s="60" t="s">
        <v>128</v>
      </c>
      <c r="D23" s="58"/>
      <c r="E23" s="58"/>
      <c r="F23" s="58"/>
      <c r="G23" s="58"/>
      <c r="H23" s="58"/>
      <c r="I23" s="61"/>
      <c r="J23" s="58"/>
      <c r="K23" s="61"/>
      <c r="L23" s="58"/>
    </row>
    <row r="24" spans="2:12" ht="48" customHeight="1">
      <c r="B24" s="282"/>
      <c r="C24" s="60" t="s">
        <v>129</v>
      </c>
      <c r="D24" s="58"/>
      <c r="E24" s="58"/>
      <c r="F24" s="58"/>
      <c r="G24" s="58"/>
      <c r="H24" s="58"/>
      <c r="I24" s="61"/>
      <c r="J24" s="58"/>
      <c r="K24" s="61"/>
      <c r="L24" s="58"/>
    </row>
    <row r="25" spans="2:12" ht="48" customHeight="1">
      <c r="B25" s="282"/>
      <c r="C25" s="60" t="s">
        <v>130</v>
      </c>
      <c r="D25" s="58"/>
      <c r="E25" s="58"/>
      <c r="F25" s="58"/>
      <c r="G25" s="58"/>
      <c r="H25" s="58"/>
      <c r="I25" s="58"/>
      <c r="J25" s="58"/>
      <c r="K25" s="61"/>
      <c r="L25" s="58"/>
    </row>
    <row r="26" spans="2:12" ht="48" customHeight="1">
      <c r="B26" s="282"/>
      <c r="C26" s="60" t="s">
        <v>131</v>
      </c>
      <c r="D26" s="61"/>
      <c r="E26" s="61"/>
      <c r="F26" s="61"/>
      <c r="G26" s="61"/>
      <c r="H26" s="59"/>
      <c r="I26" s="61"/>
      <c r="J26" s="61"/>
      <c r="K26" s="58"/>
      <c r="L26" s="61"/>
    </row>
    <row r="27" spans="2:12" ht="48" customHeight="1">
      <c r="B27" s="282" t="s">
        <v>177</v>
      </c>
      <c r="C27" s="60" t="s">
        <v>128</v>
      </c>
      <c r="D27" s="58"/>
      <c r="E27" s="58"/>
      <c r="F27" s="58"/>
      <c r="G27" s="58"/>
      <c r="H27" s="58"/>
      <c r="I27" s="61"/>
      <c r="J27" s="58"/>
      <c r="K27" s="61"/>
      <c r="L27" s="58"/>
    </row>
    <row r="28" spans="2:12" ht="48" customHeight="1">
      <c r="B28" s="282"/>
      <c r="C28" s="60" t="s">
        <v>129</v>
      </c>
      <c r="D28" s="58"/>
      <c r="E28" s="58"/>
      <c r="F28" s="58"/>
      <c r="G28" s="58"/>
      <c r="H28" s="58"/>
      <c r="I28" s="61"/>
      <c r="J28" s="58"/>
      <c r="K28" s="61"/>
      <c r="L28" s="58"/>
    </row>
    <row r="29" spans="2:12" ht="48" customHeight="1">
      <c r="B29" s="282"/>
      <c r="C29" s="60" t="s">
        <v>130</v>
      </c>
      <c r="D29" s="58"/>
      <c r="E29" s="58"/>
      <c r="F29" s="58"/>
      <c r="G29" s="58"/>
      <c r="H29" s="58"/>
      <c r="I29" s="58"/>
      <c r="J29" s="58"/>
      <c r="K29" s="61"/>
      <c r="L29" s="58"/>
    </row>
    <row r="30" spans="2:12" ht="48" customHeight="1">
      <c r="B30" s="282"/>
      <c r="C30" s="60" t="s">
        <v>131</v>
      </c>
      <c r="D30" s="61"/>
      <c r="E30" s="61"/>
      <c r="F30" s="61"/>
      <c r="G30" s="61"/>
      <c r="H30" s="59"/>
      <c r="I30" s="61"/>
      <c r="J30" s="61"/>
      <c r="K30" s="58"/>
      <c r="L30" s="61"/>
    </row>
    <row r="31" spans="2:12" ht="48" customHeight="1">
      <c r="B31" s="282" t="s">
        <v>178</v>
      </c>
      <c r="C31" s="60" t="s">
        <v>128</v>
      </c>
      <c r="D31" s="58"/>
      <c r="E31" s="58"/>
      <c r="F31" s="58"/>
      <c r="G31" s="58"/>
      <c r="H31" s="58"/>
      <c r="I31" s="61"/>
      <c r="J31" s="58"/>
      <c r="K31" s="61"/>
      <c r="L31" s="58"/>
    </row>
    <row r="32" spans="2:12" ht="48" customHeight="1">
      <c r="B32" s="282"/>
      <c r="C32" s="60" t="s">
        <v>129</v>
      </c>
      <c r="D32" s="58"/>
      <c r="E32" s="58"/>
      <c r="F32" s="58"/>
      <c r="G32" s="58"/>
      <c r="H32" s="58"/>
      <c r="I32" s="61"/>
      <c r="J32" s="58"/>
      <c r="K32" s="61"/>
      <c r="L32" s="58"/>
    </row>
    <row r="33" spans="2:12" ht="48" customHeight="1">
      <c r="B33" s="282"/>
      <c r="C33" s="60" t="s">
        <v>130</v>
      </c>
      <c r="D33" s="58"/>
      <c r="E33" s="58"/>
      <c r="F33" s="58"/>
      <c r="G33" s="58"/>
      <c r="H33" s="58"/>
      <c r="I33" s="58"/>
      <c r="J33" s="58"/>
      <c r="K33" s="61"/>
      <c r="L33" s="58"/>
    </row>
    <row r="34" spans="2:12" ht="48" customHeight="1">
      <c r="B34" s="283"/>
      <c r="C34" s="60" t="s">
        <v>131</v>
      </c>
      <c r="D34" s="61"/>
      <c r="E34" s="61"/>
      <c r="F34" s="61"/>
      <c r="G34" s="61"/>
      <c r="H34" s="59"/>
      <c r="I34" s="61"/>
      <c r="J34" s="61"/>
      <c r="K34" s="58"/>
      <c r="L34" s="61"/>
    </row>
    <row r="35" spans="2:12">
      <c r="B35" s="45"/>
      <c r="C35" s="45"/>
      <c r="D35" s="45"/>
      <c r="E35" s="45"/>
      <c r="F35" s="45"/>
      <c r="G35" s="45"/>
      <c r="H35" s="45"/>
      <c r="I35" s="45"/>
      <c r="J35" s="45"/>
      <c r="K35" s="45"/>
      <c r="L35" s="45"/>
    </row>
    <row r="36" spans="2:12" ht="24" customHeight="1">
      <c r="B36" s="264" t="s">
        <v>138</v>
      </c>
      <c r="C36" s="265" t="s">
        <v>138</v>
      </c>
      <c r="D36" s="265" t="s">
        <v>138</v>
      </c>
      <c r="E36" s="265" t="s">
        <v>138</v>
      </c>
      <c r="F36" s="265" t="s">
        <v>138</v>
      </c>
      <c r="G36" s="265" t="s">
        <v>138</v>
      </c>
      <c r="H36" s="265" t="s">
        <v>138</v>
      </c>
      <c r="I36" s="265" t="s">
        <v>138</v>
      </c>
      <c r="J36" s="265" t="s">
        <v>138</v>
      </c>
      <c r="K36" s="265" t="s">
        <v>138</v>
      </c>
      <c r="L36" s="265" t="s">
        <v>138</v>
      </c>
    </row>
    <row r="37" spans="2:12" ht="42" customHeight="1">
      <c r="B37" s="46" t="s">
        <v>117</v>
      </c>
      <c r="C37" s="47" t="s">
        <v>118</v>
      </c>
      <c r="D37" s="48" t="s">
        <v>119</v>
      </c>
      <c r="E37" s="48" t="s">
        <v>120</v>
      </c>
      <c r="F37" s="48" t="s">
        <v>121</v>
      </c>
      <c r="G37" s="48" t="s">
        <v>122</v>
      </c>
      <c r="H37" s="48" t="s">
        <v>123</v>
      </c>
      <c r="I37" s="49" t="s">
        <v>292</v>
      </c>
      <c r="J37" s="48" t="s">
        <v>124</v>
      </c>
      <c r="K37" s="48" t="s">
        <v>125</v>
      </c>
      <c r="L37" s="48" t="s">
        <v>126</v>
      </c>
    </row>
    <row r="38" spans="2:12" ht="48" customHeight="1">
      <c r="B38" s="282" t="s">
        <v>179</v>
      </c>
      <c r="C38" s="60" t="s">
        <v>128</v>
      </c>
      <c r="D38" s="58"/>
      <c r="E38" s="58"/>
      <c r="F38" s="58"/>
      <c r="G38" s="58"/>
      <c r="H38" s="58"/>
      <c r="I38" s="61"/>
      <c r="J38" s="58"/>
      <c r="K38" s="61"/>
      <c r="L38" s="58"/>
    </row>
    <row r="39" spans="2:12" ht="48" customHeight="1">
      <c r="B39" s="282"/>
      <c r="C39" s="60" t="s">
        <v>129</v>
      </c>
      <c r="D39" s="58"/>
      <c r="E39" s="58"/>
      <c r="F39" s="58"/>
      <c r="G39" s="58"/>
      <c r="H39" s="58"/>
      <c r="I39" s="61"/>
      <c r="J39" s="58"/>
      <c r="K39" s="61"/>
      <c r="L39" s="58"/>
    </row>
    <row r="40" spans="2:12" ht="48" customHeight="1">
      <c r="B40" s="282"/>
      <c r="C40" s="60" t="s">
        <v>130</v>
      </c>
      <c r="D40" s="58"/>
      <c r="E40" s="58"/>
      <c r="F40" s="58"/>
      <c r="G40" s="58"/>
      <c r="H40" s="58"/>
      <c r="I40" s="58"/>
      <c r="J40" s="58"/>
      <c r="K40" s="61"/>
      <c r="L40" s="58"/>
    </row>
    <row r="41" spans="2:12" ht="48" customHeight="1">
      <c r="B41" s="282"/>
      <c r="C41" s="60" t="s">
        <v>131</v>
      </c>
      <c r="D41" s="61"/>
      <c r="E41" s="61"/>
      <c r="F41" s="61"/>
      <c r="G41" s="61"/>
      <c r="H41" s="59"/>
      <c r="I41" s="61"/>
      <c r="J41" s="61"/>
      <c r="K41" s="58"/>
      <c r="L41" s="61"/>
    </row>
    <row r="42" spans="2:12" ht="48" customHeight="1">
      <c r="B42" s="282" t="s">
        <v>180</v>
      </c>
      <c r="C42" s="60" t="s">
        <v>128</v>
      </c>
      <c r="D42" s="58"/>
      <c r="E42" s="58"/>
      <c r="F42" s="58"/>
      <c r="G42" s="58"/>
      <c r="H42" s="58"/>
      <c r="I42" s="61"/>
      <c r="J42" s="58"/>
      <c r="K42" s="61"/>
      <c r="L42" s="58"/>
    </row>
    <row r="43" spans="2:12" ht="48" customHeight="1">
      <c r="B43" s="282"/>
      <c r="C43" s="60" t="s">
        <v>129</v>
      </c>
      <c r="D43" s="58"/>
      <c r="E43" s="58"/>
      <c r="F43" s="58"/>
      <c r="G43" s="58"/>
      <c r="H43" s="58"/>
      <c r="I43" s="61"/>
      <c r="J43" s="58"/>
      <c r="K43" s="61"/>
      <c r="L43" s="58"/>
    </row>
    <row r="44" spans="2:12" ht="48" customHeight="1">
      <c r="B44" s="282"/>
      <c r="C44" s="60" t="s">
        <v>130</v>
      </c>
      <c r="D44" s="58"/>
      <c r="E44" s="58"/>
      <c r="F44" s="58"/>
      <c r="G44" s="58"/>
      <c r="H44" s="58"/>
      <c r="I44" s="58"/>
      <c r="J44" s="58"/>
      <c r="K44" s="61"/>
      <c r="L44" s="58"/>
    </row>
    <row r="45" spans="2:12" ht="48" customHeight="1">
      <c r="B45" s="282"/>
      <c r="C45" s="60" t="s">
        <v>131</v>
      </c>
      <c r="D45" s="61"/>
      <c r="E45" s="61"/>
      <c r="F45" s="61"/>
      <c r="G45" s="61"/>
      <c r="H45" s="59"/>
      <c r="I45" s="61"/>
      <c r="J45" s="61"/>
      <c r="K45" s="58"/>
      <c r="L45" s="61"/>
    </row>
    <row r="46" spans="2:12" ht="48" customHeight="1">
      <c r="B46" s="282" t="s">
        <v>181</v>
      </c>
      <c r="C46" s="60" t="s">
        <v>128</v>
      </c>
      <c r="D46" s="58"/>
      <c r="E46" s="58"/>
      <c r="F46" s="58"/>
      <c r="G46" s="58"/>
      <c r="H46" s="58"/>
      <c r="I46" s="61"/>
      <c r="J46" s="58"/>
      <c r="K46" s="61"/>
      <c r="L46" s="58"/>
    </row>
    <row r="47" spans="2:12" ht="48" customHeight="1">
      <c r="B47" s="282"/>
      <c r="C47" s="60" t="s">
        <v>129</v>
      </c>
      <c r="D47" s="58"/>
      <c r="E47" s="58"/>
      <c r="F47" s="58"/>
      <c r="G47" s="58"/>
      <c r="H47" s="58"/>
      <c r="I47" s="61"/>
      <c r="J47" s="58"/>
      <c r="K47" s="61"/>
      <c r="L47" s="58"/>
    </row>
    <row r="48" spans="2:12" ht="48" customHeight="1">
      <c r="B48" s="282"/>
      <c r="C48" s="60" t="s">
        <v>130</v>
      </c>
      <c r="D48" s="58"/>
      <c r="E48" s="58"/>
      <c r="F48" s="58"/>
      <c r="G48" s="58"/>
      <c r="H48" s="58"/>
      <c r="I48" s="58"/>
      <c r="J48" s="58"/>
      <c r="K48" s="61"/>
      <c r="L48" s="58"/>
    </row>
    <row r="49" spans="2:12" ht="48" customHeight="1">
      <c r="B49" s="282"/>
      <c r="C49" s="60" t="s">
        <v>131</v>
      </c>
      <c r="D49" s="61"/>
      <c r="E49" s="61"/>
      <c r="F49" s="61"/>
      <c r="G49" s="61"/>
      <c r="H49" s="59"/>
      <c r="I49" s="61"/>
      <c r="J49" s="61"/>
      <c r="K49" s="58"/>
      <c r="L49" s="61"/>
    </row>
    <row r="50" spans="2:12" ht="48" customHeight="1">
      <c r="B50" s="282" t="s">
        <v>182</v>
      </c>
      <c r="C50" s="60" t="s">
        <v>128</v>
      </c>
      <c r="D50" s="58"/>
      <c r="E50" s="58"/>
      <c r="F50" s="58"/>
      <c r="G50" s="58"/>
      <c r="H50" s="58"/>
      <c r="I50" s="61"/>
      <c r="J50" s="58"/>
      <c r="K50" s="61"/>
      <c r="L50" s="58"/>
    </row>
    <row r="51" spans="2:12" ht="48" customHeight="1">
      <c r="B51" s="282"/>
      <c r="C51" s="60" t="s">
        <v>129</v>
      </c>
      <c r="D51" s="58"/>
      <c r="E51" s="58"/>
      <c r="F51" s="58"/>
      <c r="G51" s="58"/>
      <c r="H51" s="58"/>
      <c r="I51" s="61"/>
      <c r="J51" s="58"/>
      <c r="K51" s="61"/>
      <c r="L51" s="58"/>
    </row>
    <row r="52" spans="2:12" ht="48" customHeight="1">
      <c r="B52" s="282"/>
      <c r="C52" s="60" t="s">
        <v>130</v>
      </c>
      <c r="D52" s="58"/>
      <c r="E52" s="58"/>
      <c r="F52" s="58"/>
      <c r="G52" s="58"/>
      <c r="H52" s="58"/>
      <c r="I52" s="58"/>
      <c r="J52" s="58"/>
      <c r="K52" s="61"/>
      <c r="L52" s="58"/>
    </row>
    <row r="53" spans="2:12" ht="48" customHeight="1">
      <c r="B53" s="282"/>
      <c r="C53" s="60" t="s">
        <v>131</v>
      </c>
      <c r="D53" s="61"/>
      <c r="E53" s="61"/>
      <c r="F53" s="61"/>
      <c r="G53" s="61"/>
      <c r="H53" s="59"/>
      <c r="I53" s="61"/>
      <c r="J53" s="61"/>
      <c r="K53" s="58"/>
      <c r="L53" s="61"/>
    </row>
    <row r="54" spans="2:12" ht="48" customHeight="1">
      <c r="B54" s="282" t="s">
        <v>183</v>
      </c>
      <c r="C54" s="60" t="s">
        <v>128</v>
      </c>
      <c r="D54" s="58"/>
      <c r="E54" s="58"/>
      <c r="F54" s="58"/>
      <c r="G54" s="58"/>
      <c r="H54" s="58"/>
      <c r="I54" s="61"/>
      <c r="J54" s="58"/>
      <c r="K54" s="61"/>
      <c r="L54" s="58"/>
    </row>
    <row r="55" spans="2:12" ht="48" customHeight="1">
      <c r="B55" s="282"/>
      <c r="C55" s="60" t="s">
        <v>129</v>
      </c>
      <c r="D55" s="58"/>
      <c r="E55" s="58"/>
      <c r="F55" s="58"/>
      <c r="G55" s="58"/>
      <c r="H55" s="58"/>
      <c r="I55" s="61"/>
      <c r="J55" s="58"/>
      <c r="K55" s="61"/>
      <c r="L55" s="58"/>
    </row>
    <row r="56" spans="2:12" ht="48" customHeight="1">
      <c r="B56" s="282"/>
      <c r="C56" s="60" t="s">
        <v>130</v>
      </c>
      <c r="D56" s="58"/>
      <c r="E56" s="58"/>
      <c r="F56" s="58"/>
      <c r="G56" s="58"/>
      <c r="H56" s="58"/>
      <c r="I56" s="58"/>
      <c r="J56" s="58"/>
      <c r="K56" s="61"/>
      <c r="L56" s="58"/>
    </row>
    <row r="57" spans="2:12" ht="48" customHeight="1">
      <c r="B57" s="282"/>
      <c r="C57" s="60" t="s">
        <v>131</v>
      </c>
      <c r="D57" s="61"/>
      <c r="E57" s="61"/>
      <c r="F57" s="61"/>
      <c r="G57" s="61"/>
      <c r="H57" s="59"/>
      <c r="I57" s="61"/>
      <c r="J57" s="61"/>
      <c r="K57" s="58"/>
      <c r="L57" s="61"/>
    </row>
    <row r="58" spans="2:12" ht="48" customHeight="1">
      <c r="B58" s="282" t="s">
        <v>184</v>
      </c>
      <c r="C58" s="60" t="s">
        <v>128</v>
      </c>
      <c r="D58" s="58"/>
      <c r="E58" s="58"/>
      <c r="F58" s="58"/>
      <c r="G58" s="58"/>
      <c r="H58" s="58"/>
      <c r="I58" s="61"/>
      <c r="J58" s="58"/>
      <c r="K58" s="61"/>
      <c r="L58" s="58"/>
    </row>
    <row r="59" spans="2:12" ht="48" customHeight="1">
      <c r="B59" s="282"/>
      <c r="C59" s="60" t="s">
        <v>129</v>
      </c>
      <c r="D59" s="58"/>
      <c r="E59" s="58"/>
      <c r="F59" s="58"/>
      <c r="G59" s="58"/>
      <c r="H59" s="58"/>
      <c r="I59" s="61"/>
      <c r="J59" s="58"/>
      <c r="K59" s="61"/>
      <c r="L59" s="58"/>
    </row>
    <row r="60" spans="2:12" ht="48" customHeight="1">
      <c r="B60" s="282"/>
      <c r="C60" s="60" t="s">
        <v>130</v>
      </c>
      <c r="D60" s="58"/>
      <c r="E60" s="58"/>
      <c r="F60" s="58"/>
      <c r="G60" s="58"/>
      <c r="H60" s="58"/>
      <c r="I60" s="58"/>
      <c r="J60" s="58"/>
      <c r="K60" s="61"/>
      <c r="L60" s="58"/>
    </row>
    <row r="61" spans="2:12" ht="48" customHeight="1">
      <c r="B61" s="282"/>
      <c r="C61" s="60" t="s">
        <v>131</v>
      </c>
      <c r="D61" s="61"/>
      <c r="E61" s="61"/>
      <c r="F61" s="61"/>
      <c r="G61" s="61"/>
      <c r="H61" s="59"/>
      <c r="I61" s="61"/>
      <c r="J61" s="61"/>
      <c r="K61" s="58"/>
      <c r="L61" s="61"/>
    </row>
    <row r="62" spans="2:12" ht="48" customHeight="1">
      <c r="B62" s="282" t="s">
        <v>185</v>
      </c>
      <c r="C62" s="60" t="s">
        <v>128</v>
      </c>
      <c r="D62" s="58"/>
      <c r="E62" s="58"/>
      <c r="F62" s="58"/>
      <c r="G62" s="58"/>
      <c r="H62" s="58"/>
      <c r="I62" s="61"/>
      <c r="J62" s="58"/>
      <c r="K62" s="61"/>
      <c r="L62" s="58"/>
    </row>
    <row r="63" spans="2:12" ht="48" customHeight="1">
      <c r="B63" s="282"/>
      <c r="C63" s="60" t="s">
        <v>129</v>
      </c>
      <c r="D63" s="58"/>
      <c r="E63" s="58"/>
      <c r="F63" s="58"/>
      <c r="G63" s="58"/>
      <c r="H63" s="58"/>
      <c r="I63" s="61"/>
      <c r="J63" s="58"/>
      <c r="K63" s="61"/>
      <c r="L63" s="58"/>
    </row>
    <row r="64" spans="2:12" ht="48" customHeight="1">
      <c r="B64" s="282"/>
      <c r="C64" s="60" t="s">
        <v>130</v>
      </c>
      <c r="D64" s="58"/>
      <c r="E64" s="58"/>
      <c r="F64" s="58"/>
      <c r="G64" s="58"/>
      <c r="H64" s="58"/>
      <c r="I64" s="58"/>
      <c r="J64" s="58"/>
      <c r="K64" s="61"/>
      <c r="L64" s="58"/>
    </row>
    <row r="65" spans="2:12" ht="48" customHeight="1">
      <c r="B65" s="283"/>
      <c r="C65" s="60" t="s">
        <v>131</v>
      </c>
      <c r="D65" s="61"/>
      <c r="E65" s="61"/>
      <c r="F65" s="61"/>
      <c r="G65" s="61"/>
      <c r="H65" s="59"/>
      <c r="I65" s="61"/>
      <c r="J65" s="61"/>
      <c r="K65" s="58"/>
      <c r="L65" s="61"/>
    </row>
    <row r="66" spans="2:12">
      <c r="B66" s="45"/>
      <c r="C66" s="45"/>
      <c r="D66" s="45"/>
      <c r="E66" s="45"/>
      <c r="F66" s="45"/>
      <c r="G66" s="45"/>
      <c r="H66" s="45"/>
      <c r="I66" s="45"/>
      <c r="J66" s="45"/>
      <c r="K66" s="45"/>
      <c r="L66" s="45"/>
    </row>
    <row r="67" spans="2:12">
      <c r="B67" s="45"/>
      <c r="C67" s="45"/>
      <c r="D67" s="45"/>
      <c r="E67" s="45"/>
      <c r="F67" s="45"/>
      <c r="G67" s="45"/>
      <c r="H67" s="45"/>
      <c r="I67" s="45"/>
      <c r="J67" s="45"/>
      <c r="K67" s="45"/>
      <c r="L67" s="45"/>
    </row>
    <row r="68" spans="2:12" ht="24" customHeight="1">
      <c r="B68" s="286" t="s">
        <v>146</v>
      </c>
      <c r="C68" s="286" t="s">
        <v>146</v>
      </c>
      <c r="D68" s="286" t="s">
        <v>146</v>
      </c>
      <c r="E68" s="286" t="s">
        <v>146</v>
      </c>
      <c r="F68" s="286" t="s">
        <v>146</v>
      </c>
      <c r="G68" s="286" t="s">
        <v>146</v>
      </c>
      <c r="H68" s="286" t="s">
        <v>146</v>
      </c>
      <c r="I68" s="286" t="s">
        <v>146</v>
      </c>
      <c r="J68" s="286" t="s">
        <v>146</v>
      </c>
      <c r="K68" s="286" t="s">
        <v>146</v>
      </c>
      <c r="L68" s="286" t="s">
        <v>146</v>
      </c>
    </row>
    <row r="69" spans="2:12" ht="48" customHeight="1">
      <c r="B69" s="55" t="s">
        <v>147</v>
      </c>
      <c r="C69" s="55" t="s">
        <v>148</v>
      </c>
      <c r="D69" s="284" t="s">
        <v>149</v>
      </c>
      <c r="E69" s="285"/>
      <c r="F69" s="284" t="s">
        <v>150</v>
      </c>
      <c r="G69" s="285"/>
      <c r="H69" s="284" t="s">
        <v>151</v>
      </c>
      <c r="I69" s="288"/>
      <c r="J69" s="288"/>
      <c r="K69" s="288"/>
      <c r="L69" s="285"/>
    </row>
    <row r="70" spans="2:12" ht="51.65" customHeight="1">
      <c r="B70" s="62" t="s">
        <v>152</v>
      </c>
      <c r="C70" s="62" t="s">
        <v>153</v>
      </c>
      <c r="D70" s="279"/>
      <c r="E70" s="281"/>
      <c r="F70" s="279"/>
      <c r="G70" s="281"/>
      <c r="H70" s="279"/>
      <c r="I70" s="280"/>
      <c r="J70" s="280"/>
      <c r="K70" s="280"/>
      <c r="L70" s="281"/>
    </row>
    <row r="71" spans="2:12" ht="51.65" customHeight="1">
      <c r="B71" s="62" t="s">
        <v>154</v>
      </c>
      <c r="C71" s="62" t="s">
        <v>155</v>
      </c>
      <c r="D71" s="279"/>
      <c r="E71" s="281"/>
      <c r="F71" s="279"/>
      <c r="G71" s="281"/>
      <c r="H71" s="279"/>
      <c r="I71" s="280"/>
      <c r="J71" s="280"/>
      <c r="K71" s="280"/>
      <c r="L71" s="281"/>
    </row>
    <row r="72" spans="2:12" ht="51.65" customHeight="1">
      <c r="B72" s="62" t="s">
        <v>156</v>
      </c>
      <c r="C72" s="62" t="s">
        <v>157</v>
      </c>
      <c r="D72" s="279"/>
      <c r="E72" s="281"/>
      <c r="F72" s="279"/>
      <c r="G72" s="281"/>
      <c r="H72" s="279"/>
      <c r="I72" s="280"/>
      <c r="J72" s="280"/>
      <c r="K72" s="280"/>
      <c r="L72" s="281"/>
    </row>
    <row r="73" spans="2:12" ht="51.65" customHeight="1">
      <c r="B73" s="62" t="s">
        <v>158</v>
      </c>
      <c r="C73" s="62" t="s">
        <v>157</v>
      </c>
      <c r="D73" s="279"/>
      <c r="E73" s="281"/>
      <c r="F73" s="279"/>
      <c r="G73" s="281"/>
      <c r="H73" s="279"/>
      <c r="I73" s="280"/>
      <c r="J73" s="280"/>
      <c r="K73" s="280"/>
      <c r="L73" s="281"/>
    </row>
    <row r="74" spans="2:12" ht="51.65" customHeight="1">
      <c r="B74" s="62" t="s">
        <v>159</v>
      </c>
      <c r="C74" s="62" t="s">
        <v>157</v>
      </c>
      <c r="D74" s="279"/>
      <c r="E74" s="281"/>
      <c r="F74" s="279"/>
      <c r="G74" s="281"/>
      <c r="H74" s="279"/>
      <c r="I74" s="280"/>
      <c r="J74" s="280"/>
      <c r="K74" s="280"/>
      <c r="L74" s="281"/>
    </row>
    <row r="75" spans="2:12" ht="51.65" customHeight="1">
      <c r="B75" s="62" t="s">
        <v>160</v>
      </c>
      <c r="C75" s="62" t="s">
        <v>161</v>
      </c>
      <c r="D75" s="279"/>
      <c r="E75" s="281"/>
      <c r="F75" s="279"/>
      <c r="G75" s="281"/>
      <c r="H75" s="279"/>
      <c r="I75" s="280"/>
      <c r="J75" s="280"/>
      <c r="K75" s="280"/>
      <c r="L75" s="281"/>
    </row>
    <row r="76" spans="2:12" ht="51.65" customHeight="1">
      <c r="B76" s="62" t="s">
        <v>162</v>
      </c>
      <c r="C76" s="62" t="s">
        <v>163</v>
      </c>
      <c r="D76" s="279"/>
      <c r="E76" s="281"/>
      <c r="F76" s="279"/>
      <c r="G76" s="281"/>
      <c r="H76" s="279"/>
      <c r="I76" s="280"/>
      <c r="J76" s="280"/>
      <c r="K76" s="280"/>
      <c r="L76" s="281"/>
    </row>
    <row r="77" spans="2:12" ht="51.65" customHeight="1">
      <c r="B77" s="62" t="s">
        <v>164</v>
      </c>
      <c r="C77" s="62" t="s">
        <v>163</v>
      </c>
      <c r="D77" s="279"/>
      <c r="E77" s="281"/>
      <c r="F77" s="279"/>
      <c r="G77" s="281"/>
      <c r="H77" s="279"/>
      <c r="I77" s="280"/>
      <c r="J77" s="280"/>
      <c r="K77" s="280"/>
      <c r="L77" s="281"/>
    </row>
    <row r="78" spans="2:12" ht="51.65" customHeight="1">
      <c r="B78" s="62" t="s">
        <v>165</v>
      </c>
      <c r="C78" s="62" t="s">
        <v>163</v>
      </c>
      <c r="D78" s="279"/>
      <c r="E78" s="281"/>
      <c r="F78" s="279"/>
      <c r="G78" s="281"/>
      <c r="H78" s="279"/>
      <c r="I78" s="280"/>
      <c r="J78" s="280"/>
      <c r="K78" s="280"/>
      <c r="L78" s="281"/>
    </row>
    <row r="79" spans="2:12" ht="51.65" customHeight="1">
      <c r="B79" s="62" t="s">
        <v>166</v>
      </c>
      <c r="C79" s="62" t="s">
        <v>163</v>
      </c>
      <c r="D79" s="279"/>
      <c r="E79" s="281"/>
      <c r="F79" s="279"/>
      <c r="G79" s="281"/>
      <c r="H79" s="279"/>
      <c r="I79" s="280"/>
      <c r="J79" s="280"/>
      <c r="K79" s="280"/>
      <c r="L79" s="281"/>
    </row>
    <row r="80" spans="2:12" ht="51.65" customHeight="1">
      <c r="B80" s="63" t="s">
        <v>167</v>
      </c>
      <c r="C80" s="63" t="s">
        <v>168</v>
      </c>
      <c r="D80" s="276"/>
      <c r="E80" s="277"/>
      <c r="F80" s="276"/>
      <c r="G80" s="277"/>
      <c r="H80" s="276"/>
      <c r="I80" s="278"/>
      <c r="J80" s="278"/>
      <c r="K80" s="278"/>
      <c r="L80" s="277"/>
    </row>
    <row r="81" spans="2:12" ht="43" customHeight="1">
      <c r="B81" s="287" t="s">
        <v>169</v>
      </c>
      <c r="C81" s="287"/>
      <c r="D81" s="287"/>
      <c r="E81" s="287"/>
      <c r="F81" s="287"/>
      <c r="G81" s="287"/>
      <c r="H81" s="287"/>
      <c r="I81" s="287"/>
      <c r="J81" s="287"/>
      <c r="K81" s="287"/>
      <c r="L81" s="287"/>
    </row>
    <row r="82" spans="2:12">
      <c r="B82" s="45"/>
      <c r="C82" s="45"/>
      <c r="D82" s="45"/>
      <c r="E82" s="45"/>
      <c r="F82" s="45"/>
      <c r="G82" s="45"/>
      <c r="H82" s="45"/>
      <c r="I82" s="45"/>
      <c r="J82" s="45"/>
      <c r="K82" s="45"/>
      <c r="L82" s="45"/>
    </row>
    <row r="83" spans="2:12">
      <c r="B83" s="45"/>
      <c r="C83" s="45"/>
      <c r="D83" s="45"/>
      <c r="E83" s="45"/>
      <c r="F83" s="45"/>
      <c r="G83" s="45"/>
      <c r="H83" s="45"/>
      <c r="I83" s="45"/>
      <c r="J83" s="45"/>
      <c r="K83" s="45"/>
      <c r="L83" s="45"/>
    </row>
    <row r="84" spans="2:12">
      <c r="B84" s="45"/>
      <c r="C84" s="45"/>
      <c r="D84" s="45"/>
      <c r="E84" s="45"/>
      <c r="F84" s="45"/>
      <c r="G84" s="45"/>
      <c r="H84" s="45"/>
      <c r="I84" s="45"/>
      <c r="J84" s="45"/>
      <c r="K84" s="45"/>
      <c r="L84" s="45"/>
    </row>
    <row r="85" spans="2:12">
      <c r="B85" s="45"/>
      <c r="C85" s="45"/>
      <c r="D85" s="45"/>
      <c r="E85" s="45"/>
      <c r="F85" s="45"/>
      <c r="G85" s="45"/>
      <c r="H85" s="45"/>
      <c r="I85" s="45"/>
      <c r="J85" s="45"/>
      <c r="K85" s="45"/>
      <c r="L85" s="45"/>
    </row>
    <row r="86" spans="2:12">
      <c r="B86" s="45"/>
      <c r="C86" s="45"/>
      <c r="D86" s="45"/>
      <c r="E86" s="45"/>
      <c r="F86" s="45"/>
      <c r="G86" s="45"/>
      <c r="H86" s="45"/>
      <c r="I86" s="45"/>
      <c r="J86" s="45"/>
      <c r="K86" s="45"/>
      <c r="L86" s="45"/>
    </row>
    <row r="87" spans="2:12">
      <c r="B87" s="45"/>
      <c r="C87" s="45"/>
      <c r="D87" s="45"/>
      <c r="E87" s="45"/>
      <c r="F87" s="45"/>
      <c r="G87" s="45"/>
      <c r="H87" s="45"/>
      <c r="I87" s="45"/>
      <c r="J87" s="45"/>
      <c r="K87" s="45"/>
      <c r="L87" s="45"/>
    </row>
    <row r="88" spans="2:12">
      <c r="B88" s="45"/>
      <c r="C88" s="45"/>
      <c r="D88" s="45"/>
      <c r="E88" s="45"/>
      <c r="F88" s="45"/>
      <c r="G88" s="45"/>
      <c r="H88" s="45"/>
      <c r="I88" s="45"/>
      <c r="J88" s="45"/>
      <c r="K88" s="45"/>
      <c r="L88" s="45"/>
    </row>
    <row r="89" spans="2:12">
      <c r="B89" s="45"/>
      <c r="C89" s="45"/>
      <c r="D89" s="45"/>
      <c r="E89" s="45"/>
      <c r="F89" s="45"/>
      <c r="G89" s="45"/>
      <c r="H89" s="45"/>
      <c r="I89" s="45"/>
      <c r="J89" s="45"/>
      <c r="K89" s="45"/>
      <c r="L89" s="45"/>
    </row>
    <row r="90" spans="2:12">
      <c r="B90" s="45"/>
      <c r="C90" s="45"/>
      <c r="D90" s="45"/>
      <c r="E90" s="45"/>
      <c r="F90" s="45"/>
      <c r="G90" s="45"/>
      <c r="H90" s="45"/>
      <c r="I90" s="45"/>
      <c r="J90" s="45"/>
      <c r="K90" s="45"/>
      <c r="L90" s="45"/>
    </row>
    <row r="91" spans="2:12">
      <c r="B91" s="45"/>
      <c r="C91" s="45"/>
      <c r="D91" s="45"/>
      <c r="E91" s="45"/>
      <c r="F91" s="45"/>
      <c r="G91" s="45"/>
      <c r="H91" s="45"/>
      <c r="I91" s="45"/>
      <c r="J91" s="45"/>
      <c r="K91" s="45"/>
      <c r="L91" s="45"/>
    </row>
    <row r="92" spans="2:12">
      <c r="B92" s="45"/>
      <c r="C92" s="45"/>
      <c r="D92" s="45"/>
      <c r="E92" s="45"/>
      <c r="F92" s="45"/>
      <c r="G92" s="45"/>
      <c r="H92" s="45"/>
      <c r="I92" s="45"/>
      <c r="J92" s="45"/>
      <c r="K92" s="45"/>
      <c r="L92" s="45"/>
    </row>
    <row r="93" spans="2:12">
      <c r="B93" s="45"/>
      <c r="C93" s="45"/>
      <c r="D93" s="45"/>
      <c r="E93" s="45"/>
      <c r="F93" s="45"/>
      <c r="G93" s="45"/>
      <c r="H93" s="45"/>
      <c r="I93" s="45"/>
      <c r="J93" s="45"/>
      <c r="K93" s="45"/>
      <c r="L93" s="45"/>
    </row>
    <row r="94" spans="2:12">
      <c r="B94" s="45"/>
      <c r="C94" s="45"/>
      <c r="D94" s="45"/>
      <c r="E94" s="45"/>
      <c r="F94" s="45"/>
      <c r="G94" s="45"/>
      <c r="H94" s="45"/>
      <c r="I94" s="45"/>
      <c r="J94" s="45"/>
      <c r="K94" s="45"/>
      <c r="L94" s="45"/>
    </row>
    <row r="95" spans="2:12">
      <c r="B95" s="45"/>
      <c r="C95" s="45"/>
      <c r="D95" s="45"/>
      <c r="E95" s="45"/>
      <c r="F95" s="45"/>
      <c r="G95" s="45"/>
      <c r="H95" s="45"/>
      <c r="I95" s="45"/>
      <c r="J95" s="45"/>
      <c r="K95" s="45"/>
      <c r="L95" s="45"/>
    </row>
    <row r="96" spans="2:12">
      <c r="B96" s="45"/>
      <c r="C96" s="45"/>
      <c r="D96" s="45"/>
      <c r="E96" s="45"/>
      <c r="F96" s="45"/>
      <c r="G96" s="45"/>
      <c r="H96" s="45"/>
      <c r="I96" s="45"/>
      <c r="J96" s="45"/>
      <c r="K96" s="45"/>
      <c r="L96" s="45"/>
    </row>
    <row r="97" spans="2:12">
      <c r="B97" s="45"/>
      <c r="C97" s="45"/>
      <c r="D97" s="45"/>
      <c r="E97" s="45"/>
      <c r="F97" s="45"/>
      <c r="G97" s="45"/>
      <c r="H97" s="45"/>
      <c r="I97" s="45"/>
      <c r="J97" s="45"/>
      <c r="K97" s="45"/>
      <c r="L97" s="45"/>
    </row>
    <row r="98" spans="2:12">
      <c r="B98" s="45"/>
      <c r="C98" s="45"/>
      <c r="D98" s="45"/>
      <c r="E98" s="45"/>
      <c r="F98" s="45"/>
      <c r="G98" s="45"/>
      <c r="H98" s="45"/>
      <c r="I98" s="45"/>
      <c r="J98" s="45"/>
      <c r="K98" s="45"/>
      <c r="L98" s="45"/>
    </row>
    <row r="99" spans="2:12">
      <c r="B99" s="45"/>
      <c r="C99" s="45"/>
      <c r="D99" s="45"/>
      <c r="E99" s="45"/>
      <c r="F99" s="45"/>
      <c r="G99" s="45"/>
      <c r="H99" s="45"/>
      <c r="I99" s="45"/>
      <c r="J99" s="45"/>
      <c r="K99" s="45"/>
      <c r="L99" s="45"/>
    </row>
    <row r="100" spans="2:12">
      <c r="B100" s="45"/>
      <c r="C100" s="45"/>
      <c r="D100" s="45"/>
      <c r="E100" s="45"/>
      <c r="F100" s="45"/>
      <c r="G100" s="45"/>
      <c r="H100" s="45"/>
      <c r="I100" s="45"/>
      <c r="J100" s="45"/>
      <c r="K100" s="45"/>
      <c r="L100" s="45"/>
    </row>
    <row r="101" spans="2:12">
      <c r="B101" s="45"/>
      <c r="C101" s="45"/>
      <c r="D101" s="45"/>
      <c r="E101" s="45"/>
      <c r="F101" s="45"/>
      <c r="G101" s="45"/>
      <c r="H101" s="45"/>
      <c r="I101" s="45"/>
      <c r="J101" s="45"/>
      <c r="K101" s="45"/>
      <c r="L101" s="45"/>
    </row>
    <row r="102" spans="2:12">
      <c r="B102" s="45"/>
      <c r="C102" s="45"/>
      <c r="D102" s="45"/>
      <c r="E102" s="45"/>
      <c r="F102" s="45"/>
      <c r="G102" s="45"/>
      <c r="H102" s="45"/>
      <c r="I102" s="45"/>
      <c r="J102" s="45"/>
      <c r="K102" s="45"/>
      <c r="L102" s="45"/>
    </row>
    <row r="103" spans="2:12">
      <c r="B103" s="45"/>
      <c r="C103" s="45"/>
      <c r="D103" s="45"/>
      <c r="E103" s="45"/>
      <c r="F103" s="45"/>
      <c r="G103" s="45"/>
      <c r="H103" s="45"/>
      <c r="I103" s="45"/>
      <c r="J103" s="45"/>
      <c r="K103" s="45"/>
      <c r="L103" s="45"/>
    </row>
    <row r="104" spans="2:12">
      <c r="B104" s="45"/>
      <c r="C104" s="45"/>
      <c r="D104" s="45"/>
      <c r="E104" s="45"/>
      <c r="F104" s="45"/>
      <c r="G104" s="45"/>
      <c r="H104" s="45"/>
      <c r="I104" s="45"/>
      <c r="J104" s="45"/>
      <c r="K104" s="45"/>
      <c r="L104" s="45"/>
    </row>
    <row r="105" spans="2:12">
      <c r="B105" s="45"/>
      <c r="C105" s="45"/>
      <c r="D105" s="45"/>
      <c r="E105" s="45"/>
      <c r="F105" s="45"/>
      <c r="G105" s="45"/>
      <c r="H105" s="45"/>
      <c r="I105" s="45"/>
      <c r="J105" s="45"/>
      <c r="K105" s="45"/>
      <c r="L105" s="45"/>
    </row>
    <row r="106" spans="2:12">
      <c r="B106" s="45"/>
      <c r="C106" s="45"/>
      <c r="D106" s="45"/>
      <c r="E106" s="45"/>
      <c r="F106" s="45"/>
      <c r="G106" s="45"/>
      <c r="H106" s="45"/>
      <c r="I106" s="45"/>
      <c r="J106" s="45"/>
      <c r="K106" s="45"/>
      <c r="L106" s="45"/>
    </row>
    <row r="107" spans="2:12">
      <c r="B107" s="45"/>
      <c r="C107" s="45"/>
      <c r="D107" s="45"/>
      <c r="E107" s="45"/>
      <c r="F107" s="45"/>
      <c r="G107" s="45"/>
      <c r="H107" s="45"/>
      <c r="I107" s="45"/>
      <c r="J107" s="45"/>
      <c r="K107" s="45"/>
      <c r="L107" s="45"/>
    </row>
    <row r="108" spans="2:12">
      <c r="B108" s="45"/>
      <c r="C108" s="45"/>
      <c r="D108" s="45"/>
      <c r="E108" s="45"/>
      <c r="F108" s="45"/>
      <c r="G108" s="45"/>
      <c r="H108" s="45"/>
      <c r="I108" s="45"/>
      <c r="J108" s="45"/>
      <c r="K108" s="45"/>
      <c r="L108" s="45"/>
    </row>
    <row r="109" spans="2:12">
      <c r="B109" s="45"/>
      <c r="C109" s="45"/>
      <c r="D109" s="45"/>
      <c r="E109" s="45"/>
      <c r="F109" s="45"/>
      <c r="G109" s="45"/>
      <c r="H109" s="45"/>
      <c r="I109" s="45"/>
      <c r="J109" s="45"/>
      <c r="K109" s="45"/>
      <c r="L109" s="45"/>
    </row>
    <row r="110" spans="2:12">
      <c r="B110" s="45"/>
      <c r="C110" s="45"/>
      <c r="D110" s="45"/>
      <c r="E110" s="45"/>
      <c r="F110" s="45"/>
      <c r="G110" s="45"/>
      <c r="H110" s="45"/>
      <c r="I110" s="45"/>
      <c r="J110" s="45"/>
      <c r="K110" s="45"/>
      <c r="L110" s="45"/>
    </row>
    <row r="111" spans="2:12">
      <c r="B111" s="45"/>
      <c r="C111" s="45"/>
      <c r="D111" s="45"/>
      <c r="E111" s="45"/>
      <c r="F111" s="45"/>
      <c r="G111" s="45"/>
      <c r="H111" s="45"/>
      <c r="I111" s="45"/>
      <c r="J111" s="45"/>
      <c r="K111" s="45"/>
      <c r="L111" s="45"/>
    </row>
  </sheetData>
  <sheetProtection algorithmName="SHA-512" hashValue="eDszp4f/ZqvFBPyHVlxX6g5bFsC2BSZgFpbBi1k551T4V4GNxaK8HisjR2WuAsVswonJgoQZWqFbbDVtEmo6Fg==" saltValue="1EebWpsGqi0/doKsumuucw==" spinCount="100000" sheet="1" objects="1" scenarios="1" selectLockedCells="1"/>
  <mergeCells count="56">
    <mergeCell ref="D72:E72"/>
    <mergeCell ref="B68:L68"/>
    <mergeCell ref="F72:G72"/>
    <mergeCell ref="H72:L72"/>
    <mergeCell ref="B81:L81"/>
    <mergeCell ref="D75:E75"/>
    <mergeCell ref="F75:G75"/>
    <mergeCell ref="H75:L75"/>
    <mergeCell ref="D76:E76"/>
    <mergeCell ref="F76:G76"/>
    <mergeCell ref="H76:L76"/>
    <mergeCell ref="D77:E77"/>
    <mergeCell ref="F77:G77"/>
    <mergeCell ref="H69:L69"/>
    <mergeCell ref="D70:E70"/>
    <mergeCell ref="F70:G70"/>
    <mergeCell ref="H70:L70"/>
    <mergeCell ref="D71:E71"/>
    <mergeCell ref="F71:G71"/>
    <mergeCell ref="H71:L71"/>
    <mergeCell ref="B50:B53"/>
    <mergeCell ref="B54:B57"/>
    <mergeCell ref="B58:B61"/>
    <mergeCell ref="B62:B65"/>
    <mergeCell ref="F69:G69"/>
    <mergeCell ref="D69:E69"/>
    <mergeCell ref="B36:L36"/>
    <mergeCell ref="B38:B41"/>
    <mergeCell ref="B42:B45"/>
    <mergeCell ref="B46:B49"/>
    <mergeCell ref="B11:B14"/>
    <mergeCell ref="B15:B18"/>
    <mergeCell ref="B19:B22"/>
    <mergeCell ref="B23:B26"/>
    <mergeCell ref="B27:B30"/>
    <mergeCell ref="B2:L2"/>
    <mergeCell ref="B3:L3"/>
    <mergeCell ref="B5:L5"/>
    <mergeCell ref="B7:B10"/>
    <mergeCell ref="B31:B34"/>
    <mergeCell ref="D73:E73"/>
    <mergeCell ref="F73:G73"/>
    <mergeCell ref="H73:L73"/>
    <mergeCell ref="D74:E74"/>
    <mergeCell ref="F74:G74"/>
    <mergeCell ref="H74:L74"/>
    <mergeCell ref="D80:E80"/>
    <mergeCell ref="F80:G80"/>
    <mergeCell ref="H80:L80"/>
    <mergeCell ref="H77:L77"/>
    <mergeCell ref="D78:E78"/>
    <mergeCell ref="F78:G78"/>
    <mergeCell ref="H78:L78"/>
    <mergeCell ref="D79:E79"/>
    <mergeCell ref="F79:G79"/>
    <mergeCell ref="H79:L7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tabColor rgb="FF00B050"/>
  </sheetPr>
  <dimension ref="B2:L30"/>
  <sheetViews>
    <sheetView topLeftCell="A19" workbookViewId="0">
      <selection activeCell="B12" sqref="B12"/>
    </sheetView>
  </sheetViews>
  <sheetFormatPr defaultColWidth="8.7265625" defaultRowHeight="14"/>
  <cols>
    <col min="1" max="1" width="4.81640625" style="64" customWidth="1"/>
    <col min="2" max="2" width="94.453125" style="64" customWidth="1"/>
    <col min="3" max="16384" width="8.7265625" style="64"/>
  </cols>
  <sheetData>
    <row r="2" spans="2:12" ht="50.15" customHeight="1">
      <c r="B2" s="295" t="s">
        <v>186</v>
      </c>
      <c r="C2" s="296"/>
      <c r="D2" s="297"/>
    </row>
    <row r="3" spans="2:12" ht="13" customHeight="1">
      <c r="B3" s="65"/>
      <c r="C3" s="65"/>
      <c r="D3" s="65"/>
    </row>
    <row r="4" spans="2:12" ht="24" customHeight="1">
      <c r="B4" s="298" t="s">
        <v>187</v>
      </c>
      <c r="C4" s="299"/>
      <c r="D4" s="300"/>
    </row>
    <row r="5" spans="2:12" ht="71.150000000000006" customHeight="1">
      <c r="B5" s="301" t="s">
        <v>188</v>
      </c>
      <c r="C5" s="302"/>
      <c r="D5" s="303"/>
    </row>
    <row r="6" spans="2:12" ht="175.5" customHeight="1">
      <c r="B6" s="292" t="s">
        <v>189</v>
      </c>
      <c r="C6" s="293"/>
      <c r="D6" s="294"/>
    </row>
    <row r="7" spans="2:12" ht="18" customHeight="1">
      <c r="B7" s="27"/>
      <c r="C7" s="15"/>
      <c r="D7" s="15"/>
    </row>
    <row r="8" spans="2:12" ht="24" customHeight="1">
      <c r="B8" s="289" t="s">
        <v>190</v>
      </c>
      <c r="C8" s="290"/>
      <c r="D8" s="291"/>
    </row>
    <row r="9" spans="2:12" ht="32.15" customHeight="1">
      <c r="B9" s="66" t="s">
        <v>191</v>
      </c>
      <c r="C9" s="67" t="s">
        <v>192</v>
      </c>
      <c r="D9" s="68" t="s">
        <v>193</v>
      </c>
    </row>
    <row r="10" spans="2:12" ht="100" customHeight="1">
      <c r="B10" s="74"/>
      <c r="C10" s="69">
        <f>LEN(B10)</f>
        <v>0</v>
      </c>
      <c r="D10" s="70">
        <f>500-C10</f>
        <v>500</v>
      </c>
      <c r="L10" s="71"/>
    </row>
    <row r="11" spans="2:12" ht="32.15" customHeight="1">
      <c r="B11" s="66" t="s">
        <v>194</v>
      </c>
      <c r="C11" s="67" t="s">
        <v>192</v>
      </c>
      <c r="D11" s="68" t="s">
        <v>193</v>
      </c>
    </row>
    <row r="12" spans="2:12" ht="60" customHeight="1">
      <c r="B12" s="74"/>
      <c r="C12" s="69">
        <f>LEN(B12)</f>
        <v>0</v>
      </c>
      <c r="D12" s="70">
        <f>250-C12</f>
        <v>250</v>
      </c>
    </row>
    <row r="13" spans="2:12" ht="32.15" customHeight="1">
      <c r="B13" s="66" t="s">
        <v>195</v>
      </c>
      <c r="C13" s="67" t="s">
        <v>192</v>
      </c>
      <c r="D13" s="68" t="s">
        <v>193</v>
      </c>
    </row>
    <row r="14" spans="2:12" ht="60" customHeight="1">
      <c r="B14" s="74"/>
      <c r="C14" s="72">
        <f>LEN(B14)</f>
        <v>0</v>
      </c>
      <c r="D14" s="73">
        <f>250-C14</f>
        <v>250</v>
      </c>
    </row>
    <row r="15" spans="2:12" ht="18" customHeight="1">
      <c r="B15" s="15"/>
      <c r="C15" s="15"/>
      <c r="D15" s="15"/>
    </row>
    <row r="16" spans="2:12" ht="24" customHeight="1">
      <c r="B16" s="289" t="s">
        <v>196</v>
      </c>
      <c r="C16" s="290"/>
      <c r="D16" s="291"/>
    </row>
    <row r="17" spans="2:4" ht="32.15" customHeight="1">
      <c r="B17" s="66" t="s">
        <v>191</v>
      </c>
      <c r="C17" s="67" t="s">
        <v>192</v>
      </c>
      <c r="D17" s="68" t="s">
        <v>193</v>
      </c>
    </row>
    <row r="18" spans="2:4" ht="100" customHeight="1">
      <c r="B18" s="74"/>
      <c r="C18" s="69">
        <f>LEN(B18)</f>
        <v>0</v>
      </c>
      <c r="D18" s="70">
        <f>500-C18</f>
        <v>500</v>
      </c>
    </row>
    <row r="19" spans="2:4" ht="32.15" customHeight="1">
      <c r="B19" s="66" t="s">
        <v>194</v>
      </c>
      <c r="C19" s="67" t="s">
        <v>192</v>
      </c>
      <c r="D19" s="68" t="s">
        <v>193</v>
      </c>
    </row>
    <row r="20" spans="2:4" ht="60" customHeight="1">
      <c r="B20" s="74"/>
      <c r="C20" s="69">
        <f>LEN(B20)</f>
        <v>0</v>
      </c>
      <c r="D20" s="70">
        <f>250-C20</f>
        <v>250</v>
      </c>
    </row>
    <row r="21" spans="2:4" ht="32.15" customHeight="1">
      <c r="B21" s="66" t="s">
        <v>195</v>
      </c>
      <c r="C21" s="67" t="s">
        <v>192</v>
      </c>
      <c r="D21" s="68" t="s">
        <v>193</v>
      </c>
    </row>
    <row r="22" spans="2:4" ht="60" customHeight="1">
      <c r="B22" s="74"/>
      <c r="C22" s="72">
        <f>LEN(B22)</f>
        <v>0</v>
      </c>
      <c r="D22" s="73">
        <f>250-C22</f>
        <v>250</v>
      </c>
    </row>
    <row r="23" spans="2:4" ht="18" customHeight="1"/>
    <row r="24" spans="2:4" ht="24" customHeight="1">
      <c r="B24" s="289" t="s">
        <v>197</v>
      </c>
      <c r="C24" s="290"/>
      <c r="D24" s="291"/>
    </row>
    <row r="25" spans="2:4" ht="32.15" customHeight="1">
      <c r="B25" s="66" t="s">
        <v>191</v>
      </c>
      <c r="C25" s="67" t="s">
        <v>192</v>
      </c>
      <c r="D25" s="68" t="s">
        <v>193</v>
      </c>
    </row>
    <row r="26" spans="2:4" ht="100" customHeight="1">
      <c r="B26" s="74"/>
      <c r="C26" s="69">
        <f>LEN(B26)</f>
        <v>0</v>
      </c>
      <c r="D26" s="70">
        <f>500-C26</f>
        <v>500</v>
      </c>
    </row>
    <row r="27" spans="2:4" ht="32.15" customHeight="1">
      <c r="B27" s="66" t="s">
        <v>194</v>
      </c>
      <c r="C27" s="67" t="s">
        <v>192</v>
      </c>
      <c r="D27" s="68" t="s">
        <v>193</v>
      </c>
    </row>
    <row r="28" spans="2:4" ht="60" customHeight="1">
      <c r="B28" s="75"/>
      <c r="C28" s="69">
        <f>LEN(B28)</f>
        <v>0</v>
      </c>
      <c r="D28" s="70">
        <f>250-C28</f>
        <v>250</v>
      </c>
    </row>
    <row r="29" spans="2:4" ht="32.15" customHeight="1">
      <c r="B29" s="66" t="s">
        <v>195</v>
      </c>
      <c r="C29" s="67" t="s">
        <v>192</v>
      </c>
      <c r="D29" s="68" t="s">
        <v>193</v>
      </c>
    </row>
    <row r="30" spans="2:4" ht="60" customHeight="1">
      <c r="B30" s="74"/>
      <c r="C30" s="72">
        <f>LEN(B30)</f>
        <v>0</v>
      </c>
      <c r="D30" s="73">
        <f>250-C30</f>
        <v>250</v>
      </c>
    </row>
  </sheetData>
  <sheetProtection algorithmName="SHA-512" hashValue="dEsD6+4iQP1Olv11vWgU3V5fpYPiKP7yEXR7bcYdGQRZDwjWGN54Ob8CzIkTJWmPdUHx4KVC2VGvzfpz7RBG/g==" saltValue="G9yl2bc5j/9dyBPPiqNn3g==" spinCount="100000" sheet="1" objects="1" scenarios="1" selectLockedCells="1"/>
  <mergeCells count="7">
    <mergeCell ref="B8:D8"/>
    <mergeCell ref="B6:D6"/>
    <mergeCell ref="B16:D16"/>
    <mergeCell ref="B24:D24"/>
    <mergeCell ref="B2:D2"/>
    <mergeCell ref="B4:D4"/>
    <mergeCell ref="B5:D5"/>
  </mergeCells>
  <dataValidations count="2">
    <dataValidation type="textLength" allowBlank="1" showInputMessage="1" showErrorMessage="1" errorTitle="Prekročenie limitu" error="Prekročili ste maximálny počet znakov 500." sqref="B10 B26 B18" xr:uid="{00000000-0002-0000-0700-000000000000}">
      <formula1>0</formula1>
      <formula2>500</formula2>
    </dataValidation>
    <dataValidation type="textLength" allowBlank="1" showInputMessage="1" showErrorMessage="1" errorTitle="Prekročenie limitu" error="Prekročili ste maximálny počet 250 znakov." sqref="B12 B14 B20 B22 B30 B28" xr:uid="{00000000-0002-0000-0700-000001000000}">
      <formula1>0</formula1>
      <formula2>250</formula2>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9">
    <tabColor rgb="FFED7D31"/>
  </sheetPr>
  <dimension ref="B2:J49"/>
  <sheetViews>
    <sheetView showGridLines="0" workbookViewId="0">
      <selection activeCell="F6" sqref="F6"/>
    </sheetView>
  </sheetViews>
  <sheetFormatPr defaultColWidth="9.1796875" defaultRowHeight="14.5"/>
  <cols>
    <col min="1" max="1" width="2.453125" style="76" customWidth="1"/>
    <col min="2" max="2" width="6" style="76" customWidth="1"/>
    <col min="3" max="3" width="25" style="76" customWidth="1"/>
    <col min="4" max="5" width="18" style="76" customWidth="1"/>
    <col min="6" max="6" width="17" style="76" customWidth="1"/>
    <col min="7" max="9" width="16" style="44" customWidth="1"/>
    <col min="10" max="10" width="26.453125" style="44" customWidth="1"/>
    <col min="11" max="16384" width="9.1796875" style="76"/>
  </cols>
  <sheetData>
    <row r="2" spans="2:10" ht="28" customHeight="1">
      <c r="B2" s="307" t="s">
        <v>198</v>
      </c>
      <c r="C2" s="307" t="s">
        <v>198</v>
      </c>
      <c r="D2" s="307" t="s">
        <v>198</v>
      </c>
      <c r="E2" s="307" t="s">
        <v>198</v>
      </c>
      <c r="F2" s="307" t="s">
        <v>198</v>
      </c>
      <c r="G2" s="307" t="s">
        <v>198</v>
      </c>
      <c r="H2" s="307" t="s">
        <v>198</v>
      </c>
      <c r="I2" s="307" t="s">
        <v>198</v>
      </c>
      <c r="J2" s="307" t="s">
        <v>198</v>
      </c>
    </row>
    <row r="3" spans="2:10" ht="47.5" customHeight="1">
      <c r="B3" s="308" t="s">
        <v>293</v>
      </c>
      <c r="C3" s="308" t="s">
        <v>199</v>
      </c>
      <c r="D3" s="308" t="s">
        <v>199</v>
      </c>
      <c r="E3" s="308" t="s">
        <v>199</v>
      </c>
      <c r="F3" s="308" t="s">
        <v>199</v>
      </c>
      <c r="G3" s="308" t="s">
        <v>199</v>
      </c>
      <c r="H3" s="308" t="s">
        <v>199</v>
      </c>
      <c r="I3" s="308" t="s">
        <v>199</v>
      </c>
      <c r="J3" s="308" t="s">
        <v>199</v>
      </c>
    </row>
    <row r="4" spans="2:10" ht="24" customHeight="1">
      <c r="B4" s="304" t="s">
        <v>201</v>
      </c>
      <c r="C4" s="304" t="s">
        <v>201</v>
      </c>
      <c r="D4" s="304" t="s">
        <v>201</v>
      </c>
      <c r="E4" s="304" t="s">
        <v>201</v>
      </c>
      <c r="F4" s="304" t="s">
        <v>201</v>
      </c>
      <c r="G4" s="304" t="s">
        <v>201</v>
      </c>
      <c r="H4" s="304" t="s">
        <v>201</v>
      </c>
      <c r="I4" s="304" t="s">
        <v>201</v>
      </c>
      <c r="J4" s="304" t="s">
        <v>201</v>
      </c>
    </row>
    <row r="5" spans="2:10" ht="38.15" customHeight="1">
      <c r="B5" s="77" t="s">
        <v>202</v>
      </c>
      <c r="C5" s="77" t="s">
        <v>203</v>
      </c>
      <c r="D5" s="77" t="s">
        <v>204</v>
      </c>
      <c r="E5" s="77" t="s">
        <v>205</v>
      </c>
      <c r="F5" s="77" t="s">
        <v>206</v>
      </c>
      <c r="G5" s="77" t="s">
        <v>207</v>
      </c>
      <c r="H5" s="77" t="s">
        <v>208</v>
      </c>
      <c r="I5" s="77" t="s">
        <v>209</v>
      </c>
      <c r="J5" s="77" t="s">
        <v>210</v>
      </c>
    </row>
    <row r="6" spans="2:10" ht="24" customHeight="1">
      <c r="B6" s="78">
        <v>1</v>
      </c>
      <c r="C6" s="78" t="s">
        <v>211</v>
      </c>
      <c r="D6" s="78" t="s">
        <v>212</v>
      </c>
      <c r="E6" s="78" t="s">
        <v>213</v>
      </c>
      <c r="F6" s="89">
        <v>0</v>
      </c>
      <c r="G6" s="79">
        <f>IF(Ponuka!$D$10="Som platcom DPH",5%,IF(Ponuka!$D$10="Nie som platcom DPH",0%,""))</f>
        <v>0.05</v>
      </c>
      <c r="H6" s="80">
        <f>IF(AND(ISNUMBER(F6),ISNUMBER(G6)),ROUND(F6*G6,4),"")</f>
        <v>0</v>
      </c>
      <c r="I6" s="80">
        <f>IF(AND(ISNUMBER(F6),ISNUMBER(H6)),ROUND(F6+H6,4),"")</f>
        <v>0</v>
      </c>
      <c r="J6" s="81" t="s">
        <v>214</v>
      </c>
    </row>
    <row r="7" spans="2:10" ht="24" customHeight="1">
      <c r="B7" s="78">
        <v>2</v>
      </c>
      <c r="C7" s="78" t="s">
        <v>211</v>
      </c>
      <c r="D7" s="78" t="s">
        <v>215</v>
      </c>
      <c r="E7" s="78" t="s">
        <v>213</v>
      </c>
      <c r="F7" s="89">
        <v>0</v>
      </c>
      <c r="G7" s="79">
        <f>IF(Ponuka!$D$10="Som platcom DPH",5%,IF(Ponuka!$D$10="Nie som platcom DPH",0%,""))</f>
        <v>0.05</v>
      </c>
      <c r="H7" s="80">
        <f>IF(AND(ISNUMBER(F7),ISNUMBER(G7)),ROUND(F7*G7,4),"")</f>
        <v>0</v>
      </c>
      <c r="I7" s="80">
        <f>IF(AND(ISNUMBER(F7),ISNUMBER(H7)),ROUND(F7+H7,4),"")</f>
        <v>0</v>
      </c>
      <c r="J7" s="81" t="s">
        <v>216</v>
      </c>
    </row>
    <row r="8" spans="2:10" ht="24" customHeight="1">
      <c r="B8" s="78">
        <v>3</v>
      </c>
      <c r="C8" s="78" t="s">
        <v>211</v>
      </c>
      <c r="D8" s="78" t="s">
        <v>217</v>
      </c>
      <c r="E8" s="78" t="s">
        <v>213</v>
      </c>
      <c r="F8" s="89">
        <v>0</v>
      </c>
      <c r="G8" s="79">
        <f>IF(Ponuka!$D$10="Som platcom DPH",5%,IF(Ponuka!$D$10="Nie som platcom DPH",0%,""))</f>
        <v>0.05</v>
      </c>
      <c r="H8" s="80">
        <f>IF(AND(ISNUMBER(F8),ISNUMBER(G8)),ROUND(F8*G8,4),"")</f>
        <v>0</v>
      </c>
      <c r="I8" s="80">
        <f>IF(AND(ISNUMBER(F8),ISNUMBER(H8)),ROUND(F8+H8,4),"")</f>
        <v>0</v>
      </c>
      <c r="J8" s="81" t="s">
        <v>218</v>
      </c>
    </row>
    <row r="9" spans="2:10" ht="24" customHeight="1">
      <c r="B9" s="78">
        <v>4</v>
      </c>
      <c r="C9" s="78" t="s">
        <v>125</v>
      </c>
      <c r="D9" s="78" t="s">
        <v>219</v>
      </c>
      <c r="E9" s="78" t="s">
        <v>220</v>
      </c>
      <c r="F9" s="90">
        <v>0</v>
      </c>
      <c r="G9" s="79">
        <f>IF(Ponuka!$D$10="Som platcom DPH",5%,IF(Ponuka!$D$10="Nie som platcom DPH",0%,""))</f>
        <v>0.05</v>
      </c>
      <c r="H9" s="80">
        <f>IF(AND(ISNUMBER(F9),ISNUMBER(G9)),ROUND(F9*G9,4),"")</f>
        <v>0</v>
      </c>
      <c r="I9" s="80">
        <f>IF(AND(ISNUMBER(F9),ISNUMBER(H9)),ROUND(F9+H9,4),"")</f>
        <v>0</v>
      </c>
      <c r="J9" s="81" t="s">
        <v>221</v>
      </c>
    </row>
    <row r="10" spans="2:10" ht="14">
      <c r="B10" s="82"/>
      <c r="C10" s="82"/>
      <c r="D10" s="82"/>
      <c r="E10" s="82"/>
      <c r="F10" s="82"/>
      <c r="G10" s="82"/>
      <c r="H10" s="82"/>
      <c r="I10" s="82"/>
      <c r="J10" s="82"/>
    </row>
    <row r="11" spans="2:10" ht="24" customHeight="1">
      <c r="B11" s="304" t="s">
        <v>222</v>
      </c>
      <c r="C11" s="304" t="s">
        <v>222</v>
      </c>
      <c r="D11" s="304" t="s">
        <v>222</v>
      </c>
      <c r="E11" s="304" t="s">
        <v>222</v>
      </c>
      <c r="F11" s="304" t="s">
        <v>222</v>
      </c>
      <c r="G11" s="304" t="s">
        <v>222</v>
      </c>
      <c r="H11" s="304" t="s">
        <v>222</v>
      </c>
      <c r="I11" s="304" t="s">
        <v>222</v>
      </c>
      <c r="J11" s="304" t="s">
        <v>222</v>
      </c>
    </row>
    <row r="12" spans="2:10" ht="52" customHeight="1">
      <c r="B12" s="77" t="s">
        <v>202</v>
      </c>
      <c r="C12" s="77" t="s">
        <v>204</v>
      </c>
      <c r="D12" s="77" t="s">
        <v>223</v>
      </c>
      <c r="E12" s="77" t="s">
        <v>224</v>
      </c>
      <c r="F12" s="77" t="s">
        <v>225</v>
      </c>
      <c r="G12" s="77" t="s">
        <v>206</v>
      </c>
      <c r="H12" s="77" t="s">
        <v>37</v>
      </c>
      <c r="I12" s="77" t="s">
        <v>226</v>
      </c>
      <c r="J12" s="77" t="s">
        <v>227</v>
      </c>
    </row>
    <row r="13" spans="2:10" ht="24" customHeight="1">
      <c r="B13" s="78">
        <v>1</v>
      </c>
      <c r="C13" s="78" t="s">
        <v>128</v>
      </c>
      <c r="D13" s="78" t="s">
        <v>119</v>
      </c>
      <c r="E13" s="83">
        <v>0.12</v>
      </c>
      <c r="F13" s="84">
        <v>195974</v>
      </c>
      <c r="G13" s="85">
        <f>IF(ISNUMBER($F$6),ROUND($F$6*E13,4),"")</f>
        <v>0</v>
      </c>
      <c r="H13" s="86">
        <f t="shared" ref="H13:H29" si="0">IF(AND(ISNUMBER(F13),ISNUMBER(G13)),ROUND(F13*G13,2),"")</f>
        <v>0</v>
      </c>
      <c r="I13" s="86">
        <f>IF(AND(ISNUMBER(H13),ISNUMBER($G$6)),ROUND(H13*$G$6,2),"")</f>
        <v>0</v>
      </c>
      <c r="J13" s="86">
        <f t="shared" ref="J13:J29" si="1">IF(AND(ISNUMBER(H13),ISNUMBER(I13)),ROUND(H13+I13,2),"")</f>
        <v>0</v>
      </c>
    </row>
    <row r="14" spans="2:10" ht="24" customHeight="1">
      <c r="B14" s="78">
        <v>2</v>
      </c>
      <c r="C14" s="78" t="s">
        <v>128</v>
      </c>
      <c r="D14" s="78" t="s">
        <v>120</v>
      </c>
      <c r="E14" s="83">
        <v>0.09</v>
      </c>
      <c r="F14" s="84">
        <v>160233</v>
      </c>
      <c r="G14" s="85">
        <f>IF(ISNUMBER($F$6),ROUND($F$6*E14,4),"")</f>
        <v>0</v>
      </c>
      <c r="H14" s="86">
        <f t="shared" si="0"/>
        <v>0</v>
      </c>
      <c r="I14" s="86">
        <f>IF(AND(ISNUMBER(H14),ISNUMBER($G$6)),ROUND(H14*$G$6,2),"")</f>
        <v>0</v>
      </c>
      <c r="J14" s="86">
        <f t="shared" si="1"/>
        <v>0</v>
      </c>
    </row>
    <row r="15" spans="2:10" ht="24" customHeight="1">
      <c r="B15" s="78">
        <v>3</v>
      </c>
      <c r="C15" s="78" t="s">
        <v>128</v>
      </c>
      <c r="D15" s="78" t="s">
        <v>121</v>
      </c>
      <c r="E15" s="83">
        <v>0.45</v>
      </c>
      <c r="F15" s="84">
        <v>204073</v>
      </c>
      <c r="G15" s="85">
        <f>IF(ISNUMBER($F$6),ROUND($F$6*E15,4),"")</f>
        <v>0</v>
      </c>
      <c r="H15" s="86">
        <f t="shared" si="0"/>
        <v>0</v>
      </c>
      <c r="I15" s="86">
        <f>IF(AND(ISNUMBER(H15),ISNUMBER($G$6)),ROUND(H15*$G$6,2),"")</f>
        <v>0</v>
      </c>
      <c r="J15" s="86">
        <f t="shared" si="1"/>
        <v>0</v>
      </c>
    </row>
    <row r="16" spans="2:10" ht="24" customHeight="1">
      <c r="B16" s="78">
        <v>4</v>
      </c>
      <c r="C16" s="78" t="s">
        <v>128</v>
      </c>
      <c r="D16" s="78" t="s">
        <v>122</v>
      </c>
      <c r="E16" s="83">
        <v>0.09</v>
      </c>
      <c r="F16" s="84">
        <v>155545</v>
      </c>
      <c r="G16" s="85">
        <f>IF(ISNUMBER($F$6),ROUND($F$6*E16,4),"")</f>
        <v>0</v>
      </c>
      <c r="H16" s="86">
        <f t="shared" si="0"/>
        <v>0</v>
      </c>
      <c r="I16" s="86">
        <f>IF(AND(ISNUMBER(H16),ISNUMBER($G$6)),ROUND(H16*$G$6,2),"")</f>
        <v>0</v>
      </c>
      <c r="J16" s="86">
        <f t="shared" si="1"/>
        <v>0</v>
      </c>
    </row>
    <row r="17" spans="2:10" ht="24" customHeight="1">
      <c r="B17" s="78">
        <v>5</v>
      </c>
      <c r="C17" s="78" t="s">
        <v>128</v>
      </c>
      <c r="D17" s="78" t="s">
        <v>123</v>
      </c>
      <c r="E17" s="83">
        <v>0.25</v>
      </c>
      <c r="F17" s="84">
        <v>182258</v>
      </c>
      <c r="G17" s="85">
        <f>IF(ISNUMBER($F$6),ROUND($F$6*E17,4),"")</f>
        <v>0</v>
      </c>
      <c r="H17" s="86">
        <f t="shared" si="0"/>
        <v>0</v>
      </c>
      <c r="I17" s="86">
        <f>IF(AND(ISNUMBER(H17),ISNUMBER($G$6)),ROUND(H17*$G$6,2),"")</f>
        <v>0</v>
      </c>
      <c r="J17" s="86">
        <f t="shared" si="1"/>
        <v>0</v>
      </c>
    </row>
    <row r="18" spans="2:10" ht="24" customHeight="1">
      <c r="B18" s="78">
        <v>6</v>
      </c>
      <c r="C18" s="78" t="s">
        <v>129</v>
      </c>
      <c r="D18" s="78" t="s">
        <v>119</v>
      </c>
      <c r="E18" s="83">
        <v>0.12</v>
      </c>
      <c r="F18" s="84">
        <v>18414</v>
      </c>
      <c r="G18" s="85">
        <f>IF(ISNUMBER($F$7),ROUND($F$7*E18,4),"")</f>
        <v>0</v>
      </c>
      <c r="H18" s="86">
        <f t="shared" si="0"/>
        <v>0</v>
      </c>
      <c r="I18" s="86">
        <f>IF(AND(ISNUMBER(H18),ISNUMBER($G$7)),ROUND(H18*$G$7,2),"")</f>
        <v>0</v>
      </c>
      <c r="J18" s="86">
        <f t="shared" si="1"/>
        <v>0</v>
      </c>
    </row>
    <row r="19" spans="2:10" ht="24" customHeight="1">
      <c r="B19" s="78">
        <v>7</v>
      </c>
      <c r="C19" s="78" t="s">
        <v>129</v>
      </c>
      <c r="D19" s="78" t="s">
        <v>120</v>
      </c>
      <c r="E19" s="83">
        <v>0.09</v>
      </c>
      <c r="F19" s="84">
        <v>15055</v>
      </c>
      <c r="G19" s="85">
        <f>IF(ISNUMBER($F$7),ROUND($F$7*E19,4),"")</f>
        <v>0</v>
      </c>
      <c r="H19" s="86">
        <f t="shared" si="0"/>
        <v>0</v>
      </c>
      <c r="I19" s="86">
        <f>IF(AND(ISNUMBER(H19),ISNUMBER($G$7)),ROUND(H19*$G$7,2),"")</f>
        <v>0</v>
      </c>
      <c r="J19" s="86">
        <f t="shared" si="1"/>
        <v>0</v>
      </c>
    </row>
    <row r="20" spans="2:10" ht="24" customHeight="1">
      <c r="B20" s="78">
        <v>8</v>
      </c>
      <c r="C20" s="78" t="s">
        <v>129</v>
      </c>
      <c r="D20" s="78" t="s">
        <v>121</v>
      </c>
      <c r="E20" s="83">
        <v>0.45</v>
      </c>
      <c r="F20" s="84">
        <v>19175</v>
      </c>
      <c r="G20" s="85">
        <f>IF(ISNUMBER($F$7),ROUND($F$7*E20,4),"")</f>
        <v>0</v>
      </c>
      <c r="H20" s="86">
        <f t="shared" si="0"/>
        <v>0</v>
      </c>
      <c r="I20" s="86">
        <f>IF(AND(ISNUMBER(H20),ISNUMBER($G$7)),ROUND(H20*$G$7,2),"")</f>
        <v>0</v>
      </c>
      <c r="J20" s="86">
        <f t="shared" si="1"/>
        <v>0</v>
      </c>
    </row>
    <row r="21" spans="2:10" ht="24" customHeight="1">
      <c r="B21" s="78">
        <v>9</v>
      </c>
      <c r="C21" s="78" t="s">
        <v>129</v>
      </c>
      <c r="D21" s="78" t="s">
        <v>122</v>
      </c>
      <c r="E21" s="83">
        <v>0.09</v>
      </c>
      <c r="F21" s="84">
        <v>14615</v>
      </c>
      <c r="G21" s="85">
        <f>IF(ISNUMBER($F$7),ROUND($F$7*E21,4),"")</f>
        <v>0</v>
      </c>
      <c r="H21" s="86">
        <f t="shared" si="0"/>
        <v>0</v>
      </c>
      <c r="I21" s="86">
        <f>IF(AND(ISNUMBER(H21),ISNUMBER($G$7)),ROUND(H21*$G$7,2),"")</f>
        <v>0</v>
      </c>
      <c r="J21" s="86">
        <f t="shared" si="1"/>
        <v>0</v>
      </c>
    </row>
    <row r="22" spans="2:10" ht="24" customHeight="1">
      <c r="B22" s="78">
        <v>10</v>
      </c>
      <c r="C22" s="78" t="s">
        <v>129</v>
      </c>
      <c r="D22" s="78" t="s">
        <v>123</v>
      </c>
      <c r="E22" s="83">
        <v>0.25</v>
      </c>
      <c r="F22" s="84">
        <v>17125</v>
      </c>
      <c r="G22" s="85">
        <f>IF(ISNUMBER($F$7),ROUND($F$7*E22,4),"")</f>
        <v>0</v>
      </c>
      <c r="H22" s="86">
        <f t="shared" si="0"/>
        <v>0</v>
      </c>
      <c r="I22" s="86">
        <f>IF(AND(ISNUMBER(H22),ISNUMBER($G$7)),ROUND(H22*$G$7,2),"")</f>
        <v>0</v>
      </c>
      <c r="J22" s="86">
        <f t="shared" si="1"/>
        <v>0</v>
      </c>
    </row>
    <row r="23" spans="2:10" ht="24" customHeight="1">
      <c r="B23" s="78">
        <v>11</v>
      </c>
      <c r="C23" s="78" t="s">
        <v>130</v>
      </c>
      <c r="D23" s="78" t="s">
        <v>119</v>
      </c>
      <c r="E23" s="83">
        <v>0.12</v>
      </c>
      <c r="F23" s="84">
        <v>77600</v>
      </c>
      <c r="G23" s="85">
        <f t="shared" ref="G23:G28" si="2">IF(ISNUMBER($F$8),ROUND($F$8*E23,4),"")</f>
        <v>0</v>
      </c>
      <c r="H23" s="86">
        <f t="shared" si="0"/>
        <v>0</v>
      </c>
      <c r="I23" s="86">
        <f t="shared" ref="I23:I28" si="3">IF(AND(ISNUMBER(H23),ISNUMBER($G$8)),ROUND(H23*$G$8,2),"")</f>
        <v>0</v>
      </c>
      <c r="J23" s="86">
        <f t="shared" si="1"/>
        <v>0</v>
      </c>
    </row>
    <row r="24" spans="2:10" ht="24" customHeight="1">
      <c r="B24" s="78">
        <v>12</v>
      </c>
      <c r="C24" s="78" t="s">
        <v>130</v>
      </c>
      <c r="D24" s="78" t="s">
        <v>120</v>
      </c>
      <c r="E24" s="83">
        <v>0.09</v>
      </c>
      <c r="F24" s="84">
        <v>63448</v>
      </c>
      <c r="G24" s="85">
        <f t="shared" si="2"/>
        <v>0</v>
      </c>
      <c r="H24" s="86">
        <f t="shared" si="0"/>
        <v>0</v>
      </c>
      <c r="I24" s="86">
        <f t="shared" si="3"/>
        <v>0</v>
      </c>
      <c r="J24" s="86">
        <f t="shared" si="1"/>
        <v>0</v>
      </c>
    </row>
    <row r="25" spans="2:10" ht="24" customHeight="1">
      <c r="B25" s="78">
        <v>13</v>
      </c>
      <c r="C25" s="78" t="s">
        <v>130</v>
      </c>
      <c r="D25" s="78" t="s">
        <v>121</v>
      </c>
      <c r="E25" s="83">
        <v>0.45</v>
      </c>
      <c r="F25" s="84">
        <v>80808</v>
      </c>
      <c r="G25" s="85">
        <f t="shared" si="2"/>
        <v>0</v>
      </c>
      <c r="H25" s="86">
        <f t="shared" si="0"/>
        <v>0</v>
      </c>
      <c r="I25" s="86">
        <f t="shared" si="3"/>
        <v>0</v>
      </c>
      <c r="J25" s="86">
        <f t="shared" si="1"/>
        <v>0</v>
      </c>
    </row>
    <row r="26" spans="2:10" ht="24" customHeight="1">
      <c r="B26" s="78">
        <v>14</v>
      </c>
      <c r="C26" s="78" t="s">
        <v>130</v>
      </c>
      <c r="D26" s="78" t="s">
        <v>122</v>
      </c>
      <c r="E26" s="83">
        <v>0.09</v>
      </c>
      <c r="F26" s="84">
        <v>61592</v>
      </c>
      <c r="G26" s="85">
        <f t="shared" si="2"/>
        <v>0</v>
      </c>
      <c r="H26" s="86">
        <f t="shared" si="0"/>
        <v>0</v>
      </c>
      <c r="I26" s="86">
        <f t="shared" si="3"/>
        <v>0</v>
      </c>
      <c r="J26" s="86">
        <f t="shared" si="1"/>
        <v>0</v>
      </c>
    </row>
    <row r="27" spans="2:10" ht="24" customHeight="1">
      <c r="B27" s="78">
        <v>15</v>
      </c>
      <c r="C27" s="78" t="s">
        <v>130</v>
      </c>
      <c r="D27" s="78" t="s">
        <v>123</v>
      </c>
      <c r="E27" s="83">
        <v>0.2</v>
      </c>
      <c r="F27" s="84">
        <v>72169</v>
      </c>
      <c r="G27" s="85">
        <f t="shared" si="2"/>
        <v>0</v>
      </c>
      <c r="H27" s="86">
        <f t="shared" si="0"/>
        <v>0</v>
      </c>
      <c r="I27" s="86">
        <f t="shared" si="3"/>
        <v>0</v>
      </c>
      <c r="J27" s="86">
        <f t="shared" si="1"/>
        <v>0</v>
      </c>
    </row>
    <row r="28" spans="2:10" ht="24" customHeight="1">
      <c r="B28" s="78">
        <v>16</v>
      </c>
      <c r="C28" s="78" t="s">
        <v>130</v>
      </c>
      <c r="D28" s="78" t="s">
        <v>228</v>
      </c>
      <c r="E28" s="83">
        <v>0.05</v>
      </c>
      <c r="F28" s="84">
        <v>59060</v>
      </c>
      <c r="G28" s="85">
        <f t="shared" si="2"/>
        <v>0</v>
      </c>
      <c r="H28" s="86">
        <f t="shared" si="0"/>
        <v>0</v>
      </c>
      <c r="I28" s="86">
        <f t="shared" si="3"/>
        <v>0</v>
      </c>
      <c r="J28" s="86">
        <f t="shared" si="1"/>
        <v>0</v>
      </c>
    </row>
    <row r="29" spans="2:10" ht="24" customHeight="1">
      <c r="B29" s="78">
        <v>17</v>
      </c>
      <c r="C29" s="78" t="s">
        <v>219</v>
      </c>
      <c r="D29" s="78" t="s">
        <v>125</v>
      </c>
      <c r="E29" s="78"/>
      <c r="F29" s="84">
        <v>49764</v>
      </c>
      <c r="G29" s="85">
        <f>IF(ISNUMBER($F$9),$F$9,"")</f>
        <v>0</v>
      </c>
      <c r="H29" s="86">
        <f t="shared" si="0"/>
        <v>0</v>
      </c>
      <c r="I29" s="86">
        <f>IF(AND(ISNUMBER(H29),ISNUMBER($G$9)),ROUND(H29*$G$9,2),"")</f>
        <v>0</v>
      </c>
      <c r="J29" s="86">
        <f t="shared" si="1"/>
        <v>0</v>
      </c>
    </row>
    <row r="30" spans="2:10" ht="24" customHeight="1">
      <c r="B30" s="309"/>
      <c r="C30" s="310"/>
      <c r="D30" s="310"/>
      <c r="E30" s="310"/>
      <c r="F30" s="310"/>
      <c r="G30" s="311"/>
      <c r="H30" s="87" t="s">
        <v>229</v>
      </c>
      <c r="I30" s="87" t="s">
        <v>226</v>
      </c>
      <c r="J30" s="87" t="s">
        <v>230</v>
      </c>
    </row>
    <row r="31" spans="2:10" ht="24" customHeight="1">
      <c r="B31" s="305" t="s">
        <v>231</v>
      </c>
      <c r="C31" s="305"/>
      <c r="D31" s="305"/>
      <c r="E31" s="305"/>
      <c r="F31" s="305"/>
      <c r="G31" s="305"/>
      <c r="H31" s="88">
        <f>IF(COUNT(H13:H29)&lt;17,"",SUM(H13:H29))</f>
        <v>0</v>
      </c>
      <c r="I31" s="88">
        <f>IF(COUNT(I13:I29)&lt;17,"",SUM(I13:I29))</f>
        <v>0</v>
      </c>
      <c r="J31" s="88">
        <f>IF(COUNT(J13:J29)&lt;17,"",SUM(J13:J29))</f>
        <v>0</v>
      </c>
    </row>
    <row r="32" spans="2:10" ht="14">
      <c r="B32" s="82"/>
      <c r="C32" s="82"/>
      <c r="D32" s="82"/>
      <c r="E32" s="82"/>
      <c r="F32" s="82"/>
      <c r="G32" s="82"/>
      <c r="H32" s="82"/>
      <c r="I32" s="82"/>
      <c r="J32" s="82"/>
    </row>
    <row r="33" spans="2:10" ht="29.5" customHeight="1">
      <c r="B33" s="306" t="s">
        <v>232</v>
      </c>
      <c r="C33" s="306" t="s">
        <v>233</v>
      </c>
      <c r="D33" s="306" t="s">
        <v>233</v>
      </c>
      <c r="E33" s="306" t="s">
        <v>233</v>
      </c>
      <c r="F33" s="306" t="s">
        <v>233</v>
      </c>
      <c r="G33" s="306" t="s">
        <v>233</v>
      </c>
      <c r="H33" s="306" t="s">
        <v>233</v>
      </c>
      <c r="I33" s="306" t="s">
        <v>233</v>
      </c>
      <c r="J33" s="306" t="s">
        <v>233</v>
      </c>
    </row>
    <row r="34" spans="2:10" ht="22" customHeight="1">
      <c r="B34" s="82"/>
      <c r="C34" s="82"/>
      <c r="D34" s="82"/>
      <c r="E34" s="82"/>
      <c r="F34" s="82"/>
      <c r="G34" s="82"/>
      <c r="H34" s="82"/>
      <c r="I34" s="82"/>
      <c r="J34" s="82"/>
    </row>
    <row r="35" spans="2:10" ht="22" customHeight="1">
      <c r="B35" s="82"/>
      <c r="C35" s="82"/>
      <c r="D35" s="82"/>
      <c r="E35" s="82"/>
      <c r="F35" s="82"/>
      <c r="G35" s="82"/>
      <c r="H35" s="82"/>
      <c r="I35" s="82"/>
      <c r="J35" s="82"/>
    </row>
    <row r="36" spans="2:10" ht="22" customHeight="1">
      <c r="B36" s="82"/>
      <c r="C36" s="82"/>
      <c r="D36" s="82"/>
      <c r="E36" s="82"/>
      <c r="F36" s="82"/>
      <c r="G36" s="82"/>
      <c r="H36" s="82"/>
      <c r="I36" s="82"/>
      <c r="J36" s="82"/>
    </row>
    <row r="37" spans="2:10" ht="22" customHeight="1">
      <c r="B37" s="82"/>
      <c r="C37" s="82"/>
      <c r="D37" s="82"/>
      <c r="E37" s="82"/>
      <c r="F37" s="82"/>
      <c r="G37" s="82"/>
      <c r="H37" s="82"/>
      <c r="I37" s="82"/>
      <c r="J37" s="82"/>
    </row>
    <row r="38" spans="2:10" ht="22" customHeight="1">
      <c r="B38" s="82"/>
      <c r="C38" s="82"/>
      <c r="D38" s="82"/>
      <c r="E38" s="82"/>
      <c r="F38" s="82"/>
      <c r="G38" s="82"/>
      <c r="H38" s="82"/>
      <c r="I38" s="82"/>
      <c r="J38" s="82"/>
    </row>
    <row r="39" spans="2:10" ht="22" customHeight="1">
      <c r="B39" s="82"/>
      <c r="C39" s="82"/>
      <c r="D39" s="82"/>
      <c r="E39" s="82"/>
      <c r="F39" s="82"/>
      <c r="G39" s="82"/>
      <c r="H39" s="82"/>
      <c r="I39" s="82"/>
      <c r="J39" s="82"/>
    </row>
    <row r="40" spans="2:10" ht="22" customHeight="1">
      <c r="B40" s="82"/>
      <c r="C40" s="82"/>
      <c r="D40" s="82"/>
      <c r="E40" s="82"/>
      <c r="F40" s="82"/>
      <c r="G40" s="82"/>
      <c r="H40" s="82"/>
      <c r="I40" s="82"/>
      <c r="J40" s="82"/>
    </row>
    <row r="41" spans="2:10" ht="14">
      <c r="B41" s="82"/>
      <c r="C41" s="82"/>
      <c r="D41" s="82"/>
      <c r="E41" s="82"/>
      <c r="F41" s="82"/>
      <c r="G41" s="82"/>
      <c r="H41" s="82"/>
      <c r="I41" s="82"/>
      <c r="J41" s="82"/>
    </row>
    <row r="42" spans="2:10" ht="30" customHeight="1">
      <c r="B42" s="82"/>
      <c r="C42" s="82"/>
      <c r="D42" s="82"/>
      <c r="E42" s="82"/>
      <c r="F42" s="82"/>
      <c r="G42" s="82"/>
      <c r="H42" s="82"/>
      <c r="I42" s="82"/>
      <c r="J42" s="82"/>
    </row>
    <row r="43" spans="2:10" ht="30" customHeight="1">
      <c r="B43" s="82"/>
      <c r="C43" s="82"/>
      <c r="D43" s="82"/>
      <c r="E43" s="82"/>
      <c r="F43" s="82"/>
      <c r="G43" s="82"/>
      <c r="H43" s="82"/>
      <c r="I43" s="82"/>
      <c r="J43" s="82"/>
    </row>
    <row r="44" spans="2:10" ht="14">
      <c r="B44" s="82"/>
      <c r="C44" s="82"/>
      <c r="D44" s="82"/>
      <c r="E44" s="82"/>
      <c r="F44" s="82"/>
      <c r="G44" s="82"/>
      <c r="H44" s="82"/>
      <c r="I44" s="82"/>
      <c r="J44" s="82"/>
    </row>
    <row r="45" spans="2:10" ht="14">
      <c r="B45" s="82"/>
      <c r="C45" s="82"/>
      <c r="D45" s="82"/>
      <c r="E45" s="82"/>
      <c r="F45" s="82"/>
      <c r="G45" s="82"/>
      <c r="H45" s="82"/>
      <c r="I45" s="82"/>
      <c r="J45" s="82"/>
    </row>
    <row r="46" spans="2:10" ht="14">
      <c r="B46" s="82"/>
      <c r="C46" s="82"/>
      <c r="D46" s="82"/>
      <c r="E46" s="82"/>
      <c r="F46" s="82"/>
      <c r="G46" s="82"/>
      <c r="H46" s="82"/>
      <c r="I46" s="82"/>
      <c r="J46" s="82"/>
    </row>
    <row r="47" spans="2:10" ht="14">
      <c r="B47" s="82"/>
      <c r="C47" s="82"/>
      <c r="D47" s="82"/>
      <c r="E47" s="82"/>
      <c r="F47" s="82"/>
      <c r="G47" s="82"/>
      <c r="H47" s="82"/>
      <c r="I47" s="82"/>
      <c r="J47" s="82"/>
    </row>
    <row r="48" spans="2:10" ht="14">
      <c r="B48" s="82"/>
      <c r="C48" s="82"/>
      <c r="D48" s="82"/>
      <c r="E48" s="82"/>
      <c r="F48" s="82"/>
      <c r="G48" s="82"/>
      <c r="H48" s="82"/>
      <c r="I48" s="82"/>
      <c r="J48" s="82"/>
    </row>
    <row r="49" spans="2:10" ht="14">
      <c r="B49" s="82"/>
      <c r="C49" s="82"/>
      <c r="D49" s="82"/>
      <c r="E49" s="82"/>
      <c r="F49" s="82"/>
      <c r="G49" s="82"/>
      <c r="H49" s="82"/>
      <c r="I49" s="82"/>
      <c r="J49" s="82"/>
    </row>
  </sheetData>
  <sheetProtection algorithmName="SHA-512" hashValue="1GzP8DKgccROBH1KhP91L/A/RgN6vob9gEGszUXhWh6JpfRvtLR3lMz6UC8FWAvc3zF+kO9HO750l0Y8f4wNCg==" saltValue="zxcmPlkOtTetgyp+eA1UQw==" spinCount="100000" sheet="1" objects="1" scenarios="1" selectLockedCells="1"/>
  <mergeCells count="7">
    <mergeCell ref="B11:J11"/>
    <mergeCell ref="B31:G31"/>
    <mergeCell ref="B33:J33"/>
    <mergeCell ref="B2:J2"/>
    <mergeCell ref="B3:J3"/>
    <mergeCell ref="B4:J4"/>
    <mergeCell ref="B30:G30"/>
  </mergeCells>
  <conditionalFormatting sqref="G6:G9">
    <cfRule type="expression" dxfId="0" priority="2">
      <formula>OR(G6&lt;0,H6&lt;0,H6&gt;1)</formula>
    </cfRule>
  </conditionalFormatting>
  <dataValidations count="1">
    <dataValidation type="whole" operator="greaterThanOrEqual" sqref="F13:F28" xr:uid="{00000000-0002-0000-0800-000000000000}">
      <formula1>0</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0"/>
  <dimension ref="B2:J34"/>
  <sheetViews>
    <sheetView topLeftCell="A3" workbookViewId="0">
      <selection activeCell="F7" sqref="F7"/>
    </sheetView>
  </sheetViews>
  <sheetFormatPr defaultColWidth="8.7265625" defaultRowHeight="14.5"/>
  <cols>
    <col min="1" max="1" width="2.453125" style="41" customWidth="1"/>
    <col min="2" max="2" width="6" style="41" customWidth="1"/>
    <col min="3" max="3" width="25" style="41" customWidth="1"/>
    <col min="4" max="5" width="18" style="41" customWidth="1"/>
    <col min="6" max="6" width="17" style="41" customWidth="1"/>
    <col min="7" max="9" width="16" style="41" customWidth="1"/>
    <col min="10" max="10" width="26.7265625" style="41" customWidth="1"/>
    <col min="11" max="16384" width="8.7265625" style="41"/>
  </cols>
  <sheetData>
    <row r="2" spans="2:10" ht="32.15" customHeight="1">
      <c r="B2" s="314" t="s">
        <v>234</v>
      </c>
      <c r="C2" s="315" t="s">
        <v>198</v>
      </c>
      <c r="D2" s="315" t="s">
        <v>198</v>
      </c>
      <c r="E2" s="315" t="s">
        <v>198</v>
      </c>
      <c r="F2" s="315" t="s">
        <v>198</v>
      </c>
      <c r="G2" s="315" t="s">
        <v>198</v>
      </c>
      <c r="H2" s="315" t="s">
        <v>198</v>
      </c>
      <c r="I2" s="315" t="s">
        <v>198</v>
      </c>
      <c r="J2" s="316" t="s">
        <v>198</v>
      </c>
    </row>
    <row r="3" spans="2:10" ht="61.5" customHeight="1">
      <c r="B3" s="317" t="s">
        <v>293</v>
      </c>
      <c r="C3" s="317" t="s">
        <v>199</v>
      </c>
      <c r="D3" s="317" t="s">
        <v>199</v>
      </c>
      <c r="E3" s="317" t="s">
        <v>199</v>
      </c>
      <c r="F3" s="317" t="s">
        <v>199</v>
      </c>
      <c r="G3" s="317" t="s">
        <v>199</v>
      </c>
      <c r="H3" s="317" t="s">
        <v>199</v>
      </c>
      <c r="I3" s="317" t="s">
        <v>199</v>
      </c>
      <c r="J3" s="317" t="s">
        <v>199</v>
      </c>
    </row>
    <row r="4" spans="2:10" ht="12" customHeight="1">
      <c r="B4" s="91"/>
      <c r="C4" s="91"/>
      <c r="D4" s="91"/>
      <c r="E4" s="91"/>
      <c r="F4" s="91"/>
      <c r="G4" s="91"/>
      <c r="H4" s="91"/>
      <c r="I4" s="91"/>
      <c r="J4" s="91"/>
    </row>
    <row r="5" spans="2:10" ht="24" customHeight="1">
      <c r="B5" s="318" t="s">
        <v>201</v>
      </c>
      <c r="C5" s="319" t="s">
        <v>201</v>
      </c>
      <c r="D5" s="319" t="s">
        <v>201</v>
      </c>
      <c r="E5" s="319" t="s">
        <v>201</v>
      </c>
      <c r="F5" s="319" t="s">
        <v>201</v>
      </c>
      <c r="G5" s="319" t="s">
        <v>201</v>
      </c>
      <c r="H5" s="319" t="s">
        <v>201</v>
      </c>
      <c r="I5" s="319" t="s">
        <v>201</v>
      </c>
      <c r="J5" s="320" t="s">
        <v>201</v>
      </c>
    </row>
    <row r="6" spans="2:10" ht="50.15" customHeight="1">
      <c r="B6" s="92" t="s">
        <v>202</v>
      </c>
      <c r="C6" s="92" t="s">
        <v>203</v>
      </c>
      <c r="D6" s="92" t="s">
        <v>204</v>
      </c>
      <c r="E6" s="92" t="s">
        <v>205</v>
      </c>
      <c r="F6" s="92" t="s">
        <v>206</v>
      </c>
      <c r="G6" s="92" t="s">
        <v>207</v>
      </c>
      <c r="H6" s="92" t="s">
        <v>208</v>
      </c>
      <c r="I6" s="92" t="s">
        <v>209</v>
      </c>
      <c r="J6" s="92" t="s">
        <v>210</v>
      </c>
    </row>
    <row r="7" spans="2:10" ht="24" customHeight="1">
      <c r="B7" s="93">
        <v>1</v>
      </c>
      <c r="C7" s="93" t="s">
        <v>211</v>
      </c>
      <c r="D7" s="93" t="s">
        <v>212</v>
      </c>
      <c r="E7" s="93" t="s">
        <v>213</v>
      </c>
      <c r="F7" s="89">
        <v>0</v>
      </c>
      <c r="G7" s="94">
        <f>IF(Ponuka!$D$10="Som platcom DPH",5%,IF(Ponuka!$D$10="Nie som platcom DPH",0%,""))</f>
        <v>0.05</v>
      </c>
      <c r="H7" s="95">
        <f>IF(AND(ISNUMBER(F7),ISNUMBER(G7)),ROUND(F7*G7,4),"")</f>
        <v>0</v>
      </c>
      <c r="I7" s="95">
        <f>IF(AND(ISNUMBER(F7),ISNUMBER(H7)),ROUND(F7+H7,4),"")</f>
        <v>0</v>
      </c>
      <c r="J7" s="96" t="s">
        <v>214</v>
      </c>
    </row>
    <row r="8" spans="2:10" ht="24" customHeight="1">
      <c r="B8" s="93">
        <v>2</v>
      </c>
      <c r="C8" s="93" t="s">
        <v>211</v>
      </c>
      <c r="D8" s="93" t="s">
        <v>215</v>
      </c>
      <c r="E8" s="93" t="s">
        <v>213</v>
      </c>
      <c r="F8" s="89">
        <v>0</v>
      </c>
      <c r="G8" s="94">
        <f>IF(Ponuka!$D$10="Som platcom DPH",5%,IF(Ponuka!$D$10="Nie som platcom DPH",0%,""))</f>
        <v>0.05</v>
      </c>
      <c r="H8" s="95">
        <f>IF(AND(ISNUMBER(F8),ISNUMBER(G8)),ROUND(F8*G8,4),"")</f>
        <v>0</v>
      </c>
      <c r="I8" s="95">
        <f>IF(AND(ISNUMBER(F8),ISNUMBER(H8)),ROUND(F8+H8,4),"")</f>
        <v>0</v>
      </c>
      <c r="J8" s="96" t="s">
        <v>216</v>
      </c>
    </row>
    <row r="9" spans="2:10" ht="24" customHeight="1">
      <c r="B9" s="93">
        <v>3</v>
      </c>
      <c r="C9" s="93" t="s">
        <v>211</v>
      </c>
      <c r="D9" s="93" t="s">
        <v>217</v>
      </c>
      <c r="E9" s="93" t="s">
        <v>213</v>
      </c>
      <c r="F9" s="89">
        <v>0</v>
      </c>
      <c r="G9" s="94">
        <f>IF(Ponuka!$D$10="Som platcom DPH",5%,IF(Ponuka!$D$10="Nie som platcom DPH",0%,""))</f>
        <v>0.05</v>
      </c>
      <c r="H9" s="95">
        <f>IF(AND(ISNUMBER(F9),ISNUMBER(G9)),ROUND(F9*G9,4),"")</f>
        <v>0</v>
      </c>
      <c r="I9" s="95">
        <f>IF(AND(ISNUMBER(F9),ISNUMBER(H9)),ROUND(F9+H9,4),"")</f>
        <v>0</v>
      </c>
      <c r="J9" s="96" t="s">
        <v>218</v>
      </c>
    </row>
    <row r="10" spans="2:10" ht="24" customHeight="1">
      <c r="B10" s="93">
        <v>4</v>
      </c>
      <c r="C10" s="93" t="s">
        <v>125</v>
      </c>
      <c r="D10" s="93" t="s">
        <v>219</v>
      </c>
      <c r="E10" s="93" t="s">
        <v>220</v>
      </c>
      <c r="F10" s="90">
        <v>0</v>
      </c>
      <c r="G10" s="94">
        <f>IF(Ponuka!$D$10="Som platcom DPH",5%,IF(Ponuka!$D$10="Nie som platcom DPH",0%,""))</f>
        <v>0.05</v>
      </c>
      <c r="H10" s="95">
        <f>IF(AND(ISNUMBER(F10),ISNUMBER(G10)),ROUND(F10*G10,4),"")</f>
        <v>0</v>
      </c>
      <c r="I10" s="95">
        <f>IF(AND(ISNUMBER(F10),ISNUMBER(H10)),ROUND(F10+H10,4),"")</f>
        <v>0</v>
      </c>
      <c r="J10" s="97" t="s">
        <v>221</v>
      </c>
    </row>
    <row r="11" spans="2:10" ht="24" customHeight="1">
      <c r="B11" s="91"/>
      <c r="C11" s="91"/>
      <c r="D11" s="91"/>
      <c r="E11" s="91"/>
      <c r="F11" s="91"/>
      <c r="G11" s="91"/>
      <c r="H11" s="91"/>
      <c r="I11" s="91"/>
      <c r="J11" s="91"/>
    </row>
    <row r="12" spans="2:10" ht="24" customHeight="1">
      <c r="B12" s="312" t="s">
        <v>222</v>
      </c>
      <c r="C12" s="312" t="s">
        <v>222</v>
      </c>
      <c r="D12" s="312" t="s">
        <v>222</v>
      </c>
      <c r="E12" s="312" t="s">
        <v>222</v>
      </c>
      <c r="F12" s="312" t="s">
        <v>222</v>
      </c>
      <c r="G12" s="312" t="s">
        <v>222</v>
      </c>
      <c r="H12" s="312" t="s">
        <v>222</v>
      </c>
      <c r="I12" s="312" t="s">
        <v>222</v>
      </c>
      <c r="J12" s="312" t="s">
        <v>222</v>
      </c>
    </row>
    <row r="13" spans="2:10" ht="50.15" customHeight="1">
      <c r="B13" s="92" t="s">
        <v>202</v>
      </c>
      <c r="C13" s="92" t="s">
        <v>204</v>
      </c>
      <c r="D13" s="92" t="s">
        <v>223</v>
      </c>
      <c r="E13" s="92" t="s">
        <v>224</v>
      </c>
      <c r="F13" s="92" t="s">
        <v>225</v>
      </c>
      <c r="G13" s="92" t="s">
        <v>206</v>
      </c>
      <c r="H13" s="92" t="s">
        <v>37</v>
      </c>
      <c r="I13" s="92" t="s">
        <v>226</v>
      </c>
      <c r="J13" s="92" t="s">
        <v>227</v>
      </c>
    </row>
    <row r="14" spans="2:10" ht="24" customHeight="1">
      <c r="B14" s="98">
        <v>1</v>
      </c>
      <c r="C14" s="98" t="s">
        <v>128</v>
      </c>
      <c r="D14" s="98" t="s">
        <v>119</v>
      </c>
      <c r="E14" s="99">
        <v>0.12</v>
      </c>
      <c r="F14" s="100">
        <v>93845</v>
      </c>
      <c r="G14" s="101">
        <f>IF(ISNUMBER($F$7),ROUND($F$7*E14,4),"")</f>
        <v>0</v>
      </c>
      <c r="H14" s="102">
        <f t="shared" ref="H14:H30" si="0">IF(AND(ISNUMBER(F14),ISNUMBER(G14)),ROUND(F14*G14,2),"")</f>
        <v>0</v>
      </c>
      <c r="I14" s="102">
        <f>IF(AND(ISNUMBER(H14),ISNUMBER($G$7)),ROUND(H14*$G$7,2),"")</f>
        <v>0</v>
      </c>
      <c r="J14" s="102">
        <f t="shared" ref="J14:J30" si="1">IF(AND(ISNUMBER(H14),ISNUMBER(I14)),ROUND(H14+I14,2),"")</f>
        <v>0</v>
      </c>
    </row>
    <row r="15" spans="2:10" ht="24" customHeight="1">
      <c r="B15" s="98">
        <v>2</v>
      </c>
      <c r="C15" s="98" t="s">
        <v>128</v>
      </c>
      <c r="D15" s="98" t="s">
        <v>120</v>
      </c>
      <c r="E15" s="99">
        <v>0.09</v>
      </c>
      <c r="F15" s="100">
        <v>29249</v>
      </c>
      <c r="G15" s="101">
        <f>IF(ISNUMBER($F$7),ROUND($F$7*E15,4),"")</f>
        <v>0</v>
      </c>
      <c r="H15" s="102">
        <f t="shared" si="0"/>
        <v>0</v>
      </c>
      <c r="I15" s="102">
        <f>IF(AND(ISNUMBER(H15),ISNUMBER($G$7)),ROUND(H15*$G$7,2),"")</f>
        <v>0</v>
      </c>
      <c r="J15" s="102">
        <f t="shared" si="1"/>
        <v>0</v>
      </c>
    </row>
    <row r="16" spans="2:10" ht="24" customHeight="1">
      <c r="B16" s="98">
        <v>3</v>
      </c>
      <c r="C16" s="98" t="s">
        <v>128</v>
      </c>
      <c r="D16" s="98" t="s">
        <v>121</v>
      </c>
      <c r="E16" s="99">
        <v>0.45</v>
      </c>
      <c r="F16" s="100">
        <v>143221</v>
      </c>
      <c r="G16" s="101">
        <f>IF(ISNUMBER($F$7),ROUND($F$7*E16,4),"")</f>
        <v>0</v>
      </c>
      <c r="H16" s="102">
        <f t="shared" si="0"/>
        <v>0</v>
      </c>
      <c r="I16" s="102">
        <f>IF(AND(ISNUMBER(H16),ISNUMBER($G$7)),ROUND(H16*$G$7,2),"")</f>
        <v>0</v>
      </c>
      <c r="J16" s="102">
        <f t="shared" si="1"/>
        <v>0</v>
      </c>
    </row>
    <row r="17" spans="2:10" ht="24" customHeight="1">
      <c r="B17" s="98">
        <v>4</v>
      </c>
      <c r="C17" s="98" t="s">
        <v>128</v>
      </c>
      <c r="D17" s="98" t="s">
        <v>122</v>
      </c>
      <c r="E17" s="99">
        <v>0.09</v>
      </c>
      <c r="F17" s="100">
        <v>31241</v>
      </c>
      <c r="G17" s="101">
        <f>IF(ISNUMBER($F$7),ROUND($F$7*E17,4),"")</f>
        <v>0</v>
      </c>
      <c r="H17" s="102">
        <f t="shared" si="0"/>
        <v>0</v>
      </c>
      <c r="I17" s="102">
        <f>IF(AND(ISNUMBER(H17),ISNUMBER($G$7)),ROUND(H17*$G$7,2),"")</f>
        <v>0</v>
      </c>
      <c r="J17" s="102">
        <f t="shared" si="1"/>
        <v>0</v>
      </c>
    </row>
    <row r="18" spans="2:10" ht="24" customHeight="1">
      <c r="B18" s="98">
        <v>5</v>
      </c>
      <c r="C18" s="98" t="s">
        <v>128</v>
      </c>
      <c r="D18" s="98" t="s">
        <v>123</v>
      </c>
      <c r="E18" s="99">
        <v>0.25</v>
      </c>
      <c r="F18" s="100">
        <v>75944</v>
      </c>
      <c r="G18" s="101">
        <f>IF(ISNUMBER($F$7),ROUND($F$7*E18,4),"")</f>
        <v>0</v>
      </c>
      <c r="H18" s="102">
        <f t="shared" si="0"/>
        <v>0</v>
      </c>
      <c r="I18" s="102">
        <f>IF(AND(ISNUMBER(H18),ISNUMBER($G$7)),ROUND(H18*$G$7,2),"")</f>
        <v>0</v>
      </c>
      <c r="J18" s="102">
        <f t="shared" si="1"/>
        <v>0</v>
      </c>
    </row>
    <row r="19" spans="2:10" ht="24" customHeight="1">
      <c r="B19" s="98">
        <v>6</v>
      </c>
      <c r="C19" s="98" t="s">
        <v>129</v>
      </c>
      <c r="D19" s="98" t="s">
        <v>119</v>
      </c>
      <c r="E19" s="99">
        <v>0.12</v>
      </c>
      <c r="F19" s="100">
        <v>5027</v>
      </c>
      <c r="G19" s="101">
        <f>IF(ISNUMBER($F$8),ROUND($F$8*E19,4),"")</f>
        <v>0</v>
      </c>
      <c r="H19" s="102">
        <f t="shared" si="0"/>
        <v>0</v>
      </c>
      <c r="I19" s="102">
        <f>IF(AND(ISNUMBER(H19),ISNUMBER($G$8)),ROUND(H19*$G$8,2),"")</f>
        <v>0</v>
      </c>
      <c r="J19" s="102">
        <f t="shared" si="1"/>
        <v>0</v>
      </c>
    </row>
    <row r="20" spans="2:10" ht="24" customHeight="1">
      <c r="B20" s="98">
        <v>7</v>
      </c>
      <c r="C20" s="98" t="s">
        <v>129</v>
      </c>
      <c r="D20" s="98" t="s">
        <v>120</v>
      </c>
      <c r="E20" s="99">
        <v>0.09</v>
      </c>
      <c r="F20" s="100">
        <v>1567</v>
      </c>
      <c r="G20" s="101">
        <f>IF(ISNUMBER($F$8),ROUND($F$8*E20,4),"")</f>
        <v>0</v>
      </c>
      <c r="H20" s="102">
        <f t="shared" si="0"/>
        <v>0</v>
      </c>
      <c r="I20" s="102">
        <f>IF(AND(ISNUMBER(H20),ISNUMBER($G$8)),ROUND(H20*$G$8,2),"")</f>
        <v>0</v>
      </c>
      <c r="J20" s="102">
        <f t="shared" si="1"/>
        <v>0</v>
      </c>
    </row>
    <row r="21" spans="2:10" ht="24" customHeight="1">
      <c r="B21" s="98">
        <v>8</v>
      </c>
      <c r="C21" s="98" t="s">
        <v>129</v>
      </c>
      <c r="D21" s="98" t="s">
        <v>121</v>
      </c>
      <c r="E21" s="99">
        <v>0.45</v>
      </c>
      <c r="F21" s="100">
        <v>7673</v>
      </c>
      <c r="G21" s="101">
        <f>IF(ISNUMBER($F$8),ROUND($F$8*E21,4),"")</f>
        <v>0</v>
      </c>
      <c r="H21" s="102">
        <f t="shared" si="0"/>
        <v>0</v>
      </c>
      <c r="I21" s="102">
        <f>IF(AND(ISNUMBER(H21),ISNUMBER($G$8)),ROUND(H21*$G$8,2),"")</f>
        <v>0</v>
      </c>
      <c r="J21" s="102">
        <f t="shared" si="1"/>
        <v>0</v>
      </c>
    </row>
    <row r="22" spans="2:10" ht="24" customHeight="1">
      <c r="B22" s="98">
        <v>9</v>
      </c>
      <c r="C22" s="98" t="s">
        <v>129</v>
      </c>
      <c r="D22" s="98" t="s">
        <v>122</v>
      </c>
      <c r="E22" s="99">
        <v>0.09</v>
      </c>
      <c r="F22" s="100">
        <v>1673</v>
      </c>
      <c r="G22" s="101">
        <f>IF(ISNUMBER($F$8),ROUND($F$8*E22,4),"")</f>
        <v>0</v>
      </c>
      <c r="H22" s="102">
        <f t="shared" si="0"/>
        <v>0</v>
      </c>
      <c r="I22" s="102">
        <f>IF(AND(ISNUMBER(H22),ISNUMBER($G$8)),ROUND(H22*$G$8,2),"")</f>
        <v>0</v>
      </c>
      <c r="J22" s="102">
        <f t="shared" si="1"/>
        <v>0</v>
      </c>
    </row>
    <row r="23" spans="2:10" ht="24" customHeight="1">
      <c r="B23" s="98">
        <v>10</v>
      </c>
      <c r="C23" s="98" t="s">
        <v>129</v>
      </c>
      <c r="D23" s="98" t="s">
        <v>123</v>
      </c>
      <c r="E23" s="99">
        <v>0.25</v>
      </c>
      <c r="F23" s="100">
        <v>4068</v>
      </c>
      <c r="G23" s="101">
        <f>IF(ISNUMBER($F$8),ROUND($F$8*E23,4),"")</f>
        <v>0</v>
      </c>
      <c r="H23" s="102">
        <f t="shared" si="0"/>
        <v>0</v>
      </c>
      <c r="I23" s="102">
        <f>IF(AND(ISNUMBER(H23),ISNUMBER($G$8)),ROUND(H23*$G$8,2),"")</f>
        <v>0</v>
      </c>
      <c r="J23" s="102">
        <f t="shared" si="1"/>
        <v>0</v>
      </c>
    </row>
    <row r="24" spans="2:10" ht="24" customHeight="1">
      <c r="B24" s="98">
        <v>11</v>
      </c>
      <c r="C24" s="98" t="s">
        <v>130</v>
      </c>
      <c r="D24" s="98" t="s">
        <v>119</v>
      </c>
      <c r="E24" s="99">
        <v>0.12</v>
      </c>
      <c r="F24" s="100">
        <v>17596</v>
      </c>
      <c r="G24" s="101">
        <f t="shared" ref="G24:G29" si="2">IF(ISNUMBER($F$9),ROUND($F$9*E24,4),"")</f>
        <v>0</v>
      </c>
      <c r="H24" s="102">
        <f t="shared" si="0"/>
        <v>0</v>
      </c>
      <c r="I24" s="102">
        <f t="shared" ref="I24:I29" si="3">IF(AND(ISNUMBER(H24),ISNUMBER($G$9)),ROUND(H24*$G$9,2),"")</f>
        <v>0</v>
      </c>
      <c r="J24" s="102">
        <f t="shared" si="1"/>
        <v>0</v>
      </c>
    </row>
    <row r="25" spans="2:10" ht="24" customHeight="1">
      <c r="B25" s="98">
        <v>12</v>
      </c>
      <c r="C25" s="98" t="s">
        <v>130</v>
      </c>
      <c r="D25" s="98" t="s">
        <v>120</v>
      </c>
      <c r="E25" s="99">
        <v>0.09</v>
      </c>
      <c r="F25" s="100">
        <v>5484</v>
      </c>
      <c r="G25" s="101">
        <f t="shared" si="2"/>
        <v>0</v>
      </c>
      <c r="H25" s="102">
        <f t="shared" si="0"/>
        <v>0</v>
      </c>
      <c r="I25" s="102">
        <f t="shared" si="3"/>
        <v>0</v>
      </c>
      <c r="J25" s="102">
        <f t="shared" si="1"/>
        <v>0</v>
      </c>
    </row>
    <row r="26" spans="2:10" ht="24" customHeight="1">
      <c r="B26" s="98">
        <v>13</v>
      </c>
      <c r="C26" s="98" t="s">
        <v>130</v>
      </c>
      <c r="D26" s="98" t="s">
        <v>121</v>
      </c>
      <c r="E26" s="99">
        <v>0.45</v>
      </c>
      <c r="F26" s="100">
        <v>26854</v>
      </c>
      <c r="G26" s="101">
        <f t="shared" si="2"/>
        <v>0</v>
      </c>
      <c r="H26" s="102">
        <f t="shared" si="0"/>
        <v>0</v>
      </c>
      <c r="I26" s="102">
        <f t="shared" si="3"/>
        <v>0</v>
      </c>
      <c r="J26" s="102">
        <f t="shared" si="1"/>
        <v>0</v>
      </c>
    </row>
    <row r="27" spans="2:10" ht="24" customHeight="1">
      <c r="B27" s="98">
        <v>14</v>
      </c>
      <c r="C27" s="98" t="s">
        <v>130</v>
      </c>
      <c r="D27" s="98" t="s">
        <v>122</v>
      </c>
      <c r="E27" s="99">
        <v>0.09</v>
      </c>
      <c r="F27" s="100">
        <v>5858</v>
      </c>
      <c r="G27" s="101">
        <f t="shared" si="2"/>
        <v>0</v>
      </c>
      <c r="H27" s="102">
        <f t="shared" si="0"/>
        <v>0</v>
      </c>
      <c r="I27" s="102">
        <f t="shared" si="3"/>
        <v>0</v>
      </c>
      <c r="J27" s="102">
        <f t="shared" si="1"/>
        <v>0</v>
      </c>
    </row>
    <row r="28" spans="2:10" ht="24" customHeight="1">
      <c r="B28" s="98">
        <v>15</v>
      </c>
      <c r="C28" s="98" t="s">
        <v>130</v>
      </c>
      <c r="D28" s="98" t="s">
        <v>123</v>
      </c>
      <c r="E28" s="99">
        <v>0.2</v>
      </c>
      <c r="F28" s="100">
        <v>14240</v>
      </c>
      <c r="G28" s="101">
        <f t="shared" si="2"/>
        <v>0</v>
      </c>
      <c r="H28" s="102">
        <f t="shared" si="0"/>
        <v>0</v>
      </c>
      <c r="I28" s="102">
        <f t="shared" si="3"/>
        <v>0</v>
      </c>
      <c r="J28" s="102">
        <f t="shared" si="1"/>
        <v>0</v>
      </c>
    </row>
    <row r="29" spans="2:10" ht="24" customHeight="1">
      <c r="B29" s="98">
        <v>16</v>
      </c>
      <c r="C29" s="98" t="s">
        <v>130</v>
      </c>
      <c r="D29" s="98" t="s">
        <v>228</v>
      </c>
      <c r="E29" s="99">
        <v>0.05</v>
      </c>
      <c r="F29" s="100">
        <v>13400</v>
      </c>
      <c r="G29" s="101">
        <f t="shared" si="2"/>
        <v>0</v>
      </c>
      <c r="H29" s="102">
        <f t="shared" si="0"/>
        <v>0</v>
      </c>
      <c r="I29" s="102">
        <f t="shared" si="3"/>
        <v>0</v>
      </c>
      <c r="J29" s="102">
        <f t="shared" si="1"/>
        <v>0</v>
      </c>
    </row>
    <row r="30" spans="2:10" ht="24" customHeight="1">
      <c r="B30" s="98">
        <v>17</v>
      </c>
      <c r="C30" s="98" t="s">
        <v>219</v>
      </c>
      <c r="D30" s="98" t="s">
        <v>125</v>
      </c>
      <c r="E30" s="99"/>
      <c r="F30" s="100">
        <v>46720</v>
      </c>
      <c r="G30" s="101">
        <f>IF(ISNUMBER($F$10),$F$10,"")</f>
        <v>0</v>
      </c>
      <c r="H30" s="102">
        <f t="shared" si="0"/>
        <v>0</v>
      </c>
      <c r="I30" s="102">
        <f>IF(AND(ISNUMBER(H30),ISNUMBER($G$10)),ROUND(H30*$G$10,2),"")</f>
        <v>0</v>
      </c>
      <c r="J30" s="102">
        <f t="shared" si="1"/>
        <v>0</v>
      </c>
    </row>
    <row r="31" spans="2:10" ht="24" customHeight="1">
      <c r="B31" s="103"/>
      <c r="C31" s="103"/>
      <c r="D31" s="103"/>
      <c r="E31" s="103"/>
      <c r="F31" s="103"/>
      <c r="G31" s="103"/>
      <c r="H31" s="104" t="s">
        <v>229</v>
      </c>
      <c r="I31" s="105" t="s">
        <v>226</v>
      </c>
      <c r="J31" s="106" t="s">
        <v>230</v>
      </c>
    </row>
    <row r="32" spans="2:10" ht="24" customHeight="1">
      <c r="B32" s="321" t="s">
        <v>231</v>
      </c>
      <c r="C32" s="322"/>
      <c r="D32" s="322"/>
      <c r="E32" s="322"/>
      <c r="F32" s="322"/>
      <c r="G32" s="323"/>
      <c r="H32" s="107">
        <f>IF(COUNT(H14:H30)&lt;17,"",SUM(H14:H30))</f>
        <v>0</v>
      </c>
      <c r="I32" s="108">
        <f>IF(COUNT(I14:I30)&lt;17,"",SUM(I14:I30))</f>
        <v>0</v>
      </c>
      <c r="J32" s="109">
        <f>IF(COUNT(J14:J30)&lt;17,"",SUM(J14:J30))</f>
        <v>0</v>
      </c>
    </row>
    <row r="33" spans="2:10" ht="37.5" customHeight="1">
      <c r="B33" s="313" t="s">
        <v>232</v>
      </c>
      <c r="C33" s="313" t="s">
        <v>233</v>
      </c>
      <c r="D33" s="313" t="s">
        <v>233</v>
      </c>
      <c r="E33" s="313" t="s">
        <v>233</v>
      </c>
      <c r="F33" s="313" t="s">
        <v>233</v>
      </c>
      <c r="G33" s="313" t="s">
        <v>233</v>
      </c>
      <c r="H33" s="313" t="s">
        <v>233</v>
      </c>
      <c r="I33" s="313" t="s">
        <v>233</v>
      </c>
      <c r="J33" s="313" t="s">
        <v>233</v>
      </c>
    </row>
    <row r="34" spans="2:10">
      <c r="B34" s="91"/>
      <c r="C34" s="91"/>
      <c r="D34" s="91"/>
      <c r="E34" s="91"/>
      <c r="F34" s="91"/>
      <c r="G34" s="91"/>
      <c r="H34" s="91"/>
      <c r="I34" s="91"/>
      <c r="J34" s="91"/>
    </row>
  </sheetData>
  <sheetProtection algorithmName="SHA-512" hashValue="rwW11dLLLeQobItYaX0XKyCTRwRToz1MuDq4L8svKNme8uI3fjGpcJsjSm5LW103EHZAYZu6poAExWV4/DeHpw==" saltValue="+9L6XH/qEvSsMbasY16FUQ==" spinCount="100000" sheet="1" objects="1" scenarios="1" selectLockedCells="1"/>
  <mergeCells count="6">
    <mergeCell ref="B12:J12"/>
    <mergeCell ref="B33:J33"/>
    <mergeCell ref="B2:J2"/>
    <mergeCell ref="B3:J3"/>
    <mergeCell ref="B5:J5"/>
    <mergeCell ref="B32:G3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11"/>
  <dimension ref="B2:J35"/>
  <sheetViews>
    <sheetView workbookViewId="0">
      <selection activeCell="F8" sqref="F8"/>
    </sheetView>
  </sheetViews>
  <sheetFormatPr defaultColWidth="8.7265625" defaultRowHeight="14.5"/>
  <cols>
    <col min="1" max="1" width="2.453125" style="41" customWidth="1"/>
    <col min="2" max="2" width="6" style="41" customWidth="1"/>
    <col min="3" max="3" width="25" style="41" customWidth="1"/>
    <col min="4" max="5" width="18" style="41" customWidth="1"/>
    <col min="6" max="6" width="17" style="41" customWidth="1"/>
    <col min="7" max="9" width="16" style="41" customWidth="1"/>
    <col min="10" max="10" width="26.453125" style="41" customWidth="1"/>
    <col min="11" max="16384" width="8.7265625" style="41"/>
  </cols>
  <sheetData>
    <row r="2" spans="2:10" ht="24" customHeight="1">
      <c r="B2" s="325" t="s">
        <v>235</v>
      </c>
      <c r="C2" s="326" t="s">
        <v>198</v>
      </c>
      <c r="D2" s="326" t="s">
        <v>198</v>
      </c>
      <c r="E2" s="326" t="s">
        <v>198</v>
      </c>
      <c r="F2" s="326" t="s">
        <v>198</v>
      </c>
      <c r="G2" s="326" t="s">
        <v>198</v>
      </c>
      <c r="H2" s="326" t="s">
        <v>198</v>
      </c>
      <c r="I2" s="326" t="s">
        <v>198</v>
      </c>
      <c r="J2" s="327" t="s">
        <v>198</v>
      </c>
    </row>
    <row r="3" spans="2:10" ht="59.5" customHeight="1">
      <c r="B3" s="328" t="s">
        <v>293</v>
      </c>
      <c r="C3" s="328" t="s">
        <v>199</v>
      </c>
      <c r="D3" s="328" t="s">
        <v>199</v>
      </c>
      <c r="E3" s="328" t="s">
        <v>199</v>
      </c>
      <c r="F3" s="328" t="s">
        <v>199</v>
      </c>
      <c r="G3" s="328" t="s">
        <v>199</v>
      </c>
      <c r="H3" s="328" t="s">
        <v>199</v>
      </c>
      <c r="I3" s="328" t="s">
        <v>199</v>
      </c>
      <c r="J3" s="328" t="s">
        <v>199</v>
      </c>
    </row>
    <row r="4" spans="2:10" ht="18" customHeight="1">
      <c r="B4" s="91"/>
      <c r="C4" s="91"/>
      <c r="D4" s="91"/>
      <c r="E4" s="91"/>
      <c r="F4" s="91"/>
      <c r="G4" s="91"/>
      <c r="H4" s="91"/>
      <c r="I4" s="91"/>
      <c r="J4" s="91"/>
    </row>
    <row r="5" spans="2:10" ht="24" customHeight="1">
      <c r="B5" s="318" t="s">
        <v>201</v>
      </c>
      <c r="C5" s="319" t="s">
        <v>201</v>
      </c>
      <c r="D5" s="319" t="s">
        <v>201</v>
      </c>
      <c r="E5" s="319" t="s">
        <v>201</v>
      </c>
      <c r="F5" s="319" t="s">
        <v>201</v>
      </c>
      <c r="G5" s="319" t="s">
        <v>201</v>
      </c>
      <c r="H5" s="319" t="s">
        <v>201</v>
      </c>
      <c r="I5" s="319" t="s">
        <v>201</v>
      </c>
      <c r="J5" s="320" t="s">
        <v>201</v>
      </c>
    </row>
    <row r="6" spans="2:10" ht="47.5" customHeight="1">
      <c r="B6" s="92" t="s">
        <v>202</v>
      </c>
      <c r="C6" s="92" t="s">
        <v>203</v>
      </c>
      <c r="D6" s="92" t="s">
        <v>204</v>
      </c>
      <c r="E6" s="92" t="s">
        <v>205</v>
      </c>
      <c r="F6" s="92" t="s">
        <v>206</v>
      </c>
      <c r="G6" s="92" t="s">
        <v>207</v>
      </c>
      <c r="H6" s="92" t="s">
        <v>208</v>
      </c>
      <c r="I6" s="92" t="s">
        <v>209</v>
      </c>
      <c r="J6" s="92" t="s">
        <v>210</v>
      </c>
    </row>
    <row r="7" spans="2:10" ht="24" customHeight="1">
      <c r="B7" s="93">
        <v>1</v>
      </c>
      <c r="C7" s="93" t="s">
        <v>211</v>
      </c>
      <c r="D7" s="93" t="s">
        <v>212</v>
      </c>
      <c r="E7" s="93" t="s">
        <v>213</v>
      </c>
      <c r="F7" s="89">
        <v>0</v>
      </c>
      <c r="G7" s="94">
        <f>IF(Ponuka!$D$10="Som platcom DPH",5%,IF(Ponuka!$D$10="Nie som platcom DPH",0%,""))</f>
        <v>0.05</v>
      </c>
      <c r="H7" s="110">
        <f>IF(AND(ISNUMBER(F7),ISNUMBER(G7)),ROUND(F7*G7,4),"")</f>
        <v>0</v>
      </c>
      <c r="I7" s="110">
        <f>IF(AND(ISNUMBER(F7),ISNUMBER(H7)),ROUND(F7+H7,4),"")</f>
        <v>0</v>
      </c>
      <c r="J7" s="111" t="s">
        <v>214</v>
      </c>
    </row>
    <row r="8" spans="2:10" ht="24" customHeight="1">
      <c r="B8" s="93">
        <v>2</v>
      </c>
      <c r="C8" s="93" t="s">
        <v>211</v>
      </c>
      <c r="D8" s="93" t="s">
        <v>215</v>
      </c>
      <c r="E8" s="93" t="s">
        <v>213</v>
      </c>
      <c r="F8" s="89">
        <v>0</v>
      </c>
      <c r="G8" s="94">
        <f>IF(Ponuka!$D$10="Som platcom DPH",5%,IF(Ponuka!$D$10="Nie som platcom DPH",0%,""))</f>
        <v>0.05</v>
      </c>
      <c r="H8" s="110">
        <f>IF(AND(ISNUMBER(F8),ISNUMBER(G8)),ROUND(F8*G8,4),"")</f>
        <v>0</v>
      </c>
      <c r="I8" s="110">
        <f>IF(AND(ISNUMBER(F8),ISNUMBER(H8)),ROUND(F8+H8,4),"")</f>
        <v>0</v>
      </c>
      <c r="J8" s="111" t="s">
        <v>216</v>
      </c>
    </row>
    <row r="9" spans="2:10" ht="24" customHeight="1">
      <c r="B9" s="93">
        <v>3</v>
      </c>
      <c r="C9" s="93" t="s">
        <v>211</v>
      </c>
      <c r="D9" s="93" t="s">
        <v>217</v>
      </c>
      <c r="E9" s="93" t="s">
        <v>213</v>
      </c>
      <c r="F9" s="89">
        <v>0</v>
      </c>
      <c r="G9" s="94">
        <f>IF(Ponuka!$D$10="Som platcom DPH",5%,IF(Ponuka!$D$10="Nie som platcom DPH",0%,""))</f>
        <v>0.05</v>
      </c>
      <c r="H9" s="110">
        <f>IF(AND(ISNUMBER(F9),ISNUMBER(G9)),ROUND(F9*G9,4),"")</f>
        <v>0</v>
      </c>
      <c r="I9" s="110">
        <f>IF(AND(ISNUMBER(F9),ISNUMBER(H9)),ROUND(F9+H9,4),"")</f>
        <v>0</v>
      </c>
      <c r="J9" s="111" t="s">
        <v>218</v>
      </c>
    </row>
    <row r="10" spans="2:10" ht="24" customHeight="1">
      <c r="B10" s="93">
        <v>4</v>
      </c>
      <c r="C10" s="93" t="s">
        <v>125</v>
      </c>
      <c r="D10" s="93" t="s">
        <v>219</v>
      </c>
      <c r="E10" s="93" t="s">
        <v>220</v>
      </c>
      <c r="F10" s="89">
        <v>0</v>
      </c>
      <c r="G10" s="94">
        <f>IF(Ponuka!$D$10="Som platcom DPH",5%,IF(Ponuka!$D$10="Nie som platcom DPH",0%,""))</f>
        <v>0.05</v>
      </c>
      <c r="H10" s="110">
        <f>IF(AND(ISNUMBER(F10),ISNUMBER(G10)),ROUND(F10*G10,4),"")</f>
        <v>0</v>
      </c>
      <c r="I10" s="110">
        <f>IF(AND(ISNUMBER(F10),ISNUMBER(H10)),ROUND(F10+H10,4),"")</f>
        <v>0</v>
      </c>
      <c r="J10" s="111" t="s">
        <v>221</v>
      </c>
    </row>
    <row r="11" spans="2:10" ht="18" customHeight="1">
      <c r="B11" s="91"/>
      <c r="C11" s="91"/>
      <c r="D11" s="91"/>
      <c r="E11" s="91"/>
      <c r="F11" s="91"/>
      <c r="G11" s="91"/>
      <c r="H11" s="91"/>
      <c r="I11" s="91"/>
      <c r="J11" s="91"/>
    </row>
    <row r="12" spans="2:10" ht="24" customHeight="1">
      <c r="B12" s="318" t="s">
        <v>222</v>
      </c>
      <c r="C12" s="319" t="s">
        <v>222</v>
      </c>
      <c r="D12" s="319" t="s">
        <v>222</v>
      </c>
      <c r="E12" s="319" t="s">
        <v>222</v>
      </c>
      <c r="F12" s="319" t="s">
        <v>222</v>
      </c>
      <c r="G12" s="319" t="s">
        <v>222</v>
      </c>
      <c r="H12" s="319" t="s">
        <v>222</v>
      </c>
      <c r="I12" s="319" t="s">
        <v>222</v>
      </c>
      <c r="J12" s="320" t="s">
        <v>222</v>
      </c>
    </row>
    <row r="13" spans="2:10" ht="49" customHeight="1">
      <c r="B13" s="92" t="s">
        <v>202</v>
      </c>
      <c r="C13" s="92" t="s">
        <v>204</v>
      </c>
      <c r="D13" s="92" t="s">
        <v>223</v>
      </c>
      <c r="E13" s="92" t="s">
        <v>224</v>
      </c>
      <c r="F13" s="92" t="s">
        <v>225</v>
      </c>
      <c r="G13" s="92" t="s">
        <v>206</v>
      </c>
      <c r="H13" s="92" t="s">
        <v>37</v>
      </c>
      <c r="I13" s="92" t="s">
        <v>226</v>
      </c>
      <c r="J13" s="92" t="s">
        <v>227</v>
      </c>
    </row>
    <row r="14" spans="2:10" ht="24" customHeight="1">
      <c r="B14" s="98">
        <v>1</v>
      </c>
      <c r="C14" s="98" t="s">
        <v>128</v>
      </c>
      <c r="D14" s="98" t="s">
        <v>119</v>
      </c>
      <c r="E14" s="99">
        <v>0.12</v>
      </c>
      <c r="F14" s="100">
        <v>74024</v>
      </c>
      <c r="G14" s="101">
        <f>IF(ISNUMBER($F$7),ROUND($F$7*E14,4),"")</f>
        <v>0</v>
      </c>
      <c r="H14" s="102">
        <f t="shared" ref="H14:H30" si="0">IF(AND(ISNUMBER(F14),ISNUMBER(G14)),ROUND(F14*G14,2),"")</f>
        <v>0</v>
      </c>
      <c r="I14" s="102">
        <f>IF(AND(ISNUMBER(H14),ISNUMBER($G$7)),ROUND(H14*$G$7,2),"")</f>
        <v>0</v>
      </c>
      <c r="J14" s="102">
        <f t="shared" ref="J14:J30" si="1">IF(AND(ISNUMBER(H14),ISNUMBER(I14)),ROUND(H14+I14,2),"")</f>
        <v>0</v>
      </c>
    </row>
    <row r="15" spans="2:10" ht="24" customHeight="1">
      <c r="B15" s="98">
        <v>2</v>
      </c>
      <c r="C15" s="98" t="s">
        <v>128</v>
      </c>
      <c r="D15" s="98" t="s">
        <v>120</v>
      </c>
      <c r="E15" s="99">
        <v>0.09</v>
      </c>
      <c r="F15" s="100">
        <v>33311</v>
      </c>
      <c r="G15" s="101">
        <f>IF(ISNUMBER($F$7),ROUND($F$7*E15,4),"")</f>
        <v>0</v>
      </c>
      <c r="H15" s="102">
        <f t="shared" si="0"/>
        <v>0</v>
      </c>
      <c r="I15" s="102">
        <f>IF(AND(ISNUMBER(H15),ISNUMBER($G$7)),ROUND(H15*$G$7,2),"")</f>
        <v>0</v>
      </c>
      <c r="J15" s="102">
        <f t="shared" si="1"/>
        <v>0</v>
      </c>
    </row>
    <row r="16" spans="2:10" ht="24" customHeight="1">
      <c r="B16" s="98">
        <v>3</v>
      </c>
      <c r="C16" s="98" t="s">
        <v>128</v>
      </c>
      <c r="D16" s="98" t="s">
        <v>121</v>
      </c>
      <c r="E16" s="99">
        <v>0.45</v>
      </c>
      <c r="F16" s="100">
        <v>89445</v>
      </c>
      <c r="G16" s="101">
        <f>IF(ISNUMBER($F$7),ROUND($F$7*E16,4),"")</f>
        <v>0</v>
      </c>
      <c r="H16" s="102">
        <f t="shared" si="0"/>
        <v>0</v>
      </c>
      <c r="I16" s="102">
        <f>IF(AND(ISNUMBER(H16),ISNUMBER($G$7)),ROUND(H16*$G$7,2),"")</f>
        <v>0</v>
      </c>
      <c r="J16" s="102">
        <f t="shared" si="1"/>
        <v>0</v>
      </c>
    </row>
    <row r="17" spans="2:10" ht="24" customHeight="1">
      <c r="B17" s="98">
        <v>4</v>
      </c>
      <c r="C17" s="98" t="s">
        <v>128</v>
      </c>
      <c r="D17" s="98" t="s">
        <v>122</v>
      </c>
      <c r="E17" s="99">
        <v>0.09</v>
      </c>
      <c r="F17" s="100">
        <v>31461</v>
      </c>
      <c r="G17" s="101">
        <f>IF(ISNUMBER($F$7),ROUND($F$7*E17,4),"")</f>
        <v>0</v>
      </c>
      <c r="H17" s="102">
        <f t="shared" si="0"/>
        <v>0</v>
      </c>
      <c r="I17" s="102">
        <f>IF(AND(ISNUMBER(H17),ISNUMBER($G$7)),ROUND(H17*$G$7,2),"")</f>
        <v>0</v>
      </c>
      <c r="J17" s="102">
        <f t="shared" si="1"/>
        <v>0</v>
      </c>
    </row>
    <row r="18" spans="2:10" ht="24" customHeight="1">
      <c r="B18" s="98">
        <v>5</v>
      </c>
      <c r="C18" s="98" t="s">
        <v>128</v>
      </c>
      <c r="D18" s="98" t="s">
        <v>123</v>
      </c>
      <c r="E18" s="99">
        <v>0.25</v>
      </c>
      <c r="F18" s="100">
        <v>61070</v>
      </c>
      <c r="G18" s="101">
        <f>IF(ISNUMBER($F$7),ROUND($F$7*E18,4),"")</f>
        <v>0</v>
      </c>
      <c r="H18" s="102">
        <f t="shared" si="0"/>
        <v>0</v>
      </c>
      <c r="I18" s="102">
        <f>IF(AND(ISNUMBER(H18),ISNUMBER($G$7)),ROUND(H18*$G$7,2),"")</f>
        <v>0</v>
      </c>
      <c r="J18" s="102">
        <f t="shared" si="1"/>
        <v>0</v>
      </c>
    </row>
    <row r="19" spans="2:10" ht="24" customHeight="1">
      <c r="B19" s="98">
        <v>6</v>
      </c>
      <c r="C19" s="98" t="s">
        <v>129</v>
      </c>
      <c r="D19" s="98" t="s">
        <v>119</v>
      </c>
      <c r="E19" s="99">
        <v>0.12</v>
      </c>
      <c r="F19" s="100">
        <v>6940</v>
      </c>
      <c r="G19" s="101">
        <f>IF(ISNUMBER($F$8),ROUND($F$8*E19,4),"")</f>
        <v>0</v>
      </c>
      <c r="H19" s="102">
        <f t="shared" si="0"/>
        <v>0</v>
      </c>
      <c r="I19" s="102">
        <f>IF(AND(ISNUMBER(H19),ISNUMBER($G$8)),ROUND(H19*$G$8,2),"")</f>
        <v>0</v>
      </c>
      <c r="J19" s="102">
        <f t="shared" si="1"/>
        <v>0</v>
      </c>
    </row>
    <row r="20" spans="2:10" ht="24" customHeight="1">
      <c r="B20" s="98">
        <v>7</v>
      </c>
      <c r="C20" s="98" t="s">
        <v>129</v>
      </c>
      <c r="D20" s="98" t="s">
        <v>120</v>
      </c>
      <c r="E20" s="99">
        <v>0.09</v>
      </c>
      <c r="F20" s="100">
        <v>3123</v>
      </c>
      <c r="G20" s="101">
        <f>IF(ISNUMBER($F$8),ROUND($F$8*E20,4),"")</f>
        <v>0</v>
      </c>
      <c r="H20" s="102">
        <f t="shared" si="0"/>
        <v>0</v>
      </c>
      <c r="I20" s="102">
        <f>IF(AND(ISNUMBER(H20),ISNUMBER($G$8)),ROUND(H20*$G$8,2),"")</f>
        <v>0</v>
      </c>
      <c r="J20" s="102">
        <f t="shared" si="1"/>
        <v>0</v>
      </c>
    </row>
    <row r="21" spans="2:10" ht="24" customHeight="1">
      <c r="B21" s="98">
        <v>8</v>
      </c>
      <c r="C21" s="98" t="s">
        <v>129</v>
      </c>
      <c r="D21" s="98" t="s">
        <v>121</v>
      </c>
      <c r="E21" s="99">
        <v>0.45</v>
      </c>
      <c r="F21" s="100">
        <v>8386</v>
      </c>
      <c r="G21" s="101">
        <f>IF(ISNUMBER($F$8),ROUND($F$8*E21,4),"")</f>
        <v>0</v>
      </c>
      <c r="H21" s="102">
        <f t="shared" si="0"/>
        <v>0</v>
      </c>
      <c r="I21" s="102">
        <f>IF(AND(ISNUMBER(H21),ISNUMBER($G$8)),ROUND(H21*$G$8,2),"")</f>
        <v>0</v>
      </c>
      <c r="J21" s="102">
        <f t="shared" si="1"/>
        <v>0</v>
      </c>
    </row>
    <row r="22" spans="2:10" ht="24" customHeight="1">
      <c r="B22" s="98">
        <v>9</v>
      </c>
      <c r="C22" s="98" t="s">
        <v>129</v>
      </c>
      <c r="D22" s="98" t="s">
        <v>122</v>
      </c>
      <c r="E22" s="99">
        <v>0.09</v>
      </c>
      <c r="F22" s="100">
        <v>2949</v>
      </c>
      <c r="G22" s="101">
        <f>IF(ISNUMBER($F$8),ROUND($F$8*E22,4),"")</f>
        <v>0</v>
      </c>
      <c r="H22" s="102">
        <f t="shared" si="0"/>
        <v>0</v>
      </c>
      <c r="I22" s="102">
        <f>IF(AND(ISNUMBER(H22),ISNUMBER($G$8)),ROUND(H22*$G$8,2),"")</f>
        <v>0</v>
      </c>
      <c r="J22" s="102">
        <f t="shared" si="1"/>
        <v>0</v>
      </c>
    </row>
    <row r="23" spans="2:10" ht="24" customHeight="1">
      <c r="B23" s="98">
        <v>10</v>
      </c>
      <c r="C23" s="98" t="s">
        <v>129</v>
      </c>
      <c r="D23" s="98" t="s">
        <v>123</v>
      </c>
      <c r="E23" s="99">
        <v>0.25</v>
      </c>
      <c r="F23" s="100">
        <v>5725</v>
      </c>
      <c r="G23" s="101">
        <f>IF(ISNUMBER($F$8),ROUND($F$8*E23,4),"")</f>
        <v>0</v>
      </c>
      <c r="H23" s="102">
        <f t="shared" si="0"/>
        <v>0</v>
      </c>
      <c r="I23" s="102">
        <f>IF(AND(ISNUMBER(H23),ISNUMBER($G$8)),ROUND(H23*$G$8,2),"")</f>
        <v>0</v>
      </c>
      <c r="J23" s="102">
        <f t="shared" si="1"/>
        <v>0</v>
      </c>
    </row>
    <row r="24" spans="2:10" ht="24" customHeight="1">
      <c r="B24" s="98">
        <v>11</v>
      </c>
      <c r="C24" s="98" t="s">
        <v>130</v>
      </c>
      <c r="D24" s="98" t="s">
        <v>119</v>
      </c>
      <c r="E24" s="99">
        <v>0.12</v>
      </c>
      <c r="F24" s="100">
        <v>15036</v>
      </c>
      <c r="G24" s="101">
        <f t="shared" ref="G24:G29" si="2">IF(ISNUMBER($F$9),ROUND($F$9*E24,4),"")</f>
        <v>0</v>
      </c>
      <c r="H24" s="102">
        <f t="shared" si="0"/>
        <v>0</v>
      </c>
      <c r="I24" s="102">
        <f t="shared" ref="I24:I29" si="3">IF(AND(ISNUMBER(H24),ISNUMBER($G$9)),ROUND(H24*$G$9,2),"")</f>
        <v>0</v>
      </c>
      <c r="J24" s="102">
        <f t="shared" si="1"/>
        <v>0</v>
      </c>
    </row>
    <row r="25" spans="2:10" ht="24" customHeight="1">
      <c r="B25" s="98">
        <v>12</v>
      </c>
      <c r="C25" s="98" t="s">
        <v>130</v>
      </c>
      <c r="D25" s="98" t="s">
        <v>120</v>
      </c>
      <c r="E25" s="99">
        <v>0.09</v>
      </c>
      <c r="F25" s="100">
        <v>6766</v>
      </c>
      <c r="G25" s="101">
        <f t="shared" si="2"/>
        <v>0</v>
      </c>
      <c r="H25" s="102">
        <f t="shared" si="0"/>
        <v>0</v>
      </c>
      <c r="I25" s="102">
        <f t="shared" si="3"/>
        <v>0</v>
      </c>
      <c r="J25" s="102">
        <f t="shared" si="1"/>
        <v>0</v>
      </c>
    </row>
    <row r="26" spans="2:10" ht="24" customHeight="1">
      <c r="B26" s="98">
        <v>13</v>
      </c>
      <c r="C26" s="98" t="s">
        <v>130</v>
      </c>
      <c r="D26" s="98" t="s">
        <v>121</v>
      </c>
      <c r="E26" s="99">
        <v>0.45</v>
      </c>
      <c r="F26" s="100">
        <v>18169</v>
      </c>
      <c r="G26" s="101">
        <f t="shared" si="2"/>
        <v>0</v>
      </c>
      <c r="H26" s="102">
        <f t="shared" si="0"/>
        <v>0</v>
      </c>
      <c r="I26" s="102">
        <f t="shared" si="3"/>
        <v>0</v>
      </c>
      <c r="J26" s="102">
        <f t="shared" si="1"/>
        <v>0</v>
      </c>
    </row>
    <row r="27" spans="2:10" ht="24" customHeight="1">
      <c r="B27" s="98">
        <v>14</v>
      </c>
      <c r="C27" s="98" t="s">
        <v>130</v>
      </c>
      <c r="D27" s="98" t="s">
        <v>122</v>
      </c>
      <c r="E27" s="99">
        <v>0.09</v>
      </c>
      <c r="F27" s="100">
        <v>6390</v>
      </c>
      <c r="G27" s="101">
        <f t="shared" si="2"/>
        <v>0</v>
      </c>
      <c r="H27" s="102">
        <f t="shared" si="0"/>
        <v>0</v>
      </c>
      <c r="I27" s="102">
        <f t="shared" si="3"/>
        <v>0</v>
      </c>
      <c r="J27" s="102">
        <f t="shared" si="1"/>
        <v>0</v>
      </c>
    </row>
    <row r="28" spans="2:10" ht="24" customHeight="1">
      <c r="B28" s="98">
        <v>15</v>
      </c>
      <c r="C28" s="98" t="s">
        <v>130</v>
      </c>
      <c r="D28" s="98" t="s">
        <v>123</v>
      </c>
      <c r="E28" s="99">
        <v>0.2</v>
      </c>
      <c r="F28" s="100">
        <v>12405</v>
      </c>
      <c r="G28" s="101">
        <f t="shared" si="2"/>
        <v>0</v>
      </c>
      <c r="H28" s="102">
        <f t="shared" si="0"/>
        <v>0</v>
      </c>
      <c r="I28" s="102">
        <f t="shared" si="3"/>
        <v>0</v>
      </c>
      <c r="J28" s="102">
        <f t="shared" si="1"/>
        <v>0</v>
      </c>
    </row>
    <row r="29" spans="2:10" ht="24" customHeight="1">
      <c r="B29" s="98">
        <v>16</v>
      </c>
      <c r="C29" s="98" t="s">
        <v>130</v>
      </c>
      <c r="D29" s="98" t="s">
        <v>228</v>
      </c>
      <c r="E29" s="99">
        <v>0.05</v>
      </c>
      <c r="F29" s="100">
        <v>14400</v>
      </c>
      <c r="G29" s="101">
        <f t="shared" si="2"/>
        <v>0</v>
      </c>
      <c r="H29" s="102">
        <f t="shared" si="0"/>
        <v>0</v>
      </c>
      <c r="I29" s="102">
        <f t="shared" si="3"/>
        <v>0</v>
      </c>
      <c r="J29" s="102">
        <f t="shared" si="1"/>
        <v>0</v>
      </c>
    </row>
    <row r="30" spans="2:10" ht="24" customHeight="1">
      <c r="B30" s="98">
        <v>17</v>
      </c>
      <c r="C30" s="98" t="s">
        <v>219</v>
      </c>
      <c r="D30" s="98" t="s">
        <v>125</v>
      </c>
      <c r="E30" s="99"/>
      <c r="F30" s="100">
        <v>20000</v>
      </c>
      <c r="G30" s="101">
        <f>IF(ISNUMBER($F$10),$F$10,"")</f>
        <v>0</v>
      </c>
      <c r="H30" s="102">
        <f t="shared" si="0"/>
        <v>0</v>
      </c>
      <c r="I30" s="102">
        <f>IF(AND(ISNUMBER(H30),ISNUMBER($G$10)),ROUND(H30*$G$10,2),"")</f>
        <v>0</v>
      </c>
      <c r="J30" s="102">
        <f t="shared" si="1"/>
        <v>0</v>
      </c>
    </row>
    <row r="31" spans="2:10" ht="24" customHeight="1">
      <c r="B31" s="332"/>
      <c r="C31" s="333"/>
      <c r="D31" s="333"/>
      <c r="E31" s="333"/>
      <c r="F31" s="333"/>
      <c r="G31" s="334"/>
      <c r="H31" s="112" t="s">
        <v>229</v>
      </c>
      <c r="I31" s="112" t="s">
        <v>226</v>
      </c>
      <c r="J31" s="112" t="s">
        <v>230</v>
      </c>
    </row>
    <row r="32" spans="2:10" ht="24" customHeight="1">
      <c r="B32" s="329" t="s">
        <v>231</v>
      </c>
      <c r="C32" s="330"/>
      <c r="D32" s="330"/>
      <c r="E32" s="330"/>
      <c r="F32" s="330"/>
      <c r="G32" s="331"/>
      <c r="H32" s="113">
        <f>IF(COUNT(H14:H30)&lt;17,"",SUM(H14:H30))</f>
        <v>0</v>
      </c>
      <c r="I32" s="114">
        <f>IF(COUNT(I14:I30)&lt;17,"",SUM(I14:I30))</f>
        <v>0</v>
      </c>
      <c r="J32" s="115">
        <f>IF(COUNT(J14:J30)&lt;17,"",SUM(J14:J30))</f>
        <v>0</v>
      </c>
    </row>
    <row r="33" spans="2:10" ht="18" customHeight="1">
      <c r="B33" s="91"/>
      <c r="C33" s="91"/>
      <c r="D33" s="91"/>
      <c r="E33" s="91"/>
      <c r="F33" s="91"/>
      <c r="G33" s="91"/>
      <c r="H33" s="91"/>
      <c r="I33" s="91"/>
      <c r="J33" s="91"/>
    </row>
    <row r="34" spans="2:10" ht="40" customHeight="1">
      <c r="B34" s="324" t="s">
        <v>236</v>
      </c>
      <c r="C34" s="324" t="s">
        <v>233</v>
      </c>
      <c r="D34" s="324" t="s">
        <v>233</v>
      </c>
      <c r="E34" s="324" t="s">
        <v>233</v>
      </c>
      <c r="F34" s="324" t="s">
        <v>233</v>
      </c>
      <c r="G34" s="324" t="s">
        <v>233</v>
      </c>
      <c r="H34" s="324" t="s">
        <v>233</v>
      </c>
      <c r="I34" s="324" t="s">
        <v>233</v>
      </c>
      <c r="J34" s="324" t="s">
        <v>233</v>
      </c>
    </row>
    <row r="35" spans="2:10">
      <c r="B35" s="91"/>
      <c r="C35" s="91"/>
      <c r="D35" s="91"/>
      <c r="E35" s="91"/>
      <c r="F35" s="91"/>
      <c r="G35" s="91"/>
      <c r="H35" s="91"/>
      <c r="I35" s="91"/>
      <c r="J35" s="91"/>
    </row>
  </sheetData>
  <sheetProtection algorithmName="SHA-512" hashValue="aspja/pDRbk8iukjZQWGzznIOcR9fyrKhhcaffUU2ueyIZmT5NNt+TpWTSmLfOSrUuoWP+AxHSaNllQh50VpiQ==" saltValue="fR29Lu6qY2zNbwtoXGFXPA==" spinCount="100000" sheet="1" objects="1" scenarios="1" selectLockedCells="1"/>
  <mergeCells count="7">
    <mergeCell ref="B12:J12"/>
    <mergeCell ref="B34:J34"/>
    <mergeCell ref="B2:J2"/>
    <mergeCell ref="B3:J3"/>
    <mergeCell ref="B5:J5"/>
    <mergeCell ref="B32:G32"/>
    <mergeCell ref="B31:G3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árok12"/>
  <dimension ref="B2:J37"/>
  <sheetViews>
    <sheetView workbookViewId="0">
      <selection activeCell="F8" sqref="F8"/>
    </sheetView>
  </sheetViews>
  <sheetFormatPr defaultColWidth="8.7265625" defaultRowHeight="14.5"/>
  <cols>
    <col min="1" max="1" width="2.453125" style="41" customWidth="1"/>
    <col min="2" max="2" width="6" style="41" customWidth="1"/>
    <col min="3" max="3" width="25" style="41" customWidth="1"/>
    <col min="4" max="5" width="18" style="41" customWidth="1"/>
    <col min="6" max="6" width="17" style="41" customWidth="1"/>
    <col min="7" max="9" width="16" style="41" customWidth="1"/>
    <col min="10" max="10" width="27.26953125" style="41" customWidth="1"/>
    <col min="11" max="16384" width="8.7265625" style="41"/>
  </cols>
  <sheetData>
    <row r="2" spans="2:10" ht="24" customHeight="1">
      <c r="B2" s="325" t="s">
        <v>237</v>
      </c>
      <c r="C2" s="326" t="s">
        <v>198</v>
      </c>
      <c r="D2" s="326" t="s">
        <v>198</v>
      </c>
      <c r="E2" s="326" t="s">
        <v>198</v>
      </c>
      <c r="F2" s="326" t="s">
        <v>198</v>
      </c>
      <c r="G2" s="326" t="s">
        <v>198</v>
      </c>
      <c r="H2" s="326" t="s">
        <v>198</v>
      </c>
      <c r="I2" s="326" t="s">
        <v>198</v>
      </c>
      <c r="J2" s="327" t="s">
        <v>198</v>
      </c>
    </row>
    <row r="3" spans="2:10" ht="51" customHeight="1">
      <c r="B3" s="328" t="s">
        <v>293</v>
      </c>
      <c r="C3" s="328" t="s">
        <v>199</v>
      </c>
      <c r="D3" s="328" t="s">
        <v>199</v>
      </c>
      <c r="E3" s="328" t="s">
        <v>199</v>
      </c>
      <c r="F3" s="328" t="s">
        <v>199</v>
      </c>
      <c r="G3" s="328" t="s">
        <v>199</v>
      </c>
      <c r="H3" s="328" t="s">
        <v>199</v>
      </c>
      <c r="I3" s="328" t="s">
        <v>199</v>
      </c>
      <c r="J3" s="328" t="s">
        <v>199</v>
      </c>
    </row>
    <row r="4" spans="2:10" ht="18" customHeight="1">
      <c r="B4" s="91"/>
      <c r="C4" s="91"/>
      <c r="D4" s="91"/>
      <c r="E4" s="91"/>
      <c r="F4" s="91"/>
      <c r="G4" s="91"/>
      <c r="H4" s="91"/>
      <c r="I4" s="91"/>
      <c r="J4" s="91"/>
    </row>
    <row r="5" spans="2:10" ht="24" customHeight="1">
      <c r="B5" s="318" t="s">
        <v>201</v>
      </c>
      <c r="C5" s="319" t="s">
        <v>201</v>
      </c>
      <c r="D5" s="319" t="s">
        <v>201</v>
      </c>
      <c r="E5" s="319" t="s">
        <v>201</v>
      </c>
      <c r="F5" s="319" t="s">
        <v>201</v>
      </c>
      <c r="G5" s="319" t="s">
        <v>201</v>
      </c>
      <c r="H5" s="319" t="s">
        <v>201</v>
      </c>
      <c r="I5" s="319" t="s">
        <v>201</v>
      </c>
      <c r="J5" s="320" t="s">
        <v>201</v>
      </c>
    </row>
    <row r="6" spans="2:10" ht="42" customHeight="1">
      <c r="B6" s="92" t="s">
        <v>202</v>
      </c>
      <c r="C6" s="92" t="s">
        <v>203</v>
      </c>
      <c r="D6" s="92" t="s">
        <v>204</v>
      </c>
      <c r="E6" s="92" t="s">
        <v>205</v>
      </c>
      <c r="F6" s="92" t="s">
        <v>206</v>
      </c>
      <c r="G6" s="92" t="s">
        <v>207</v>
      </c>
      <c r="H6" s="92" t="s">
        <v>208</v>
      </c>
      <c r="I6" s="92" t="s">
        <v>209</v>
      </c>
      <c r="J6" s="92" t="s">
        <v>210</v>
      </c>
    </row>
    <row r="7" spans="2:10" ht="24" customHeight="1">
      <c r="B7" s="93">
        <v>1</v>
      </c>
      <c r="C7" s="93" t="s">
        <v>211</v>
      </c>
      <c r="D7" s="93" t="s">
        <v>212</v>
      </c>
      <c r="E7" s="93" t="s">
        <v>213</v>
      </c>
      <c r="F7" s="89">
        <v>0</v>
      </c>
      <c r="G7" s="94">
        <f>IF(Ponuka!$D$10="Som platcom DPH",5%,IF(Ponuka!$D$10="Nie som platcom DPH",0%,""))</f>
        <v>0.05</v>
      </c>
      <c r="H7" s="110">
        <f>IF(AND(ISNUMBER(F7),ISNUMBER(G7)),ROUND(F7*G7,4),"")</f>
        <v>0</v>
      </c>
      <c r="I7" s="110">
        <f>IF(AND(ISNUMBER(F7),ISNUMBER(H7)),ROUND(F7+H7,4),"")</f>
        <v>0</v>
      </c>
      <c r="J7" s="111" t="s">
        <v>214</v>
      </c>
    </row>
    <row r="8" spans="2:10" ht="24" customHeight="1">
      <c r="B8" s="93">
        <v>2</v>
      </c>
      <c r="C8" s="93" t="s">
        <v>211</v>
      </c>
      <c r="D8" s="93" t="s">
        <v>215</v>
      </c>
      <c r="E8" s="93" t="s">
        <v>213</v>
      </c>
      <c r="F8" s="89">
        <v>0</v>
      </c>
      <c r="G8" s="94">
        <f>IF(Ponuka!$D$10="Som platcom DPH",5%,IF(Ponuka!$D$10="Nie som platcom DPH",0%,""))</f>
        <v>0.05</v>
      </c>
      <c r="H8" s="110">
        <f>IF(AND(ISNUMBER(F8),ISNUMBER(G8)),ROUND(F8*G8,4),"")</f>
        <v>0</v>
      </c>
      <c r="I8" s="110">
        <f>IF(AND(ISNUMBER(F8),ISNUMBER(H8)),ROUND(F8+H8,4),"")</f>
        <v>0</v>
      </c>
      <c r="J8" s="111" t="s">
        <v>216</v>
      </c>
    </row>
    <row r="9" spans="2:10" ht="24" customHeight="1">
      <c r="B9" s="93">
        <v>3</v>
      </c>
      <c r="C9" s="93" t="s">
        <v>211</v>
      </c>
      <c r="D9" s="93" t="s">
        <v>217</v>
      </c>
      <c r="E9" s="93" t="s">
        <v>213</v>
      </c>
      <c r="F9" s="89">
        <v>0</v>
      </c>
      <c r="G9" s="94">
        <f>IF(Ponuka!$D$10="Som platcom DPH",5%,IF(Ponuka!$D$10="Nie som platcom DPH",0%,""))</f>
        <v>0.05</v>
      </c>
      <c r="H9" s="110">
        <f>IF(AND(ISNUMBER(F9),ISNUMBER(G9)),ROUND(F9*G9,4),"")</f>
        <v>0</v>
      </c>
      <c r="I9" s="110">
        <f>IF(AND(ISNUMBER(F9),ISNUMBER(H9)),ROUND(F9+H9,4),"")</f>
        <v>0</v>
      </c>
      <c r="J9" s="111" t="s">
        <v>218</v>
      </c>
    </row>
    <row r="10" spans="2:10" ht="24" customHeight="1">
      <c r="B10" s="93">
        <v>4</v>
      </c>
      <c r="C10" s="93" t="s">
        <v>125</v>
      </c>
      <c r="D10" s="93" t="s">
        <v>219</v>
      </c>
      <c r="E10" s="93" t="s">
        <v>220</v>
      </c>
      <c r="F10" s="89">
        <v>0</v>
      </c>
      <c r="G10" s="94">
        <f>IF(Ponuka!$D$10="Som platcom DPH",5%,IF(Ponuka!$D$10="Nie som platcom DPH",0%,""))</f>
        <v>0.05</v>
      </c>
      <c r="H10" s="110">
        <f>IF(AND(ISNUMBER(F10),ISNUMBER(G10)),ROUND(F10*G10,4),"")</f>
        <v>0</v>
      </c>
      <c r="I10" s="110">
        <f>IF(AND(ISNUMBER(F10),ISNUMBER(H10)),ROUND(F10+H10,4),"")</f>
        <v>0</v>
      </c>
      <c r="J10" s="111" t="s">
        <v>221</v>
      </c>
    </row>
    <row r="11" spans="2:10" ht="18" customHeight="1">
      <c r="B11" s="91"/>
      <c r="C11" s="91"/>
      <c r="D11" s="91"/>
      <c r="E11" s="91"/>
      <c r="F11" s="91"/>
      <c r="G11" s="91"/>
      <c r="H11" s="91"/>
      <c r="I11" s="91"/>
      <c r="J11" s="91"/>
    </row>
    <row r="12" spans="2:10" ht="24" customHeight="1">
      <c r="B12" s="318" t="s">
        <v>222</v>
      </c>
      <c r="C12" s="319" t="s">
        <v>222</v>
      </c>
      <c r="D12" s="319" t="s">
        <v>222</v>
      </c>
      <c r="E12" s="319" t="s">
        <v>222</v>
      </c>
      <c r="F12" s="319" t="s">
        <v>222</v>
      </c>
      <c r="G12" s="319" t="s">
        <v>222</v>
      </c>
      <c r="H12" s="319" t="s">
        <v>222</v>
      </c>
      <c r="I12" s="319" t="s">
        <v>222</v>
      </c>
      <c r="J12" s="320" t="s">
        <v>222</v>
      </c>
    </row>
    <row r="13" spans="2:10" ht="63" customHeight="1">
      <c r="B13" s="92" t="s">
        <v>202</v>
      </c>
      <c r="C13" s="92" t="s">
        <v>204</v>
      </c>
      <c r="D13" s="92" t="s">
        <v>223</v>
      </c>
      <c r="E13" s="92" t="s">
        <v>224</v>
      </c>
      <c r="F13" s="92" t="s">
        <v>225</v>
      </c>
      <c r="G13" s="92" t="s">
        <v>206</v>
      </c>
      <c r="H13" s="92" t="s">
        <v>37</v>
      </c>
      <c r="I13" s="92" t="s">
        <v>226</v>
      </c>
      <c r="J13" s="92" t="s">
        <v>227</v>
      </c>
    </row>
    <row r="14" spans="2:10" ht="24" customHeight="1">
      <c r="B14" s="98">
        <v>1</v>
      </c>
      <c r="C14" s="98" t="s">
        <v>128</v>
      </c>
      <c r="D14" s="98" t="s">
        <v>119</v>
      </c>
      <c r="E14" s="99">
        <v>0.12</v>
      </c>
      <c r="F14" s="100">
        <v>110880</v>
      </c>
      <c r="G14" s="101">
        <f>IF(ISNUMBER($F$7),ROUND($F$7*E14,4),"")</f>
        <v>0</v>
      </c>
      <c r="H14" s="102">
        <f t="shared" ref="H14:H30" si="0">IF(AND(ISNUMBER(F14),ISNUMBER(G14)),ROUND(F14*G14,2),"")</f>
        <v>0</v>
      </c>
      <c r="I14" s="102">
        <f>IF(AND(ISNUMBER(H14),ISNUMBER($G$7)),ROUND(H14*$G$7,2),"")</f>
        <v>0</v>
      </c>
      <c r="J14" s="102">
        <f t="shared" ref="J14:J30" si="1">IF(AND(ISNUMBER(H14),ISNUMBER(I14)),ROUND(H14+I14,2),"")</f>
        <v>0</v>
      </c>
    </row>
    <row r="15" spans="2:10" ht="24" customHeight="1">
      <c r="B15" s="98">
        <v>2</v>
      </c>
      <c r="C15" s="98" t="s">
        <v>128</v>
      </c>
      <c r="D15" s="98" t="s">
        <v>120</v>
      </c>
      <c r="E15" s="99">
        <v>0.09</v>
      </c>
      <c r="F15" s="100">
        <v>5760</v>
      </c>
      <c r="G15" s="101">
        <f>IF(ISNUMBER($F$7),ROUND($F$7*E15,4),"")</f>
        <v>0</v>
      </c>
      <c r="H15" s="102">
        <f t="shared" si="0"/>
        <v>0</v>
      </c>
      <c r="I15" s="102">
        <f>IF(AND(ISNUMBER(H15),ISNUMBER($G$7)),ROUND(H15*$G$7,2),"")</f>
        <v>0</v>
      </c>
      <c r="J15" s="102">
        <f t="shared" si="1"/>
        <v>0</v>
      </c>
    </row>
    <row r="16" spans="2:10" ht="24" customHeight="1">
      <c r="B16" s="98">
        <v>3</v>
      </c>
      <c r="C16" s="98" t="s">
        <v>128</v>
      </c>
      <c r="D16" s="98" t="s">
        <v>121</v>
      </c>
      <c r="E16" s="99">
        <v>0.45</v>
      </c>
      <c r="F16" s="100">
        <v>270720</v>
      </c>
      <c r="G16" s="101">
        <f>IF(ISNUMBER($F$7),ROUND($F$7*E16,4),"")</f>
        <v>0</v>
      </c>
      <c r="H16" s="102">
        <f t="shared" si="0"/>
        <v>0</v>
      </c>
      <c r="I16" s="102">
        <f>IF(AND(ISNUMBER(H16),ISNUMBER($G$7)),ROUND(H16*$G$7,2),"")</f>
        <v>0</v>
      </c>
      <c r="J16" s="102">
        <f t="shared" si="1"/>
        <v>0</v>
      </c>
    </row>
    <row r="17" spans="2:10" ht="24" customHeight="1">
      <c r="B17" s="98">
        <v>4</v>
      </c>
      <c r="C17" s="98" t="s">
        <v>128</v>
      </c>
      <c r="D17" s="98" t="s">
        <v>122</v>
      </c>
      <c r="E17" s="99">
        <v>0.09</v>
      </c>
      <c r="F17" s="100">
        <v>7200</v>
      </c>
      <c r="G17" s="101">
        <f>IF(ISNUMBER($F$7),ROUND($F$7*E17,4),"")</f>
        <v>0</v>
      </c>
      <c r="H17" s="102">
        <f t="shared" si="0"/>
        <v>0</v>
      </c>
      <c r="I17" s="102">
        <f>IF(AND(ISNUMBER(H17),ISNUMBER($G$7)),ROUND(H17*$G$7,2),"")</f>
        <v>0</v>
      </c>
      <c r="J17" s="102">
        <f t="shared" si="1"/>
        <v>0</v>
      </c>
    </row>
    <row r="18" spans="2:10" ht="24" customHeight="1">
      <c r="B18" s="98">
        <v>5</v>
      </c>
      <c r="C18" s="98" t="s">
        <v>128</v>
      </c>
      <c r="D18" s="98" t="s">
        <v>123</v>
      </c>
      <c r="E18" s="99">
        <v>0.25</v>
      </c>
      <c r="F18" s="100">
        <v>80640</v>
      </c>
      <c r="G18" s="101">
        <f>IF(ISNUMBER($F$7),ROUND($F$7*E18,4),"")</f>
        <v>0</v>
      </c>
      <c r="H18" s="102">
        <f t="shared" si="0"/>
        <v>0</v>
      </c>
      <c r="I18" s="102">
        <f>IF(AND(ISNUMBER(H18),ISNUMBER($G$7)),ROUND(H18*$G$7,2),"")</f>
        <v>0</v>
      </c>
      <c r="J18" s="102">
        <f t="shared" si="1"/>
        <v>0</v>
      </c>
    </row>
    <row r="19" spans="2:10" ht="24" customHeight="1">
      <c r="B19" s="98">
        <v>6</v>
      </c>
      <c r="C19" s="98" t="s">
        <v>129</v>
      </c>
      <c r="D19" s="98" t="s">
        <v>119</v>
      </c>
      <c r="E19" s="99">
        <v>0.12</v>
      </c>
      <c r="F19" s="100">
        <v>10080</v>
      </c>
      <c r="G19" s="101">
        <f>IF(ISNUMBER($F$8),ROUND($F$8*E19,4),"")</f>
        <v>0</v>
      </c>
      <c r="H19" s="102">
        <f t="shared" si="0"/>
        <v>0</v>
      </c>
      <c r="I19" s="102">
        <f>IF(AND(ISNUMBER(H19),ISNUMBER($G$8)),ROUND(H19*$G$8,2),"")</f>
        <v>0</v>
      </c>
      <c r="J19" s="102">
        <f t="shared" si="1"/>
        <v>0</v>
      </c>
    </row>
    <row r="20" spans="2:10" ht="24" customHeight="1">
      <c r="B20" s="98">
        <v>7</v>
      </c>
      <c r="C20" s="98" t="s">
        <v>129</v>
      </c>
      <c r="D20" s="98" t="s">
        <v>120</v>
      </c>
      <c r="E20" s="99">
        <v>0.09</v>
      </c>
      <c r="F20" s="100">
        <v>2880</v>
      </c>
      <c r="G20" s="101">
        <f>IF(ISNUMBER($F$8),ROUND($F$8*E20,4),"")</f>
        <v>0</v>
      </c>
      <c r="H20" s="102">
        <f t="shared" si="0"/>
        <v>0</v>
      </c>
      <c r="I20" s="102">
        <f>IF(AND(ISNUMBER(H20),ISNUMBER($G$8)),ROUND(H20*$G$8,2),"")</f>
        <v>0</v>
      </c>
      <c r="J20" s="102">
        <f t="shared" si="1"/>
        <v>0</v>
      </c>
    </row>
    <row r="21" spans="2:10" ht="24" customHeight="1">
      <c r="B21" s="98">
        <v>8</v>
      </c>
      <c r="C21" s="98" t="s">
        <v>129</v>
      </c>
      <c r="D21" s="98" t="s">
        <v>121</v>
      </c>
      <c r="E21" s="99">
        <v>0.45</v>
      </c>
      <c r="F21" s="100">
        <v>10080</v>
      </c>
      <c r="G21" s="101">
        <f>IF(ISNUMBER($F$8),ROUND($F$8*E21,4),"")</f>
        <v>0</v>
      </c>
      <c r="H21" s="102">
        <f t="shared" si="0"/>
        <v>0</v>
      </c>
      <c r="I21" s="102">
        <f>IF(AND(ISNUMBER(H21),ISNUMBER($G$8)),ROUND(H21*$G$8,2),"")</f>
        <v>0</v>
      </c>
      <c r="J21" s="102">
        <f t="shared" si="1"/>
        <v>0</v>
      </c>
    </row>
    <row r="22" spans="2:10" ht="24" customHeight="1">
      <c r="B22" s="98">
        <v>9</v>
      </c>
      <c r="C22" s="98" t="s">
        <v>129</v>
      </c>
      <c r="D22" s="98" t="s">
        <v>122</v>
      </c>
      <c r="E22" s="99">
        <v>0.09</v>
      </c>
      <c r="F22" s="100">
        <v>1440</v>
      </c>
      <c r="G22" s="101">
        <f>IF(ISNUMBER($F$8),ROUND($F$8*E22,4),"")</f>
        <v>0</v>
      </c>
      <c r="H22" s="102">
        <f t="shared" si="0"/>
        <v>0</v>
      </c>
      <c r="I22" s="102">
        <f>IF(AND(ISNUMBER(H22),ISNUMBER($G$8)),ROUND(H22*$G$8,2),"")</f>
        <v>0</v>
      </c>
      <c r="J22" s="102">
        <f t="shared" si="1"/>
        <v>0</v>
      </c>
    </row>
    <row r="23" spans="2:10" ht="24" customHeight="1">
      <c r="B23" s="98">
        <v>10</v>
      </c>
      <c r="C23" s="98" t="s">
        <v>129</v>
      </c>
      <c r="D23" s="98" t="s">
        <v>123</v>
      </c>
      <c r="E23" s="99">
        <v>0.25</v>
      </c>
      <c r="F23" s="100">
        <v>7200</v>
      </c>
      <c r="G23" s="101">
        <f>IF(ISNUMBER($F$8),ROUND($F$8*E23,4),"")</f>
        <v>0</v>
      </c>
      <c r="H23" s="102">
        <f t="shared" si="0"/>
        <v>0</v>
      </c>
      <c r="I23" s="102">
        <f>IF(AND(ISNUMBER(H23),ISNUMBER($G$8)),ROUND(H23*$G$8,2),"")</f>
        <v>0</v>
      </c>
      <c r="J23" s="102">
        <f t="shared" si="1"/>
        <v>0</v>
      </c>
    </row>
    <row r="24" spans="2:10" ht="24" customHeight="1">
      <c r="B24" s="98">
        <v>11</v>
      </c>
      <c r="C24" s="98" t="s">
        <v>130</v>
      </c>
      <c r="D24" s="98" t="s">
        <v>119</v>
      </c>
      <c r="E24" s="99">
        <v>0.12</v>
      </c>
      <c r="F24" s="100">
        <v>28800</v>
      </c>
      <c r="G24" s="101">
        <f t="shared" ref="G24:G29" si="2">IF(ISNUMBER($F$9),ROUND($F$9*E24,4),"")</f>
        <v>0</v>
      </c>
      <c r="H24" s="102">
        <f t="shared" si="0"/>
        <v>0</v>
      </c>
      <c r="I24" s="102">
        <f t="shared" ref="I24:I29" si="3">IF(AND(ISNUMBER(H24),ISNUMBER($G$9)),ROUND(H24*$G$9,2),"")</f>
        <v>0</v>
      </c>
      <c r="J24" s="102">
        <f t="shared" si="1"/>
        <v>0</v>
      </c>
    </row>
    <row r="25" spans="2:10" ht="24" customHeight="1">
      <c r="B25" s="98">
        <v>12</v>
      </c>
      <c r="C25" s="98" t="s">
        <v>130</v>
      </c>
      <c r="D25" s="98" t="s">
        <v>120</v>
      </c>
      <c r="E25" s="99">
        <v>0.09</v>
      </c>
      <c r="F25" s="100">
        <v>4320</v>
      </c>
      <c r="G25" s="101">
        <f t="shared" si="2"/>
        <v>0</v>
      </c>
      <c r="H25" s="102">
        <f t="shared" si="0"/>
        <v>0</v>
      </c>
      <c r="I25" s="102">
        <f t="shared" si="3"/>
        <v>0</v>
      </c>
      <c r="J25" s="102">
        <f t="shared" si="1"/>
        <v>0</v>
      </c>
    </row>
    <row r="26" spans="2:10" ht="24" customHeight="1">
      <c r="B26" s="98">
        <v>13</v>
      </c>
      <c r="C26" s="98" t="s">
        <v>130</v>
      </c>
      <c r="D26" s="98" t="s">
        <v>121</v>
      </c>
      <c r="E26" s="99">
        <v>0.45</v>
      </c>
      <c r="F26" s="100">
        <v>28800</v>
      </c>
      <c r="G26" s="101">
        <f t="shared" si="2"/>
        <v>0</v>
      </c>
      <c r="H26" s="102">
        <f t="shared" si="0"/>
        <v>0</v>
      </c>
      <c r="I26" s="102">
        <f t="shared" si="3"/>
        <v>0</v>
      </c>
      <c r="J26" s="102">
        <f t="shared" si="1"/>
        <v>0</v>
      </c>
    </row>
    <row r="27" spans="2:10" ht="24" customHeight="1">
      <c r="B27" s="98">
        <v>14</v>
      </c>
      <c r="C27" s="98" t="s">
        <v>130</v>
      </c>
      <c r="D27" s="98" t="s">
        <v>122</v>
      </c>
      <c r="E27" s="99">
        <v>0.09</v>
      </c>
      <c r="F27" s="100">
        <v>4320</v>
      </c>
      <c r="G27" s="101">
        <f t="shared" si="2"/>
        <v>0</v>
      </c>
      <c r="H27" s="102">
        <f t="shared" si="0"/>
        <v>0</v>
      </c>
      <c r="I27" s="102">
        <f t="shared" si="3"/>
        <v>0</v>
      </c>
      <c r="J27" s="102">
        <f t="shared" si="1"/>
        <v>0</v>
      </c>
    </row>
    <row r="28" spans="2:10" ht="24" customHeight="1">
      <c r="B28" s="98">
        <v>15</v>
      </c>
      <c r="C28" s="98" t="s">
        <v>130</v>
      </c>
      <c r="D28" s="98" t="s">
        <v>123</v>
      </c>
      <c r="E28" s="99">
        <v>0.2</v>
      </c>
      <c r="F28" s="100">
        <v>21600</v>
      </c>
      <c r="G28" s="101">
        <f t="shared" si="2"/>
        <v>0</v>
      </c>
      <c r="H28" s="102">
        <f t="shared" si="0"/>
        <v>0</v>
      </c>
      <c r="I28" s="102">
        <f t="shared" si="3"/>
        <v>0</v>
      </c>
      <c r="J28" s="102">
        <f t="shared" si="1"/>
        <v>0</v>
      </c>
    </row>
    <row r="29" spans="2:10" ht="24" customHeight="1">
      <c r="B29" s="98">
        <v>16</v>
      </c>
      <c r="C29" s="98" t="s">
        <v>130</v>
      </c>
      <c r="D29" s="98" t="s">
        <v>228</v>
      </c>
      <c r="E29" s="99">
        <v>0.05</v>
      </c>
      <c r="F29" s="100">
        <v>28800</v>
      </c>
      <c r="G29" s="101">
        <f t="shared" si="2"/>
        <v>0</v>
      </c>
      <c r="H29" s="102">
        <f t="shared" si="0"/>
        <v>0</v>
      </c>
      <c r="I29" s="102">
        <f t="shared" si="3"/>
        <v>0</v>
      </c>
      <c r="J29" s="102">
        <f t="shared" si="1"/>
        <v>0</v>
      </c>
    </row>
    <row r="30" spans="2:10" ht="24" customHeight="1">
      <c r="B30" s="98">
        <v>17</v>
      </c>
      <c r="C30" s="98" t="s">
        <v>219</v>
      </c>
      <c r="D30" s="98" t="s">
        <v>125</v>
      </c>
      <c r="E30" s="99"/>
      <c r="F30" s="100">
        <v>86400</v>
      </c>
      <c r="G30" s="101">
        <f>IF(ISNUMBER($F$10),$F$10,"")</f>
        <v>0</v>
      </c>
      <c r="H30" s="102">
        <f t="shared" si="0"/>
        <v>0</v>
      </c>
      <c r="I30" s="102">
        <f>IF(AND(ISNUMBER(H30),ISNUMBER($G$10)),ROUND(H30*$G$10,2),"")</f>
        <v>0</v>
      </c>
      <c r="J30" s="102">
        <f t="shared" si="1"/>
        <v>0</v>
      </c>
    </row>
    <row r="31" spans="2:10" ht="24" customHeight="1">
      <c r="B31" s="332"/>
      <c r="C31" s="333"/>
      <c r="D31" s="333"/>
      <c r="E31" s="333"/>
      <c r="F31" s="333"/>
      <c r="G31" s="334"/>
      <c r="H31" s="112" t="s">
        <v>229</v>
      </c>
      <c r="I31" s="112" t="s">
        <v>226</v>
      </c>
      <c r="J31" s="112" t="s">
        <v>230</v>
      </c>
    </row>
    <row r="32" spans="2:10" ht="24" customHeight="1">
      <c r="B32" s="335" t="s">
        <v>231</v>
      </c>
      <c r="C32" s="335"/>
      <c r="D32" s="335"/>
      <c r="E32" s="335"/>
      <c r="F32" s="335"/>
      <c r="G32" s="335"/>
      <c r="H32" s="116">
        <f>IF(COUNT(H14:H30)&lt;17,"",SUM(H14:H30))</f>
        <v>0</v>
      </c>
      <c r="I32" s="116">
        <f>IF(COUNT(I14:I30)&lt;17,"",SUM(I14:I30))</f>
        <v>0</v>
      </c>
      <c r="J32" s="116">
        <f>IF(COUNT(J14:J30)&lt;17,"",SUM(J14:J30))</f>
        <v>0</v>
      </c>
    </row>
    <row r="33" spans="2:10" ht="18" customHeight="1">
      <c r="B33" s="91"/>
      <c r="C33" s="91"/>
      <c r="D33" s="91"/>
      <c r="E33" s="91"/>
      <c r="F33" s="91"/>
      <c r="G33" s="91"/>
      <c r="H33" s="91"/>
      <c r="I33" s="91"/>
      <c r="J33" s="91"/>
    </row>
    <row r="34" spans="2:10" ht="24" customHeight="1">
      <c r="B34" s="91"/>
      <c r="C34" s="91"/>
      <c r="D34" s="91"/>
      <c r="E34" s="91"/>
      <c r="F34" s="91"/>
      <c r="G34" s="91"/>
      <c r="H34" s="91"/>
      <c r="I34" s="91"/>
      <c r="J34" s="91"/>
    </row>
    <row r="35" spans="2:10" ht="24" customHeight="1">
      <c r="B35" s="313" t="s">
        <v>232</v>
      </c>
      <c r="C35" s="313" t="s">
        <v>233</v>
      </c>
      <c r="D35" s="313" t="s">
        <v>233</v>
      </c>
      <c r="E35" s="313" t="s">
        <v>233</v>
      </c>
      <c r="F35" s="313" t="s">
        <v>233</v>
      </c>
      <c r="G35" s="313" t="s">
        <v>233</v>
      </c>
      <c r="H35" s="313" t="s">
        <v>233</v>
      </c>
      <c r="I35" s="313" t="s">
        <v>233</v>
      </c>
      <c r="J35" s="313" t="s">
        <v>233</v>
      </c>
    </row>
    <row r="36" spans="2:10" ht="24" customHeight="1">
      <c r="B36" s="313" t="s">
        <v>233</v>
      </c>
      <c r="C36" s="313" t="s">
        <v>233</v>
      </c>
      <c r="D36" s="313" t="s">
        <v>233</v>
      </c>
      <c r="E36" s="313" t="s">
        <v>233</v>
      </c>
      <c r="F36" s="313" t="s">
        <v>233</v>
      </c>
      <c r="G36" s="313" t="s">
        <v>233</v>
      </c>
      <c r="H36" s="313" t="s">
        <v>233</v>
      </c>
      <c r="I36" s="313" t="s">
        <v>233</v>
      </c>
      <c r="J36" s="313" t="s">
        <v>233</v>
      </c>
    </row>
    <row r="37" spans="2:10">
      <c r="B37" s="91"/>
      <c r="C37" s="91"/>
      <c r="D37" s="91"/>
      <c r="E37" s="91"/>
      <c r="F37" s="91"/>
      <c r="G37" s="91"/>
      <c r="H37" s="91"/>
      <c r="I37" s="91"/>
      <c r="J37" s="91"/>
    </row>
  </sheetData>
  <sheetProtection algorithmName="SHA-512" hashValue="NzRwW8mKIRB1WczCo0VnrDUh09U39dNOkpojEYeZ1MFXobP4OkdiSqREnvpvE67v6qiEZFknR2mZNWypKYALPw==" saltValue="7h3s7+pl/QPlKetQq6yFBg==" spinCount="100000" sheet="1" objects="1" scenarios="1" selectLockedCells="1"/>
  <mergeCells count="7">
    <mergeCell ref="B12:J12"/>
    <mergeCell ref="B35:J36"/>
    <mergeCell ref="B2:J2"/>
    <mergeCell ref="B3:J3"/>
    <mergeCell ref="B5:J5"/>
    <mergeCell ref="B32:G32"/>
    <mergeCell ref="B31:G3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árok13"/>
  <dimension ref="B2:J38"/>
  <sheetViews>
    <sheetView workbookViewId="0">
      <selection activeCell="F7" sqref="F7"/>
    </sheetView>
  </sheetViews>
  <sheetFormatPr defaultColWidth="8.7265625" defaultRowHeight="14.5"/>
  <cols>
    <col min="1" max="1" width="2.453125" style="41" customWidth="1"/>
    <col min="2" max="2" width="6" style="41" customWidth="1"/>
    <col min="3" max="3" width="25" style="41" customWidth="1"/>
    <col min="4" max="5" width="18" style="41" customWidth="1"/>
    <col min="6" max="6" width="17" style="41" customWidth="1"/>
    <col min="7" max="9" width="16" style="41" customWidth="1"/>
    <col min="10" max="10" width="27.453125" style="41" customWidth="1"/>
    <col min="11" max="16384" width="8.7265625" style="41"/>
  </cols>
  <sheetData>
    <row r="2" spans="2:10" ht="24" customHeight="1">
      <c r="B2" s="325" t="s">
        <v>238</v>
      </c>
      <c r="C2" s="326" t="s">
        <v>198</v>
      </c>
      <c r="D2" s="326" t="s">
        <v>198</v>
      </c>
      <c r="E2" s="326" t="s">
        <v>198</v>
      </c>
      <c r="F2" s="326" t="s">
        <v>198</v>
      </c>
      <c r="G2" s="326" t="s">
        <v>198</v>
      </c>
      <c r="H2" s="326" t="s">
        <v>198</v>
      </c>
      <c r="I2" s="326" t="s">
        <v>198</v>
      </c>
      <c r="J2" s="327" t="s">
        <v>198</v>
      </c>
    </row>
    <row r="3" spans="2:10" ht="46" customHeight="1">
      <c r="B3" s="328" t="s">
        <v>293</v>
      </c>
      <c r="C3" s="328" t="s">
        <v>199</v>
      </c>
      <c r="D3" s="328" t="s">
        <v>199</v>
      </c>
      <c r="E3" s="328" t="s">
        <v>199</v>
      </c>
      <c r="F3" s="328" t="s">
        <v>199</v>
      </c>
      <c r="G3" s="328" t="s">
        <v>199</v>
      </c>
      <c r="H3" s="328" t="s">
        <v>199</v>
      </c>
      <c r="I3" s="328" t="s">
        <v>199</v>
      </c>
      <c r="J3" s="328" t="s">
        <v>199</v>
      </c>
    </row>
    <row r="4" spans="2:10" ht="18" customHeight="1">
      <c r="B4" s="91"/>
      <c r="C4" s="91"/>
      <c r="D4" s="91"/>
      <c r="E4" s="91"/>
      <c r="F4" s="91"/>
      <c r="G4" s="91"/>
      <c r="H4" s="91"/>
      <c r="I4" s="91"/>
      <c r="J4" s="91"/>
    </row>
    <row r="5" spans="2:10" ht="24" customHeight="1">
      <c r="B5" s="318" t="s">
        <v>201</v>
      </c>
      <c r="C5" s="319" t="s">
        <v>201</v>
      </c>
      <c r="D5" s="319" t="s">
        <v>201</v>
      </c>
      <c r="E5" s="319" t="s">
        <v>201</v>
      </c>
      <c r="F5" s="319" t="s">
        <v>201</v>
      </c>
      <c r="G5" s="319" t="s">
        <v>201</v>
      </c>
      <c r="H5" s="319" t="s">
        <v>201</v>
      </c>
      <c r="I5" s="319" t="s">
        <v>201</v>
      </c>
      <c r="J5" s="320" t="s">
        <v>201</v>
      </c>
    </row>
    <row r="6" spans="2:10" ht="40.5" customHeight="1">
      <c r="B6" s="92" t="s">
        <v>202</v>
      </c>
      <c r="C6" s="92" t="s">
        <v>203</v>
      </c>
      <c r="D6" s="92" t="s">
        <v>204</v>
      </c>
      <c r="E6" s="92" t="s">
        <v>205</v>
      </c>
      <c r="F6" s="92" t="s">
        <v>206</v>
      </c>
      <c r="G6" s="92" t="s">
        <v>207</v>
      </c>
      <c r="H6" s="92" t="s">
        <v>208</v>
      </c>
      <c r="I6" s="92" t="s">
        <v>209</v>
      </c>
      <c r="J6" s="92" t="s">
        <v>210</v>
      </c>
    </row>
    <row r="7" spans="2:10" ht="24" customHeight="1">
      <c r="B7" s="93">
        <v>1</v>
      </c>
      <c r="C7" s="93" t="s">
        <v>211</v>
      </c>
      <c r="D7" s="93" t="s">
        <v>212</v>
      </c>
      <c r="E7" s="93" t="s">
        <v>213</v>
      </c>
      <c r="F7" s="89">
        <v>0</v>
      </c>
      <c r="G7" s="94">
        <f>IF(Ponuka!$D$10="Som platcom DPH",5%,IF(Ponuka!$D$10="Nie som platcom DPH",0%,""))</f>
        <v>0.05</v>
      </c>
      <c r="H7" s="110">
        <f>IF(AND(ISNUMBER(F7),ISNUMBER(G7)),ROUND(F7*G7,4),"")</f>
        <v>0</v>
      </c>
      <c r="I7" s="110">
        <f>IF(AND(ISNUMBER(F7),ISNUMBER(H7)),ROUND(F7+H7,4),"")</f>
        <v>0</v>
      </c>
      <c r="J7" s="111" t="s">
        <v>214</v>
      </c>
    </row>
    <row r="8" spans="2:10" ht="24" customHeight="1">
      <c r="B8" s="93">
        <v>2</v>
      </c>
      <c r="C8" s="93" t="s">
        <v>211</v>
      </c>
      <c r="D8" s="93" t="s">
        <v>215</v>
      </c>
      <c r="E8" s="93" t="s">
        <v>213</v>
      </c>
      <c r="F8" s="89">
        <v>0</v>
      </c>
      <c r="G8" s="94">
        <f>IF(Ponuka!$D$10="Som platcom DPH",5%,IF(Ponuka!$D$10="Nie som platcom DPH",0%,""))</f>
        <v>0.05</v>
      </c>
      <c r="H8" s="110">
        <f>IF(AND(ISNUMBER(F8),ISNUMBER(G8)),ROUND(F8*G8,4),"")</f>
        <v>0</v>
      </c>
      <c r="I8" s="110">
        <f>IF(AND(ISNUMBER(F8),ISNUMBER(H8)),ROUND(F8+H8,4),"")</f>
        <v>0</v>
      </c>
      <c r="J8" s="111" t="s">
        <v>216</v>
      </c>
    </row>
    <row r="9" spans="2:10" ht="24" customHeight="1">
      <c r="B9" s="93">
        <v>3</v>
      </c>
      <c r="C9" s="93" t="s">
        <v>211</v>
      </c>
      <c r="D9" s="93" t="s">
        <v>217</v>
      </c>
      <c r="E9" s="93" t="s">
        <v>213</v>
      </c>
      <c r="F9" s="89">
        <v>0</v>
      </c>
      <c r="G9" s="94">
        <f>IF(Ponuka!$D$10="Som platcom DPH",5%,IF(Ponuka!$D$10="Nie som platcom DPH",0%,""))</f>
        <v>0.05</v>
      </c>
      <c r="H9" s="110">
        <f>IF(AND(ISNUMBER(F9),ISNUMBER(G9)),ROUND(F9*G9,4),"")</f>
        <v>0</v>
      </c>
      <c r="I9" s="110">
        <f>IF(AND(ISNUMBER(F9),ISNUMBER(H9)),ROUND(F9+H9,4),"")</f>
        <v>0</v>
      </c>
      <c r="J9" s="111" t="s">
        <v>218</v>
      </c>
    </row>
    <row r="10" spans="2:10" ht="24" customHeight="1">
      <c r="B10" s="93">
        <v>4</v>
      </c>
      <c r="C10" s="93" t="s">
        <v>125</v>
      </c>
      <c r="D10" s="93" t="s">
        <v>219</v>
      </c>
      <c r="E10" s="93" t="s">
        <v>220</v>
      </c>
      <c r="F10" s="89">
        <v>0</v>
      </c>
      <c r="G10" s="94">
        <f>IF(Ponuka!$D$10="Som platcom DPH",5%,IF(Ponuka!$D$10="Nie som platcom DPH",0%,""))</f>
        <v>0.05</v>
      </c>
      <c r="H10" s="110">
        <f>IF(AND(ISNUMBER(F10),ISNUMBER(G10)),ROUND(F10*G10,4),"")</f>
        <v>0</v>
      </c>
      <c r="I10" s="110">
        <f>IF(AND(ISNUMBER(F10),ISNUMBER(H10)),ROUND(F10+H10,4),"")</f>
        <v>0</v>
      </c>
      <c r="J10" s="111" t="s">
        <v>221</v>
      </c>
    </row>
    <row r="11" spans="2:10" ht="24" customHeight="1">
      <c r="B11" s="93">
        <v>5</v>
      </c>
      <c r="C11" s="93" t="s">
        <v>239</v>
      </c>
      <c r="D11" s="93" t="s">
        <v>219</v>
      </c>
      <c r="E11" s="93" t="s">
        <v>240</v>
      </c>
      <c r="F11" s="89">
        <v>0</v>
      </c>
      <c r="G11" s="94">
        <f>IF(Ponuka!$D$10="Som platcom DPH",5%,IF(Ponuka!$D$10="Nie som platcom DPH",0%,""))</f>
        <v>0.05</v>
      </c>
      <c r="H11" s="110">
        <f>IF(AND(ISNUMBER(F11),ISNUMBER(G11)),ROUND(F11*G11,4),"")</f>
        <v>0</v>
      </c>
      <c r="I11" s="110">
        <f>IF(AND(ISNUMBER(F11),ISNUMBER(H11)),ROUND(F11+H11,4),"")</f>
        <v>0</v>
      </c>
      <c r="J11" s="111" t="s">
        <v>221</v>
      </c>
    </row>
    <row r="12" spans="2:10" ht="18" customHeight="1"/>
    <row r="13" spans="2:10" ht="24" customHeight="1">
      <c r="B13" s="312" t="s">
        <v>222</v>
      </c>
      <c r="C13" s="312" t="s">
        <v>222</v>
      </c>
      <c r="D13" s="312" t="s">
        <v>222</v>
      </c>
      <c r="E13" s="312" t="s">
        <v>222</v>
      </c>
      <c r="F13" s="312" t="s">
        <v>222</v>
      </c>
      <c r="G13" s="312" t="s">
        <v>222</v>
      </c>
      <c r="H13" s="312" t="s">
        <v>222</v>
      </c>
      <c r="I13" s="312" t="s">
        <v>222</v>
      </c>
      <c r="J13" s="312" t="s">
        <v>222</v>
      </c>
    </row>
    <row r="14" spans="2:10" ht="48" customHeight="1">
      <c r="B14" s="92" t="s">
        <v>202</v>
      </c>
      <c r="C14" s="92" t="s">
        <v>204</v>
      </c>
      <c r="D14" s="92" t="s">
        <v>223</v>
      </c>
      <c r="E14" s="92" t="s">
        <v>224</v>
      </c>
      <c r="F14" s="92" t="s">
        <v>225</v>
      </c>
      <c r="G14" s="92" t="s">
        <v>206</v>
      </c>
      <c r="H14" s="92" t="s">
        <v>37</v>
      </c>
      <c r="I14" s="92" t="s">
        <v>226</v>
      </c>
      <c r="J14" s="92" t="s">
        <v>227</v>
      </c>
    </row>
    <row r="15" spans="2:10" ht="24" customHeight="1">
      <c r="B15" s="98">
        <v>1</v>
      </c>
      <c r="C15" s="98" t="s">
        <v>128</v>
      </c>
      <c r="D15" s="98" t="s">
        <v>119</v>
      </c>
      <c r="E15" s="99">
        <v>0.12</v>
      </c>
      <c r="F15" s="100">
        <v>124100</v>
      </c>
      <c r="G15" s="101">
        <f>IF(ISNUMBER($F$7),ROUND($F$7*E15,4),"")</f>
        <v>0</v>
      </c>
      <c r="H15" s="102">
        <f t="shared" ref="H15:H32" si="0">IF(AND(ISNUMBER(F15),ISNUMBER(G15)),ROUND(F15*G15,2),"")</f>
        <v>0</v>
      </c>
      <c r="I15" s="102">
        <f>IF(AND(ISNUMBER(H15),ISNUMBER($G$7)),ROUND(H15*$G$7,2),"")</f>
        <v>0</v>
      </c>
      <c r="J15" s="102">
        <f t="shared" ref="J15:J32" si="1">IF(AND(ISNUMBER(H15),ISNUMBER(I15)),ROUND(H15+I15,2),"")</f>
        <v>0</v>
      </c>
    </row>
    <row r="16" spans="2:10" ht="24" customHeight="1">
      <c r="B16" s="98">
        <v>2</v>
      </c>
      <c r="C16" s="98" t="s">
        <v>128</v>
      </c>
      <c r="D16" s="98" t="s">
        <v>120</v>
      </c>
      <c r="E16" s="99">
        <v>0.09</v>
      </c>
      <c r="F16" s="100">
        <v>124100</v>
      </c>
      <c r="G16" s="101">
        <f>IF(ISNUMBER($F$7),ROUND($F$7*E16,4),"")</f>
        <v>0</v>
      </c>
      <c r="H16" s="102">
        <f t="shared" si="0"/>
        <v>0</v>
      </c>
      <c r="I16" s="102">
        <f>IF(AND(ISNUMBER(H16),ISNUMBER($G$7)),ROUND(H16*$G$7,2),"")</f>
        <v>0</v>
      </c>
      <c r="J16" s="102">
        <f t="shared" si="1"/>
        <v>0</v>
      </c>
    </row>
    <row r="17" spans="2:10" ht="24" customHeight="1">
      <c r="B17" s="98">
        <v>3</v>
      </c>
      <c r="C17" s="98" t="s">
        <v>128</v>
      </c>
      <c r="D17" s="98" t="s">
        <v>121</v>
      </c>
      <c r="E17" s="99">
        <v>0.45</v>
      </c>
      <c r="F17" s="100">
        <v>124100</v>
      </c>
      <c r="G17" s="101">
        <f>IF(ISNUMBER($F$7),ROUND($F$7*E17,4),"")</f>
        <v>0</v>
      </c>
      <c r="H17" s="102">
        <f t="shared" si="0"/>
        <v>0</v>
      </c>
      <c r="I17" s="102">
        <f>IF(AND(ISNUMBER(H17),ISNUMBER($G$7)),ROUND(H17*$G$7,2),"")</f>
        <v>0</v>
      </c>
      <c r="J17" s="102">
        <f t="shared" si="1"/>
        <v>0</v>
      </c>
    </row>
    <row r="18" spans="2:10" ht="24" customHeight="1">
      <c r="B18" s="98">
        <v>4</v>
      </c>
      <c r="C18" s="98" t="s">
        <v>128</v>
      </c>
      <c r="D18" s="98" t="s">
        <v>122</v>
      </c>
      <c r="E18" s="99">
        <v>0.09</v>
      </c>
      <c r="F18" s="100">
        <v>124100</v>
      </c>
      <c r="G18" s="101">
        <f>IF(ISNUMBER($F$7),ROUND($F$7*E18,4),"")</f>
        <v>0</v>
      </c>
      <c r="H18" s="102">
        <f t="shared" si="0"/>
        <v>0</v>
      </c>
      <c r="I18" s="102">
        <f>IF(AND(ISNUMBER(H18),ISNUMBER($G$7)),ROUND(H18*$G$7,2),"")</f>
        <v>0</v>
      </c>
      <c r="J18" s="102">
        <f t="shared" si="1"/>
        <v>0</v>
      </c>
    </row>
    <row r="19" spans="2:10" ht="24" customHeight="1">
      <c r="B19" s="98">
        <v>5</v>
      </c>
      <c r="C19" s="98" t="s">
        <v>128</v>
      </c>
      <c r="D19" s="98" t="s">
        <v>123</v>
      </c>
      <c r="E19" s="99">
        <v>0.25</v>
      </c>
      <c r="F19" s="100">
        <v>115467</v>
      </c>
      <c r="G19" s="101">
        <f>IF(ISNUMBER($F$7),ROUND($F$7*E19,4),"")</f>
        <v>0</v>
      </c>
      <c r="H19" s="102">
        <f t="shared" si="0"/>
        <v>0</v>
      </c>
      <c r="I19" s="102">
        <f>IF(AND(ISNUMBER(H19),ISNUMBER($G$7)),ROUND(H19*$G$7,2),"")</f>
        <v>0</v>
      </c>
      <c r="J19" s="102">
        <f t="shared" si="1"/>
        <v>0</v>
      </c>
    </row>
    <row r="20" spans="2:10" ht="24" customHeight="1">
      <c r="B20" s="98">
        <v>6</v>
      </c>
      <c r="C20" s="98" t="s">
        <v>129</v>
      </c>
      <c r="D20" s="98" t="s">
        <v>119</v>
      </c>
      <c r="E20" s="99">
        <v>0.12</v>
      </c>
      <c r="F20" s="100">
        <v>14600</v>
      </c>
      <c r="G20" s="101">
        <f>IF(ISNUMBER($F$8),ROUND($F$8*E20,4),"")</f>
        <v>0</v>
      </c>
      <c r="H20" s="102">
        <f t="shared" si="0"/>
        <v>0</v>
      </c>
      <c r="I20" s="102">
        <f>IF(AND(ISNUMBER(H20),ISNUMBER($G$8)),ROUND(H20*$G$8,2),"")</f>
        <v>0</v>
      </c>
      <c r="J20" s="102">
        <f t="shared" si="1"/>
        <v>0</v>
      </c>
    </row>
    <row r="21" spans="2:10" ht="24" customHeight="1">
      <c r="B21" s="98">
        <v>7</v>
      </c>
      <c r="C21" s="98" t="s">
        <v>129</v>
      </c>
      <c r="D21" s="98" t="s">
        <v>120</v>
      </c>
      <c r="E21" s="99">
        <v>0.09</v>
      </c>
      <c r="F21" s="100">
        <v>14600</v>
      </c>
      <c r="G21" s="101">
        <f>IF(ISNUMBER($F$8),ROUND($F$8*E21,4),"")</f>
        <v>0</v>
      </c>
      <c r="H21" s="102">
        <f t="shared" si="0"/>
        <v>0</v>
      </c>
      <c r="I21" s="102">
        <f>IF(AND(ISNUMBER(H21),ISNUMBER($G$8)),ROUND(H21*$G$8,2),"")</f>
        <v>0</v>
      </c>
      <c r="J21" s="102">
        <f t="shared" si="1"/>
        <v>0</v>
      </c>
    </row>
    <row r="22" spans="2:10" ht="24" customHeight="1">
      <c r="B22" s="98">
        <v>8</v>
      </c>
      <c r="C22" s="98" t="s">
        <v>129</v>
      </c>
      <c r="D22" s="98" t="s">
        <v>121</v>
      </c>
      <c r="E22" s="99">
        <v>0.45</v>
      </c>
      <c r="F22" s="100">
        <v>14600</v>
      </c>
      <c r="G22" s="101">
        <f>IF(ISNUMBER($F$8),ROUND($F$8*E22,4),"")</f>
        <v>0</v>
      </c>
      <c r="H22" s="102">
        <f t="shared" si="0"/>
        <v>0</v>
      </c>
      <c r="I22" s="102">
        <f>IF(AND(ISNUMBER(H22),ISNUMBER($G$8)),ROUND(H22*$G$8,2),"")</f>
        <v>0</v>
      </c>
      <c r="J22" s="102">
        <f t="shared" si="1"/>
        <v>0</v>
      </c>
    </row>
    <row r="23" spans="2:10" ht="24" customHeight="1">
      <c r="B23" s="98">
        <v>9</v>
      </c>
      <c r="C23" s="98" t="s">
        <v>129</v>
      </c>
      <c r="D23" s="98" t="s">
        <v>122</v>
      </c>
      <c r="E23" s="99">
        <v>0.09</v>
      </c>
      <c r="F23" s="100">
        <v>14600</v>
      </c>
      <c r="G23" s="101">
        <f>IF(ISNUMBER($F$8),ROUND($F$8*E23,4),"")</f>
        <v>0</v>
      </c>
      <c r="H23" s="102">
        <f t="shared" si="0"/>
        <v>0</v>
      </c>
      <c r="I23" s="102">
        <f>IF(AND(ISNUMBER(H23),ISNUMBER($G$8)),ROUND(H23*$G$8,2),"")</f>
        <v>0</v>
      </c>
      <c r="J23" s="102">
        <f t="shared" si="1"/>
        <v>0</v>
      </c>
    </row>
    <row r="24" spans="2:10" ht="24" customHeight="1">
      <c r="B24" s="98">
        <v>10</v>
      </c>
      <c r="C24" s="98" t="s">
        <v>129</v>
      </c>
      <c r="D24" s="98" t="s">
        <v>123</v>
      </c>
      <c r="E24" s="99">
        <v>0.25</v>
      </c>
      <c r="F24" s="100">
        <v>13584</v>
      </c>
      <c r="G24" s="101">
        <f>IF(ISNUMBER($F$8),ROUND($F$8*E24,4),"")</f>
        <v>0</v>
      </c>
      <c r="H24" s="102">
        <f t="shared" si="0"/>
        <v>0</v>
      </c>
      <c r="I24" s="102">
        <f>IF(AND(ISNUMBER(H24),ISNUMBER($G$8)),ROUND(H24*$G$8,2),"")</f>
        <v>0</v>
      </c>
      <c r="J24" s="102">
        <f t="shared" si="1"/>
        <v>0</v>
      </c>
    </row>
    <row r="25" spans="2:10" ht="24" customHeight="1">
      <c r="B25" s="98">
        <v>11</v>
      </c>
      <c r="C25" s="98" t="s">
        <v>130</v>
      </c>
      <c r="D25" s="98" t="s">
        <v>119</v>
      </c>
      <c r="E25" s="99">
        <v>0.12</v>
      </c>
      <c r="F25" s="100">
        <v>29200</v>
      </c>
      <c r="G25" s="101">
        <f t="shared" ref="G25:G30" si="2">IF(ISNUMBER($F$9),ROUND($F$9*E25,4),"")</f>
        <v>0</v>
      </c>
      <c r="H25" s="102">
        <f t="shared" si="0"/>
        <v>0</v>
      </c>
      <c r="I25" s="102">
        <f t="shared" ref="I25:I30" si="3">IF(AND(ISNUMBER(H25),ISNUMBER($G$9)),ROUND(H25*$G$9,2),"")</f>
        <v>0</v>
      </c>
      <c r="J25" s="102">
        <f t="shared" si="1"/>
        <v>0</v>
      </c>
    </row>
    <row r="26" spans="2:10" ht="24" customHeight="1">
      <c r="B26" s="98">
        <v>12</v>
      </c>
      <c r="C26" s="98" t="s">
        <v>130</v>
      </c>
      <c r="D26" s="98" t="s">
        <v>120</v>
      </c>
      <c r="E26" s="99">
        <v>0.09</v>
      </c>
      <c r="F26" s="100">
        <v>29200</v>
      </c>
      <c r="G26" s="101">
        <f t="shared" si="2"/>
        <v>0</v>
      </c>
      <c r="H26" s="102">
        <f t="shared" si="0"/>
        <v>0</v>
      </c>
      <c r="I26" s="102">
        <f t="shared" si="3"/>
        <v>0</v>
      </c>
      <c r="J26" s="102">
        <f t="shared" si="1"/>
        <v>0</v>
      </c>
    </row>
    <row r="27" spans="2:10" ht="24" customHeight="1">
      <c r="B27" s="98">
        <v>13</v>
      </c>
      <c r="C27" s="98" t="s">
        <v>130</v>
      </c>
      <c r="D27" s="98" t="s">
        <v>121</v>
      </c>
      <c r="E27" s="99">
        <v>0.45</v>
      </c>
      <c r="F27" s="100">
        <v>29200</v>
      </c>
      <c r="G27" s="101">
        <f t="shared" si="2"/>
        <v>0</v>
      </c>
      <c r="H27" s="102">
        <f t="shared" si="0"/>
        <v>0</v>
      </c>
      <c r="I27" s="102">
        <f t="shared" si="3"/>
        <v>0</v>
      </c>
      <c r="J27" s="102">
        <f t="shared" si="1"/>
        <v>0</v>
      </c>
    </row>
    <row r="28" spans="2:10" ht="24" customHeight="1">
      <c r="B28" s="98">
        <v>14</v>
      </c>
      <c r="C28" s="98" t="s">
        <v>130</v>
      </c>
      <c r="D28" s="98" t="s">
        <v>122</v>
      </c>
      <c r="E28" s="99">
        <v>0.09</v>
      </c>
      <c r="F28" s="100">
        <v>29200</v>
      </c>
      <c r="G28" s="101">
        <f t="shared" si="2"/>
        <v>0</v>
      </c>
      <c r="H28" s="102">
        <f t="shared" si="0"/>
        <v>0</v>
      </c>
      <c r="I28" s="102">
        <f t="shared" si="3"/>
        <v>0</v>
      </c>
      <c r="J28" s="102">
        <f t="shared" si="1"/>
        <v>0</v>
      </c>
    </row>
    <row r="29" spans="2:10" ht="24" customHeight="1">
      <c r="B29" s="98">
        <v>15</v>
      </c>
      <c r="C29" s="98" t="s">
        <v>130</v>
      </c>
      <c r="D29" s="98" t="s">
        <v>123</v>
      </c>
      <c r="E29" s="99">
        <v>0.2</v>
      </c>
      <c r="F29" s="100">
        <v>27169</v>
      </c>
      <c r="G29" s="101">
        <f t="shared" si="2"/>
        <v>0</v>
      </c>
      <c r="H29" s="102">
        <f t="shared" si="0"/>
        <v>0</v>
      </c>
      <c r="I29" s="102">
        <f t="shared" si="3"/>
        <v>0</v>
      </c>
      <c r="J29" s="102">
        <f t="shared" si="1"/>
        <v>0</v>
      </c>
    </row>
    <row r="30" spans="2:10" ht="24" customHeight="1">
      <c r="B30" s="98">
        <v>16</v>
      </c>
      <c r="C30" s="98" t="s">
        <v>130</v>
      </c>
      <c r="D30" s="98" t="s">
        <v>228</v>
      </c>
      <c r="E30" s="99">
        <v>0.05</v>
      </c>
      <c r="F30" s="100">
        <v>29200</v>
      </c>
      <c r="G30" s="101">
        <f t="shared" si="2"/>
        <v>0</v>
      </c>
      <c r="H30" s="102">
        <f t="shared" si="0"/>
        <v>0</v>
      </c>
      <c r="I30" s="102">
        <f t="shared" si="3"/>
        <v>0</v>
      </c>
      <c r="J30" s="102">
        <f t="shared" si="1"/>
        <v>0</v>
      </c>
    </row>
    <row r="31" spans="2:10" ht="24" customHeight="1">
      <c r="B31" s="98">
        <v>17</v>
      </c>
      <c r="C31" s="98" t="s">
        <v>219</v>
      </c>
      <c r="D31" s="98" t="s">
        <v>125</v>
      </c>
      <c r="E31" s="99"/>
      <c r="F31" s="100">
        <v>58400</v>
      </c>
      <c r="G31" s="101">
        <f>IF(ISNUMBER($F$10),$F$10,"")</f>
        <v>0</v>
      </c>
      <c r="H31" s="102">
        <f t="shared" si="0"/>
        <v>0</v>
      </c>
      <c r="I31" s="102">
        <f>IF(AND(ISNUMBER(H31),ISNUMBER($G$10)),ROUND(H31*$G$10,2),"")</f>
        <v>0</v>
      </c>
      <c r="J31" s="102">
        <f t="shared" si="1"/>
        <v>0</v>
      </c>
    </row>
    <row r="32" spans="2:10" ht="24" customHeight="1">
      <c r="B32" s="98">
        <v>18</v>
      </c>
      <c r="C32" s="98" t="s">
        <v>219</v>
      </c>
      <c r="D32" s="98" t="s">
        <v>239</v>
      </c>
      <c r="E32" s="99"/>
      <c r="F32" s="100">
        <v>33580</v>
      </c>
      <c r="G32" s="101">
        <f>IF(ISNUMBER($F$11),$F$11,"")</f>
        <v>0</v>
      </c>
      <c r="H32" s="102">
        <f t="shared" si="0"/>
        <v>0</v>
      </c>
      <c r="I32" s="102">
        <f>IF(AND(ISNUMBER(H32),ISNUMBER($G$11)),ROUND(H32*$G$11,2),"")</f>
        <v>0</v>
      </c>
      <c r="J32" s="102">
        <f t="shared" si="1"/>
        <v>0</v>
      </c>
    </row>
    <row r="33" spans="2:10" ht="24" customHeight="1">
      <c r="B33" s="332"/>
      <c r="C33" s="333"/>
      <c r="D33" s="333"/>
      <c r="E33" s="333"/>
      <c r="F33" s="333"/>
      <c r="G33" s="334"/>
      <c r="H33" s="112" t="s">
        <v>229</v>
      </c>
      <c r="I33" s="112" t="s">
        <v>226</v>
      </c>
      <c r="J33" s="112" t="s">
        <v>230</v>
      </c>
    </row>
    <row r="34" spans="2:10" ht="24" customHeight="1">
      <c r="B34" s="335" t="s">
        <v>231</v>
      </c>
      <c r="C34" s="335"/>
      <c r="D34" s="335"/>
      <c r="E34" s="335"/>
      <c r="F34" s="335"/>
      <c r="G34" s="335"/>
      <c r="H34" s="116">
        <f>IF(COUNT(H15:H32)&lt;18,"",SUM(H15:H32))</f>
        <v>0</v>
      </c>
      <c r="I34" s="116">
        <f>IF(COUNT(I15:I32)&lt;18,"",SUM(I15:I32))</f>
        <v>0</v>
      </c>
      <c r="J34" s="116">
        <f>IF(COUNT(J15:J32)&lt;18,"",SUM(J15:J32))</f>
        <v>0</v>
      </c>
    </row>
    <row r="35" spans="2:10" ht="18" customHeight="1">
      <c r="B35" s="91"/>
      <c r="C35" s="91"/>
      <c r="D35" s="91"/>
      <c r="E35" s="91"/>
      <c r="F35" s="91"/>
      <c r="G35" s="91"/>
      <c r="H35" s="91"/>
      <c r="I35" s="91"/>
      <c r="J35" s="91"/>
    </row>
    <row r="36" spans="2:10" ht="24" customHeight="1">
      <c r="B36" s="336" t="s">
        <v>241</v>
      </c>
      <c r="C36" s="336" t="s">
        <v>233</v>
      </c>
      <c r="D36" s="336" t="s">
        <v>233</v>
      </c>
      <c r="E36" s="336" t="s">
        <v>233</v>
      </c>
      <c r="F36" s="336" t="s">
        <v>233</v>
      </c>
      <c r="G36" s="336" t="s">
        <v>233</v>
      </c>
      <c r="H36" s="336" t="s">
        <v>233</v>
      </c>
      <c r="I36" s="336" t="s">
        <v>233</v>
      </c>
      <c r="J36" s="336" t="s">
        <v>233</v>
      </c>
    </row>
    <row r="37" spans="2:10" ht="24" customHeight="1">
      <c r="B37" s="336" t="s">
        <v>242</v>
      </c>
      <c r="C37" s="336" t="s">
        <v>233</v>
      </c>
      <c r="D37" s="336" t="s">
        <v>233</v>
      </c>
      <c r="E37" s="336" t="s">
        <v>233</v>
      </c>
      <c r="F37" s="336" t="s">
        <v>233</v>
      </c>
      <c r="G37" s="336" t="s">
        <v>233</v>
      </c>
      <c r="H37" s="336" t="s">
        <v>233</v>
      </c>
      <c r="I37" s="336" t="s">
        <v>233</v>
      </c>
      <c r="J37" s="336" t="s">
        <v>233</v>
      </c>
    </row>
    <row r="38" spans="2:10">
      <c r="B38" s="91"/>
      <c r="C38" s="91"/>
      <c r="D38" s="91"/>
      <c r="E38" s="91"/>
      <c r="F38" s="91"/>
      <c r="G38" s="91"/>
      <c r="H38" s="91"/>
      <c r="I38" s="91"/>
      <c r="J38" s="91"/>
    </row>
  </sheetData>
  <sheetProtection algorithmName="SHA-512" hashValue="d8hagQQd8fEdy0oyGyIHYbTJemdBo9VcArRxC5urZZddf36/tipADhBWqZHLiqx6UZOIPgE8iUHjeWco7pMoxg==" saltValue="407jSaSrhF/rsSiNtD5LZw==" spinCount="100000" sheet="1" objects="1" scenarios="1" selectLockedCells="1"/>
  <mergeCells count="7">
    <mergeCell ref="B13:J13"/>
    <mergeCell ref="B36:J37"/>
    <mergeCell ref="B2:J2"/>
    <mergeCell ref="B3:J3"/>
    <mergeCell ref="B5:J5"/>
    <mergeCell ref="B34:G34"/>
    <mergeCell ref="B33:G3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árok14"/>
  <dimension ref="B1:J36"/>
  <sheetViews>
    <sheetView tabSelected="1" workbookViewId="0">
      <selection activeCell="F10" sqref="F10"/>
    </sheetView>
  </sheetViews>
  <sheetFormatPr defaultColWidth="8.7265625" defaultRowHeight="14.5"/>
  <cols>
    <col min="1" max="1" width="2.453125" style="41" customWidth="1"/>
    <col min="2" max="2" width="6" style="41" customWidth="1"/>
    <col min="3" max="3" width="25" style="41" customWidth="1"/>
    <col min="4" max="5" width="18" style="41" customWidth="1"/>
    <col min="6" max="6" width="17" style="41" customWidth="1"/>
    <col min="7" max="9" width="16" style="41" customWidth="1"/>
    <col min="10" max="10" width="37" style="41" customWidth="1"/>
    <col min="11" max="16384" width="8.7265625" style="41"/>
  </cols>
  <sheetData>
    <row r="1" spans="2:10" ht="13" customHeight="1"/>
    <row r="2" spans="2:10" ht="24" customHeight="1">
      <c r="B2" s="325" t="s">
        <v>243</v>
      </c>
      <c r="C2" s="326" t="s">
        <v>198</v>
      </c>
      <c r="D2" s="326" t="s">
        <v>198</v>
      </c>
      <c r="E2" s="326" t="s">
        <v>198</v>
      </c>
      <c r="F2" s="326" t="s">
        <v>198</v>
      </c>
      <c r="G2" s="326" t="s">
        <v>198</v>
      </c>
      <c r="H2" s="326" t="s">
        <v>198</v>
      </c>
      <c r="I2" s="326" t="s">
        <v>198</v>
      </c>
      <c r="J2" s="327" t="s">
        <v>198</v>
      </c>
    </row>
    <row r="3" spans="2:10" ht="24" customHeight="1">
      <c r="B3" s="328" t="s">
        <v>293</v>
      </c>
      <c r="C3" s="328" t="s">
        <v>199</v>
      </c>
      <c r="D3" s="328" t="s">
        <v>199</v>
      </c>
      <c r="E3" s="328" t="s">
        <v>199</v>
      </c>
      <c r="F3" s="328" t="s">
        <v>199</v>
      </c>
      <c r="G3" s="328" t="s">
        <v>199</v>
      </c>
      <c r="H3" s="328" t="s">
        <v>199</v>
      </c>
      <c r="I3" s="328" t="s">
        <v>199</v>
      </c>
      <c r="J3" s="328" t="s">
        <v>199</v>
      </c>
    </row>
    <row r="4" spans="2:10" ht="24" customHeight="1">
      <c r="B4" s="328" t="s">
        <v>200</v>
      </c>
      <c r="C4" s="328" t="s">
        <v>199</v>
      </c>
      <c r="D4" s="328" t="s">
        <v>199</v>
      </c>
      <c r="E4" s="328" t="s">
        <v>199</v>
      </c>
      <c r="F4" s="328" t="s">
        <v>199</v>
      </c>
      <c r="G4" s="328" t="s">
        <v>199</v>
      </c>
      <c r="H4" s="328" t="s">
        <v>199</v>
      </c>
      <c r="I4" s="328" t="s">
        <v>199</v>
      </c>
      <c r="J4" s="328" t="s">
        <v>199</v>
      </c>
    </row>
    <row r="5" spans="2:10" ht="18" customHeight="1">
      <c r="B5" s="91"/>
      <c r="C5" s="91"/>
      <c r="D5" s="91"/>
      <c r="E5" s="91"/>
      <c r="F5" s="91"/>
      <c r="G5" s="91"/>
      <c r="H5" s="91"/>
      <c r="I5" s="91"/>
      <c r="J5" s="91"/>
    </row>
    <row r="6" spans="2:10" ht="24" customHeight="1">
      <c r="B6" s="318" t="s">
        <v>201</v>
      </c>
      <c r="C6" s="319" t="s">
        <v>201</v>
      </c>
      <c r="D6" s="319" t="s">
        <v>201</v>
      </c>
      <c r="E6" s="319" t="s">
        <v>201</v>
      </c>
      <c r="F6" s="319" t="s">
        <v>201</v>
      </c>
      <c r="G6" s="319" t="s">
        <v>201</v>
      </c>
      <c r="H6" s="319" t="s">
        <v>201</v>
      </c>
      <c r="I6" s="319" t="s">
        <v>201</v>
      </c>
      <c r="J6" s="320" t="s">
        <v>201</v>
      </c>
    </row>
    <row r="7" spans="2:10" ht="54" customHeight="1">
      <c r="B7" s="92" t="s">
        <v>202</v>
      </c>
      <c r="C7" s="92" t="s">
        <v>203</v>
      </c>
      <c r="D7" s="92" t="s">
        <v>204</v>
      </c>
      <c r="E7" s="92" t="s">
        <v>205</v>
      </c>
      <c r="F7" s="92" t="s">
        <v>206</v>
      </c>
      <c r="G7" s="92" t="s">
        <v>207</v>
      </c>
      <c r="H7" s="92" t="s">
        <v>208</v>
      </c>
      <c r="I7" s="92" t="s">
        <v>209</v>
      </c>
      <c r="J7" s="92" t="s">
        <v>210</v>
      </c>
    </row>
    <row r="8" spans="2:10" ht="24" customHeight="1">
      <c r="B8" s="93">
        <v>1</v>
      </c>
      <c r="C8" s="93" t="s">
        <v>211</v>
      </c>
      <c r="D8" s="93" t="s">
        <v>212</v>
      </c>
      <c r="E8" s="93" t="s">
        <v>213</v>
      </c>
      <c r="F8" s="89">
        <v>0</v>
      </c>
      <c r="G8" s="94">
        <f>IF(Ponuka!$D$10="Som platcom DPH",19%,IF(Ponuka!$D$10="Nie som platcom DPH",0%,""))</f>
        <v>0.19</v>
      </c>
      <c r="H8" s="110">
        <f>IF(AND(ISNUMBER(F8),ISNUMBER(G8)),ROUND(F8*G8,4),"")</f>
        <v>0</v>
      </c>
      <c r="I8" s="110">
        <f>IF(AND(ISNUMBER(F8),ISNUMBER(H8)),ROUND(F8+H8,4),"")</f>
        <v>0</v>
      </c>
      <c r="J8" s="111" t="s">
        <v>244</v>
      </c>
    </row>
    <row r="9" spans="2:10" ht="24" customHeight="1">
      <c r="B9" s="93">
        <v>2</v>
      </c>
      <c r="C9" s="93" t="s">
        <v>211</v>
      </c>
      <c r="D9" s="93" t="s">
        <v>217</v>
      </c>
      <c r="E9" s="93" t="s">
        <v>213</v>
      </c>
      <c r="F9" s="89">
        <v>0</v>
      </c>
      <c r="G9" s="94">
        <f>IF(Ponuka!$D$10="Som platcom DPH",19%,IF(Ponuka!$D$10="Nie som platcom DPH",0%,""))</f>
        <v>0.19</v>
      </c>
      <c r="H9" s="110">
        <f>IF(AND(ISNUMBER(F9),ISNUMBER(G9)),ROUND(F9*G9,4),"")</f>
        <v>0</v>
      </c>
      <c r="I9" s="110">
        <f>IF(AND(ISNUMBER(F9),ISNUMBER(H9)),ROUND(F9+H9,4),"")</f>
        <v>0</v>
      </c>
      <c r="J9" s="111" t="s">
        <v>218</v>
      </c>
    </row>
    <row r="10" spans="2:10" ht="24" customHeight="1">
      <c r="B10" s="93">
        <v>3</v>
      </c>
      <c r="C10" s="93" t="s">
        <v>125</v>
      </c>
      <c r="D10" s="93" t="s">
        <v>219</v>
      </c>
      <c r="E10" s="93" t="s">
        <v>220</v>
      </c>
      <c r="F10" s="89">
        <v>0</v>
      </c>
      <c r="G10" s="94">
        <f>IF(Ponuka!$D$10="Som platcom DPH",19%,IF(Ponuka!$D$10="Nie som platcom DPH",0%,""))</f>
        <v>0.19</v>
      </c>
      <c r="H10" s="110">
        <f>IF(AND(ISNUMBER(F10),ISNUMBER(G10)),ROUND(F10*G10,4),"")</f>
        <v>0</v>
      </c>
      <c r="I10" s="110">
        <f>IF(AND(ISNUMBER(F10),ISNUMBER(H10)),ROUND(F10+H10,4),"")</f>
        <v>0</v>
      </c>
      <c r="J10" s="111" t="s">
        <v>221</v>
      </c>
    </row>
    <row r="11" spans="2:10" ht="18" customHeight="1">
      <c r="B11" s="91"/>
      <c r="C11" s="91"/>
      <c r="D11" s="91"/>
      <c r="E11" s="91"/>
      <c r="F11" s="91"/>
      <c r="G11" s="91"/>
      <c r="H11" s="91"/>
      <c r="I11" s="91"/>
      <c r="J11" s="91"/>
    </row>
    <row r="12" spans="2:10" ht="24" customHeight="1">
      <c r="B12" s="318" t="s">
        <v>222</v>
      </c>
      <c r="C12" s="319" t="s">
        <v>222</v>
      </c>
      <c r="D12" s="319" t="s">
        <v>222</v>
      </c>
      <c r="E12" s="319" t="s">
        <v>222</v>
      </c>
      <c r="F12" s="319" t="s">
        <v>222</v>
      </c>
      <c r="G12" s="319" t="s">
        <v>222</v>
      </c>
      <c r="H12" s="319" t="s">
        <v>222</v>
      </c>
      <c r="I12" s="319" t="s">
        <v>222</v>
      </c>
      <c r="J12" s="320" t="s">
        <v>222</v>
      </c>
    </row>
    <row r="13" spans="2:10" ht="49" customHeight="1">
      <c r="B13" s="92" t="s">
        <v>202</v>
      </c>
      <c r="C13" s="92" t="s">
        <v>204</v>
      </c>
      <c r="D13" s="92" t="s">
        <v>223</v>
      </c>
      <c r="E13" s="92" t="s">
        <v>224</v>
      </c>
      <c r="F13" s="92" t="s">
        <v>225</v>
      </c>
      <c r="G13" s="92" t="s">
        <v>206</v>
      </c>
      <c r="H13" s="92" t="s">
        <v>37</v>
      </c>
      <c r="I13" s="92" t="s">
        <v>226</v>
      </c>
      <c r="J13" s="92" t="s">
        <v>227</v>
      </c>
    </row>
    <row r="14" spans="2:10" ht="24" customHeight="1">
      <c r="B14" s="98">
        <v>1</v>
      </c>
      <c r="C14" s="98" t="s">
        <v>128</v>
      </c>
      <c r="D14" s="98" t="s">
        <v>119</v>
      </c>
      <c r="E14" s="99">
        <v>0.12</v>
      </c>
      <c r="F14" s="100">
        <v>137240</v>
      </c>
      <c r="G14" s="101">
        <f t="shared" ref="G14:G23" si="0">IF(ISNUMBER($F$8),ROUND($F$8*E14,4),"")</f>
        <v>0</v>
      </c>
      <c r="H14" s="102">
        <f t="shared" ref="H14:H30" si="1">IF(AND(ISNUMBER(F14),ISNUMBER(G14)),ROUND(F14*G14,2),"")</f>
        <v>0</v>
      </c>
      <c r="I14" s="102">
        <f t="shared" ref="I14:I23" si="2">IF(AND(ISNUMBER(H14),ISNUMBER($G$8)),ROUND(H14*$G$8,2),"")</f>
        <v>0</v>
      </c>
      <c r="J14" s="102">
        <f t="shared" ref="J14:J30" si="3">IF(AND(ISNUMBER(H14),ISNUMBER(I14)),ROUND(H14+I14,2),"")</f>
        <v>0</v>
      </c>
    </row>
    <row r="15" spans="2:10" ht="24" customHeight="1">
      <c r="B15" s="98">
        <v>2</v>
      </c>
      <c r="C15" s="98" t="s">
        <v>128</v>
      </c>
      <c r="D15" s="98" t="s">
        <v>120</v>
      </c>
      <c r="E15" s="99">
        <v>0.09</v>
      </c>
      <c r="F15" s="100">
        <v>137240</v>
      </c>
      <c r="G15" s="101">
        <f t="shared" si="0"/>
        <v>0</v>
      </c>
      <c r="H15" s="102">
        <f t="shared" si="1"/>
        <v>0</v>
      </c>
      <c r="I15" s="102">
        <f t="shared" si="2"/>
        <v>0</v>
      </c>
      <c r="J15" s="102">
        <f t="shared" si="3"/>
        <v>0</v>
      </c>
    </row>
    <row r="16" spans="2:10" ht="24" customHeight="1">
      <c r="B16" s="98">
        <v>3</v>
      </c>
      <c r="C16" s="98" t="s">
        <v>128</v>
      </c>
      <c r="D16" s="98" t="s">
        <v>121</v>
      </c>
      <c r="E16" s="99">
        <v>0.45</v>
      </c>
      <c r="F16" s="100">
        <v>137240</v>
      </c>
      <c r="G16" s="101">
        <f t="shared" si="0"/>
        <v>0</v>
      </c>
      <c r="H16" s="102">
        <f t="shared" si="1"/>
        <v>0</v>
      </c>
      <c r="I16" s="102">
        <f t="shared" si="2"/>
        <v>0</v>
      </c>
      <c r="J16" s="102">
        <f t="shared" si="3"/>
        <v>0</v>
      </c>
    </row>
    <row r="17" spans="2:10" ht="24" customHeight="1">
      <c r="B17" s="98">
        <v>4</v>
      </c>
      <c r="C17" s="98" t="s">
        <v>128</v>
      </c>
      <c r="D17" s="98" t="s">
        <v>122</v>
      </c>
      <c r="E17" s="99">
        <v>0.09</v>
      </c>
      <c r="F17" s="100">
        <v>137240</v>
      </c>
      <c r="G17" s="101">
        <f t="shared" si="0"/>
        <v>0</v>
      </c>
      <c r="H17" s="102">
        <f t="shared" si="1"/>
        <v>0</v>
      </c>
      <c r="I17" s="102">
        <f t="shared" si="2"/>
        <v>0</v>
      </c>
      <c r="J17" s="102">
        <f t="shared" si="3"/>
        <v>0</v>
      </c>
    </row>
    <row r="18" spans="2:10" ht="24" customHeight="1">
      <c r="B18" s="98">
        <v>5</v>
      </c>
      <c r="C18" s="98" t="s">
        <v>128</v>
      </c>
      <c r="D18" s="98" t="s">
        <v>123</v>
      </c>
      <c r="E18" s="99">
        <v>0.25</v>
      </c>
      <c r="F18" s="100">
        <v>137240</v>
      </c>
      <c r="G18" s="101">
        <f t="shared" si="0"/>
        <v>0</v>
      </c>
      <c r="H18" s="102">
        <f t="shared" si="1"/>
        <v>0</v>
      </c>
      <c r="I18" s="102">
        <f t="shared" si="2"/>
        <v>0</v>
      </c>
      <c r="J18" s="102">
        <f t="shared" si="3"/>
        <v>0</v>
      </c>
    </row>
    <row r="19" spans="2:10" ht="24" customHeight="1">
      <c r="B19" s="98">
        <v>6</v>
      </c>
      <c r="C19" s="98" t="s">
        <v>129</v>
      </c>
      <c r="D19" s="98" t="s">
        <v>119</v>
      </c>
      <c r="E19" s="99">
        <v>0.12</v>
      </c>
      <c r="F19" s="100">
        <v>0</v>
      </c>
      <c r="G19" s="101">
        <f t="shared" si="0"/>
        <v>0</v>
      </c>
      <c r="H19" s="102">
        <f t="shared" si="1"/>
        <v>0</v>
      </c>
      <c r="I19" s="102">
        <f t="shared" si="2"/>
        <v>0</v>
      </c>
      <c r="J19" s="102">
        <f t="shared" si="3"/>
        <v>0</v>
      </c>
    </row>
    <row r="20" spans="2:10" ht="24" customHeight="1">
      <c r="B20" s="98">
        <v>7</v>
      </c>
      <c r="C20" s="98" t="s">
        <v>129</v>
      </c>
      <c r="D20" s="98" t="s">
        <v>120</v>
      </c>
      <c r="E20" s="99">
        <v>0.09</v>
      </c>
      <c r="F20" s="100">
        <v>0</v>
      </c>
      <c r="G20" s="101">
        <f t="shared" si="0"/>
        <v>0</v>
      </c>
      <c r="H20" s="102">
        <f t="shared" si="1"/>
        <v>0</v>
      </c>
      <c r="I20" s="102">
        <f t="shared" si="2"/>
        <v>0</v>
      </c>
      <c r="J20" s="102">
        <f t="shared" si="3"/>
        <v>0</v>
      </c>
    </row>
    <row r="21" spans="2:10" ht="24" customHeight="1">
      <c r="B21" s="98">
        <v>8</v>
      </c>
      <c r="C21" s="98" t="s">
        <v>129</v>
      </c>
      <c r="D21" s="98" t="s">
        <v>121</v>
      </c>
      <c r="E21" s="99">
        <v>0.45</v>
      </c>
      <c r="F21" s="100">
        <v>0</v>
      </c>
      <c r="G21" s="101">
        <f t="shared" si="0"/>
        <v>0</v>
      </c>
      <c r="H21" s="102">
        <f t="shared" si="1"/>
        <v>0</v>
      </c>
      <c r="I21" s="102">
        <f t="shared" si="2"/>
        <v>0</v>
      </c>
      <c r="J21" s="102">
        <f t="shared" si="3"/>
        <v>0</v>
      </c>
    </row>
    <row r="22" spans="2:10" ht="24" customHeight="1">
      <c r="B22" s="98">
        <v>9</v>
      </c>
      <c r="C22" s="98" t="s">
        <v>129</v>
      </c>
      <c r="D22" s="98" t="s">
        <v>122</v>
      </c>
      <c r="E22" s="99">
        <v>0.09</v>
      </c>
      <c r="F22" s="100">
        <v>0</v>
      </c>
      <c r="G22" s="101">
        <f t="shared" si="0"/>
        <v>0</v>
      </c>
      <c r="H22" s="102">
        <f t="shared" si="1"/>
        <v>0</v>
      </c>
      <c r="I22" s="102">
        <f t="shared" si="2"/>
        <v>0</v>
      </c>
      <c r="J22" s="102">
        <f t="shared" si="3"/>
        <v>0</v>
      </c>
    </row>
    <row r="23" spans="2:10" ht="24" customHeight="1">
      <c r="B23" s="98">
        <v>10</v>
      </c>
      <c r="C23" s="98" t="s">
        <v>129</v>
      </c>
      <c r="D23" s="98" t="s">
        <v>123</v>
      </c>
      <c r="E23" s="99">
        <v>0.25</v>
      </c>
      <c r="F23" s="100">
        <v>0</v>
      </c>
      <c r="G23" s="101">
        <f t="shared" si="0"/>
        <v>0</v>
      </c>
      <c r="H23" s="102">
        <f t="shared" si="1"/>
        <v>0</v>
      </c>
      <c r="I23" s="102">
        <f t="shared" si="2"/>
        <v>0</v>
      </c>
      <c r="J23" s="102">
        <f t="shared" si="3"/>
        <v>0</v>
      </c>
    </row>
    <row r="24" spans="2:10" ht="24" customHeight="1">
      <c r="B24" s="98">
        <v>11</v>
      </c>
      <c r="C24" s="98" t="s">
        <v>130</v>
      </c>
      <c r="D24" s="98" t="s">
        <v>119</v>
      </c>
      <c r="E24" s="99">
        <v>0.12</v>
      </c>
      <c r="F24" s="100">
        <v>29200</v>
      </c>
      <c r="G24" s="101">
        <f t="shared" ref="G24:G29" si="4">IF(ISNUMBER($F$9),ROUND($F$9*E24,4),"")</f>
        <v>0</v>
      </c>
      <c r="H24" s="102">
        <f t="shared" si="1"/>
        <v>0</v>
      </c>
      <c r="I24" s="102">
        <f t="shared" ref="I24:I29" si="5">IF(AND(ISNUMBER(H24),ISNUMBER($G$9)),ROUND(H24*$G$9,2),"")</f>
        <v>0</v>
      </c>
      <c r="J24" s="102">
        <f t="shared" si="3"/>
        <v>0</v>
      </c>
    </row>
    <row r="25" spans="2:10" ht="24" customHeight="1">
      <c r="B25" s="98">
        <v>12</v>
      </c>
      <c r="C25" s="98" t="s">
        <v>130</v>
      </c>
      <c r="D25" s="98" t="s">
        <v>120</v>
      </c>
      <c r="E25" s="99">
        <v>0.09</v>
      </c>
      <c r="F25" s="100">
        <v>29200</v>
      </c>
      <c r="G25" s="101">
        <f t="shared" si="4"/>
        <v>0</v>
      </c>
      <c r="H25" s="102">
        <f t="shared" si="1"/>
        <v>0</v>
      </c>
      <c r="I25" s="102">
        <f t="shared" si="5"/>
        <v>0</v>
      </c>
      <c r="J25" s="102">
        <f t="shared" si="3"/>
        <v>0</v>
      </c>
    </row>
    <row r="26" spans="2:10" ht="24" customHeight="1">
      <c r="B26" s="98">
        <v>13</v>
      </c>
      <c r="C26" s="98" t="s">
        <v>130</v>
      </c>
      <c r="D26" s="98" t="s">
        <v>121</v>
      </c>
      <c r="E26" s="99">
        <v>0.45</v>
      </c>
      <c r="F26" s="100">
        <v>29200</v>
      </c>
      <c r="G26" s="101">
        <f t="shared" si="4"/>
        <v>0</v>
      </c>
      <c r="H26" s="102">
        <f t="shared" si="1"/>
        <v>0</v>
      </c>
      <c r="I26" s="102">
        <f t="shared" si="5"/>
        <v>0</v>
      </c>
      <c r="J26" s="102">
        <f t="shared" si="3"/>
        <v>0</v>
      </c>
    </row>
    <row r="27" spans="2:10" ht="24" customHeight="1">
      <c r="B27" s="98">
        <v>14</v>
      </c>
      <c r="C27" s="98" t="s">
        <v>130</v>
      </c>
      <c r="D27" s="98" t="s">
        <v>122</v>
      </c>
      <c r="E27" s="99">
        <v>0.09</v>
      </c>
      <c r="F27" s="100">
        <v>29200</v>
      </c>
      <c r="G27" s="101">
        <f t="shared" si="4"/>
        <v>0</v>
      </c>
      <c r="H27" s="102">
        <f t="shared" si="1"/>
        <v>0</v>
      </c>
      <c r="I27" s="102">
        <f t="shared" si="5"/>
        <v>0</v>
      </c>
      <c r="J27" s="102">
        <f t="shared" si="3"/>
        <v>0</v>
      </c>
    </row>
    <row r="28" spans="2:10" ht="24" customHeight="1">
      <c r="B28" s="98">
        <v>15</v>
      </c>
      <c r="C28" s="98" t="s">
        <v>130</v>
      </c>
      <c r="D28" s="98" t="s">
        <v>123</v>
      </c>
      <c r="E28" s="99">
        <v>0.2</v>
      </c>
      <c r="F28" s="100">
        <v>29200</v>
      </c>
      <c r="G28" s="101">
        <f t="shared" si="4"/>
        <v>0</v>
      </c>
      <c r="H28" s="102">
        <f t="shared" si="1"/>
        <v>0</v>
      </c>
      <c r="I28" s="102">
        <f t="shared" si="5"/>
        <v>0</v>
      </c>
      <c r="J28" s="102">
        <f t="shared" si="3"/>
        <v>0</v>
      </c>
    </row>
    <row r="29" spans="2:10" ht="24" customHeight="1">
      <c r="B29" s="98">
        <v>16</v>
      </c>
      <c r="C29" s="98" t="s">
        <v>130</v>
      </c>
      <c r="D29" s="98" t="s">
        <v>228</v>
      </c>
      <c r="E29" s="99">
        <v>0.05</v>
      </c>
      <c r="F29" s="100">
        <v>29200</v>
      </c>
      <c r="G29" s="101">
        <f t="shared" si="4"/>
        <v>0</v>
      </c>
      <c r="H29" s="102">
        <f t="shared" si="1"/>
        <v>0</v>
      </c>
      <c r="I29" s="102">
        <f t="shared" si="5"/>
        <v>0</v>
      </c>
      <c r="J29" s="102">
        <f t="shared" si="3"/>
        <v>0</v>
      </c>
    </row>
    <row r="30" spans="2:10" ht="24" customHeight="1">
      <c r="B30" s="98">
        <v>17</v>
      </c>
      <c r="C30" s="98" t="s">
        <v>219</v>
      </c>
      <c r="D30" s="98" t="s">
        <v>125</v>
      </c>
      <c r="E30" s="99"/>
      <c r="F30" s="100">
        <v>32120</v>
      </c>
      <c r="G30" s="101">
        <f>IF(ISNUMBER($F$10),$F$10,"")</f>
        <v>0</v>
      </c>
      <c r="H30" s="102">
        <f t="shared" si="1"/>
        <v>0</v>
      </c>
      <c r="I30" s="102">
        <f>IF(AND(ISNUMBER(H30),ISNUMBER($G$10)),ROUND(H30*$G$10,2),"")</f>
        <v>0</v>
      </c>
      <c r="J30" s="102">
        <f t="shared" si="3"/>
        <v>0</v>
      </c>
    </row>
    <row r="31" spans="2:10" ht="24" customHeight="1">
      <c r="B31" s="332"/>
      <c r="C31" s="333"/>
      <c r="D31" s="333"/>
      <c r="E31" s="333"/>
      <c r="F31" s="333"/>
      <c r="G31" s="334"/>
      <c r="H31" s="112" t="s">
        <v>229</v>
      </c>
      <c r="I31" s="112" t="s">
        <v>226</v>
      </c>
      <c r="J31" s="112" t="s">
        <v>230</v>
      </c>
    </row>
    <row r="32" spans="2:10" ht="24" customHeight="1">
      <c r="B32" s="335" t="s">
        <v>231</v>
      </c>
      <c r="C32" s="335"/>
      <c r="D32" s="335"/>
      <c r="E32" s="335"/>
      <c r="F32" s="335"/>
      <c r="G32" s="335"/>
      <c r="H32" s="116">
        <f>IF(COUNT(H14:H30)&lt;17,"",SUM(H14:H30))</f>
        <v>0</v>
      </c>
      <c r="I32" s="116">
        <f>IF(COUNT(I14:I30)&lt;17,"",SUM(I14:I30))</f>
        <v>0</v>
      </c>
      <c r="J32" s="116">
        <f>IF(COUNT(J14:J30)&lt;17,"",SUM(J14:J30))</f>
        <v>0</v>
      </c>
    </row>
    <row r="33" spans="2:10" ht="18" customHeight="1">
      <c r="B33" s="91"/>
      <c r="C33" s="91"/>
      <c r="D33" s="91"/>
      <c r="E33" s="91"/>
      <c r="F33" s="91"/>
      <c r="G33" s="91"/>
      <c r="H33" s="91"/>
      <c r="I33" s="91"/>
      <c r="J33" s="91"/>
    </row>
    <row r="34" spans="2:10" ht="24" customHeight="1">
      <c r="B34" s="336" t="s">
        <v>245</v>
      </c>
      <c r="C34" s="336" t="s">
        <v>233</v>
      </c>
      <c r="D34" s="336" t="s">
        <v>233</v>
      </c>
      <c r="E34" s="336" t="s">
        <v>233</v>
      </c>
      <c r="F34" s="336" t="s">
        <v>233</v>
      </c>
      <c r="G34" s="336" t="s">
        <v>233</v>
      </c>
      <c r="H34" s="336" t="s">
        <v>233</v>
      </c>
      <c r="I34" s="336" t="s">
        <v>233</v>
      </c>
      <c r="J34" s="336" t="s">
        <v>233</v>
      </c>
    </row>
    <row r="35" spans="2:10" ht="24" customHeight="1">
      <c r="B35" s="336" t="s">
        <v>246</v>
      </c>
      <c r="C35" s="336" t="s">
        <v>233</v>
      </c>
      <c r="D35" s="336" t="s">
        <v>233</v>
      </c>
      <c r="E35" s="336" t="s">
        <v>233</v>
      </c>
      <c r="F35" s="336" t="s">
        <v>233</v>
      </c>
      <c r="G35" s="336" t="s">
        <v>233</v>
      </c>
      <c r="H35" s="336" t="s">
        <v>233</v>
      </c>
      <c r="I35" s="336" t="s">
        <v>233</v>
      </c>
      <c r="J35" s="336" t="s">
        <v>233</v>
      </c>
    </row>
    <row r="36" spans="2:10">
      <c r="B36" s="91"/>
      <c r="C36" s="91"/>
      <c r="D36" s="91"/>
      <c r="E36" s="91"/>
      <c r="F36" s="91"/>
      <c r="G36" s="91"/>
      <c r="H36" s="91"/>
      <c r="I36" s="91"/>
      <c r="J36" s="91"/>
    </row>
  </sheetData>
  <sheetProtection algorithmName="SHA-512" hashValue="YVZGAExjvEvaFUzXPElSW/hdQJa8yZ9uQPn0xGELDzFN3iIMxQphggIQoC+Fz1DEQJxXqzWgxp8YlmoCLLwRFA==" saltValue="jrM0kF/qGpmW0To6eW9AwA==" spinCount="100000" sheet="1" objects="1" scenarios="1" selectLockedCells="1"/>
  <mergeCells count="7">
    <mergeCell ref="B12:J12"/>
    <mergeCell ref="B34:J35"/>
    <mergeCell ref="B2:J2"/>
    <mergeCell ref="B3:J4"/>
    <mergeCell ref="B6:J6"/>
    <mergeCell ref="B32:G32"/>
    <mergeCell ref="B31:G3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árok15"/>
  <dimension ref="B2:J44"/>
  <sheetViews>
    <sheetView workbookViewId="0">
      <selection activeCell="F4" sqref="F4:J4"/>
    </sheetView>
  </sheetViews>
  <sheetFormatPr defaultColWidth="8.7265625" defaultRowHeight="14.5"/>
  <cols>
    <col min="1" max="1" width="2.453125" style="41" customWidth="1"/>
    <col min="2" max="2" width="12" style="41" customWidth="1"/>
    <col min="3" max="3" width="24" style="41" customWidth="1"/>
    <col min="4" max="4" width="18" style="41" customWidth="1"/>
    <col min="5" max="5" width="16" style="41" customWidth="1"/>
    <col min="6" max="9" width="18" style="41" customWidth="1"/>
    <col min="10" max="10" width="22" style="41" customWidth="1"/>
    <col min="11" max="16384" width="8.7265625" style="41"/>
  </cols>
  <sheetData>
    <row r="2" spans="2:10" ht="27.65" customHeight="1">
      <c r="B2" s="342" t="s">
        <v>247</v>
      </c>
      <c r="C2" s="343"/>
      <c r="D2" s="343"/>
      <c r="E2" s="343"/>
      <c r="F2" s="343"/>
      <c r="G2" s="343"/>
      <c r="H2" s="343"/>
      <c r="I2" s="343"/>
      <c r="J2" s="344"/>
    </row>
    <row r="3" spans="2:10" ht="56.15" customHeight="1">
      <c r="B3" s="345" t="s">
        <v>248</v>
      </c>
      <c r="C3" s="345"/>
      <c r="D3" s="345"/>
      <c r="E3" s="345"/>
      <c r="F3" s="345"/>
      <c r="G3" s="345"/>
      <c r="H3" s="345"/>
      <c r="I3" s="345"/>
      <c r="J3" s="345"/>
    </row>
    <row r="4" spans="2:10" ht="40" customHeight="1">
      <c r="B4" s="351" t="s">
        <v>249</v>
      </c>
      <c r="C4" s="352"/>
      <c r="D4" s="353"/>
      <c r="E4" s="353"/>
      <c r="F4" s="354">
        <v>0</v>
      </c>
      <c r="G4" s="355"/>
      <c r="H4" s="355"/>
      <c r="I4" s="355"/>
      <c r="J4" s="356"/>
    </row>
    <row r="5" spans="2:10" ht="24" customHeight="1">
      <c r="B5" s="346" t="s">
        <v>250</v>
      </c>
      <c r="C5" s="347"/>
      <c r="D5" s="347"/>
      <c r="E5" s="347"/>
      <c r="F5" s="347"/>
      <c r="G5" s="347"/>
      <c r="H5" s="347"/>
      <c r="I5" s="347"/>
      <c r="J5" s="348"/>
    </row>
    <row r="6" spans="2:10" ht="24" customHeight="1">
      <c r="B6" s="92" t="s">
        <v>251</v>
      </c>
      <c r="C6" s="92" t="s">
        <v>252</v>
      </c>
      <c r="D6" s="92" t="s">
        <v>253</v>
      </c>
      <c r="E6" s="92" t="s">
        <v>254</v>
      </c>
      <c r="F6" s="92" t="s">
        <v>255</v>
      </c>
      <c r="G6" s="92" t="s">
        <v>256</v>
      </c>
      <c r="H6" s="92" t="s">
        <v>257</v>
      </c>
      <c r="I6" s="92" t="s">
        <v>258</v>
      </c>
      <c r="J6" s="92" t="s">
        <v>259</v>
      </c>
    </row>
    <row r="7" spans="2:10" ht="24" customHeight="1">
      <c r="B7" s="98">
        <v>1</v>
      </c>
      <c r="C7" s="98" t="s">
        <v>260</v>
      </c>
      <c r="D7" s="102">
        <f>'K3-1 DJŽ'!H31</f>
        <v>0</v>
      </c>
      <c r="E7" s="117">
        <f t="shared" ref="E7:E13" si="0">IF($F$4="","",$F$4)</f>
        <v>0</v>
      </c>
      <c r="F7" s="102">
        <f t="shared" ref="F7:F12" si="1">IF(OR(D7="",$F$4=""),"",ROUND(D7*(1-$F$4),2))</f>
        <v>0</v>
      </c>
      <c r="G7" s="102">
        <f t="shared" ref="G7:G13" si="2">IF(F7="","",ROUND(D7-F7,2))</f>
        <v>0</v>
      </c>
      <c r="H7" s="102">
        <f>'K3-1 DJŽ'!J31</f>
        <v>0</v>
      </c>
      <c r="I7" s="102">
        <f t="shared" ref="I7:I12" si="3">IF(OR(H7="",$F$4=""),"",ROUND(H7*(1-$F$4),2))</f>
        <v>0</v>
      </c>
      <c r="J7" s="98" t="str">
        <f t="shared" ref="J7:J12" si="4">IF($F$4="","NEPREDLOŽENÁ",IF(OR(D7="",D7=0),"CHÝBA SAMOSTATNÁ PONUKA",IF(AND($F$4&gt;=0,$F$4&lt;1),"OK","NEPLATNÁ ZĽAVA")))</f>
        <v>CHÝBA SAMOSTATNÁ PONUKA</v>
      </c>
    </row>
    <row r="8" spans="2:10" ht="24" customHeight="1">
      <c r="B8" s="98">
        <v>2</v>
      </c>
      <c r="C8" s="98" t="s">
        <v>261</v>
      </c>
      <c r="D8" s="102">
        <f>'K3-2 DPK'!H32</f>
        <v>0</v>
      </c>
      <c r="E8" s="117">
        <f t="shared" si="0"/>
        <v>0</v>
      </c>
      <c r="F8" s="102">
        <f t="shared" si="1"/>
        <v>0</v>
      </c>
      <c r="G8" s="102">
        <f t="shared" si="2"/>
        <v>0</v>
      </c>
      <c r="H8" s="102">
        <f>'K3-2 DPK'!J32</f>
        <v>0</v>
      </c>
      <c r="I8" s="102">
        <f t="shared" si="3"/>
        <v>0</v>
      </c>
      <c r="J8" s="98" t="str">
        <f t="shared" si="4"/>
        <v>CHÝBA SAMOSTATNÁ PONUKA</v>
      </c>
    </row>
    <row r="9" spans="2:10" ht="24" customHeight="1">
      <c r="B9" s="98">
        <v>3</v>
      </c>
      <c r="C9" s="98" t="s">
        <v>262</v>
      </c>
      <c r="D9" s="102">
        <f>'K3-3 DSL'!H32</f>
        <v>0</v>
      </c>
      <c r="E9" s="117">
        <f t="shared" si="0"/>
        <v>0</v>
      </c>
      <c r="F9" s="102">
        <f t="shared" si="1"/>
        <v>0</v>
      </c>
      <c r="G9" s="102">
        <f t="shared" si="2"/>
        <v>0</v>
      </c>
      <c r="H9" s="102">
        <f>'K3-3 DSL'!J32</f>
        <v>0</v>
      </c>
      <c r="I9" s="102">
        <f t="shared" si="3"/>
        <v>0</v>
      </c>
      <c r="J9" s="98" t="str">
        <f t="shared" si="4"/>
        <v>CHÝBA SAMOSTATNÁ PONUKA</v>
      </c>
    </row>
    <row r="10" spans="2:10" ht="24" customHeight="1">
      <c r="B10" s="98">
        <v>4</v>
      </c>
      <c r="C10" s="98" t="s">
        <v>263</v>
      </c>
      <c r="D10" s="102">
        <f>'K3-4 DTV'!H32</f>
        <v>0</v>
      </c>
      <c r="E10" s="117">
        <f t="shared" si="0"/>
        <v>0</v>
      </c>
      <c r="F10" s="102">
        <f t="shared" si="1"/>
        <v>0</v>
      </c>
      <c r="G10" s="102">
        <f t="shared" si="2"/>
        <v>0</v>
      </c>
      <c r="H10" s="102">
        <f>'K3-4 DTV'!J32</f>
        <v>0</v>
      </c>
      <c r="I10" s="102">
        <f t="shared" si="3"/>
        <v>0</v>
      </c>
      <c r="J10" s="98" t="str">
        <f t="shared" si="4"/>
        <v>CHÝBA SAMOSTATNÁ PONUKA</v>
      </c>
    </row>
    <row r="11" spans="2:10" ht="24" customHeight="1">
      <c r="B11" s="98">
        <v>5</v>
      </c>
      <c r="C11" s="98" t="s">
        <v>264</v>
      </c>
      <c r="D11" s="102">
        <f>'K3-5 ARCHA'!H34</f>
        <v>0</v>
      </c>
      <c r="E11" s="117">
        <f t="shared" si="0"/>
        <v>0</v>
      </c>
      <c r="F11" s="102">
        <f t="shared" si="1"/>
        <v>0</v>
      </c>
      <c r="G11" s="102">
        <f t="shared" si="2"/>
        <v>0</v>
      </c>
      <c r="H11" s="102">
        <f>'K3-5 ARCHA'!J34</f>
        <v>0</v>
      </c>
      <c r="I11" s="102">
        <f t="shared" si="3"/>
        <v>0</v>
      </c>
      <c r="J11" s="98" t="str">
        <f t="shared" si="4"/>
        <v>CHÝBA SAMOSTATNÁ PONUKA</v>
      </c>
    </row>
    <row r="12" spans="2:10" ht="24" customHeight="1">
      <c r="B12" s="98">
        <v>6</v>
      </c>
      <c r="C12" s="98" t="s">
        <v>265</v>
      </c>
      <c r="D12" s="102">
        <f>'K3-6 GERIUM'!H32</f>
        <v>0</v>
      </c>
      <c r="E12" s="117">
        <f t="shared" si="0"/>
        <v>0</v>
      </c>
      <c r="F12" s="102">
        <f t="shared" si="1"/>
        <v>0</v>
      </c>
      <c r="G12" s="102">
        <f t="shared" si="2"/>
        <v>0</v>
      </c>
      <c r="H12" s="102">
        <f>'K3-6 GERIUM'!J32</f>
        <v>0</v>
      </c>
      <c r="I12" s="102">
        <f t="shared" si="3"/>
        <v>0</v>
      </c>
      <c r="J12" s="98" t="str">
        <f t="shared" si="4"/>
        <v>CHÝBA SAMOSTATNÁ PONUKA</v>
      </c>
    </row>
    <row r="13" spans="2:10" ht="24" customHeight="1">
      <c r="B13" s="349" t="s">
        <v>266</v>
      </c>
      <c r="C13" s="350"/>
      <c r="D13" s="118">
        <f>SUM(D7:D12)</f>
        <v>0</v>
      </c>
      <c r="E13" s="119">
        <f t="shared" si="0"/>
        <v>0</v>
      </c>
      <c r="F13" s="118">
        <f>IF($F$4="","",SUM(F7:F12))</f>
        <v>0</v>
      </c>
      <c r="G13" s="118">
        <f t="shared" si="2"/>
        <v>0</v>
      </c>
      <c r="H13" s="118">
        <f>SUM(H7:H12)</f>
        <v>0</v>
      </c>
      <c r="I13" s="118">
        <f>IF($F$4="","",SUM(I7:I12))</f>
        <v>0</v>
      </c>
      <c r="J13" s="120" t="str">
        <f>IF($F$4="","NEPREDLOŽENÁ",IF(COUNTIF(J7:J12,"&lt;&gt;OK")&gt;0,"NEÚPLNÁ / CHYBA","OK"))</f>
        <v>NEÚPLNÁ / CHYBA</v>
      </c>
    </row>
    <row r="14" spans="2:10" ht="24" customHeight="1"/>
    <row r="15" spans="2:10" ht="24" customHeight="1">
      <c r="B15" s="337" t="s">
        <v>267</v>
      </c>
      <c r="C15" s="337"/>
      <c r="D15" s="337"/>
      <c r="E15" s="337"/>
      <c r="F15" s="337"/>
      <c r="G15" s="337"/>
      <c r="H15" s="337"/>
      <c r="I15" s="337"/>
      <c r="J15" s="337"/>
    </row>
    <row r="16" spans="2:10" ht="24" customHeight="1"/>
    <row r="17" spans="2:10" ht="24" customHeight="1">
      <c r="B17" s="338" t="s">
        <v>268</v>
      </c>
      <c r="C17" s="339"/>
      <c r="D17" s="339"/>
      <c r="E17" s="339"/>
      <c r="F17" s="339"/>
      <c r="G17" s="339"/>
      <c r="H17" s="339"/>
      <c r="I17" s="339"/>
      <c r="J17" s="340"/>
    </row>
    <row r="18" spans="2:10" ht="24" customHeight="1">
      <c r="B18" s="92" t="s">
        <v>251</v>
      </c>
      <c r="C18" s="92" t="s">
        <v>203</v>
      </c>
      <c r="D18" s="92" t="s">
        <v>204</v>
      </c>
      <c r="E18" s="92" t="s">
        <v>269</v>
      </c>
      <c r="F18" s="92" t="s">
        <v>254</v>
      </c>
      <c r="G18" s="92" t="s">
        <v>270</v>
      </c>
      <c r="H18" s="92" t="s">
        <v>207</v>
      </c>
      <c r="I18" s="92" t="s">
        <v>208</v>
      </c>
      <c r="J18" s="92" t="s">
        <v>271</v>
      </c>
    </row>
    <row r="19" spans="2:10" ht="24" customHeight="1">
      <c r="B19" s="121">
        <v>1</v>
      </c>
      <c r="C19" s="121" t="s">
        <v>211</v>
      </c>
      <c r="D19" s="122" t="s">
        <v>128</v>
      </c>
      <c r="E19" s="122">
        <f>'K3-1 DJŽ'!F6</f>
        <v>0</v>
      </c>
      <c r="F19" s="123">
        <f t="shared" ref="F19:F42" si="5">IF($F$4="","",$F$4)</f>
        <v>0</v>
      </c>
      <c r="G19" s="124">
        <f t="shared" ref="G19:G42" si="6">IF(OR(E19="",$F$4=""),"",ROUND(E19*(1-$F$4),4))</f>
        <v>0</v>
      </c>
      <c r="H19" s="125">
        <f>'K3-1 DJŽ'!G6</f>
        <v>0.05</v>
      </c>
      <c r="I19" s="126">
        <f t="shared" ref="I19:I42" si="7">IF(G19="","",ROUND(G19*H19,4))</f>
        <v>0</v>
      </c>
      <c r="J19" s="126">
        <f t="shared" ref="J19:J42" si="8">IF(G19="","",ROUND(G19+I19,4))</f>
        <v>0</v>
      </c>
    </row>
    <row r="20" spans="2:10" ht="24" customHeight="1">
      <c r="B20" s="121">
        <v>1</v>
      </c>
      <c r="C20" s="121" t="s">
        <v>211</v>
      </c>
      <c r="D20" s="122" t="s">
        <v>129</v>
      </c>
      <c r="E20" s="122">
        <f>'K3-1 DJŽ'!F7</f>
        <v>0</v>
      </c>
      <c r="F20" s="123">
        <f t="shared" si="5"/>
        <v>0</v>
      </c>
      <c r="G20" s="124">
        <f t="shared" si="6"/>
        <v>0</v>
      </c>
      <c r="H20" s="125">
        <f>'K3-1 DJŽ'!G7</f>
        <v>0.05</v>
      </c>
      <c r="I20" s="126">
        <f t="shared" si="7"/>
        <v>0</v>
      </c>
      <c r="J20" s="126">
        <f t="shared" si="8"/>
        <v>0</v>
      </c>
    </row>
    <row r="21" spans="2:10" ht="24" customHeight="1">
      <c r="B21" s="121">
        <v>1</v>
      </c>
      <c r="C21" s="121" t="s">
        <v>211</v>
      </c>
      <c r="D21" s="122" t="s">
        <v>130</v>
      </c>
      <c r="E21" s="122">
        <f>'K3-1 DJŽ'!F8</f>
        <v>0</v>
      </c>
      <c r="F21" s="123">
        <f t="shared" si="5"/>
        <v>0</v>
      </c>
      <c r="G21" s="124">
        <f t="shared" si="6"/>
        <v>0</v>
      </c>
      <c r="H21" s="125">
        <f>'K3-1 DJŽ'!G8</f>
        <v>0.05</v>
      </c>
      <c r="I21" s="126">
        <f t="shared" si="7"/>
        <v>0</v>
      </c>
      <c r="J21" s="126">
        <f t="shared" si="8"/>
        <v>0</v>
      </c>
    </row>
    <row r="22" spans="2:10" ht="24" customHeight="1">
      <c r="B22" s="121">
        <v>1</v>
      </c>
      <c r="C22" s="121" t="s">
        <v>125</v>
      </c>
      <c r="D22" s="122" t="s">
        <v>219</v>
      </c>
      <c r="E22" s="122">
        <f>'K3-1 DJŽ'!F9</f>
        <v>0</v>
      </c>
      <c r="F22" s="123">
        <f t="shared" si="5"/>
        <v>0</v>
      </c>
      <c r="G22" s="124">
        <f t="shared" si="6"/>
        <v>0</v>
      </c>
      <c r="H22" s="125">
        <f>'K3-1 DJŽ'!G9</f>
        <v>0.05</v>
      </c>
      <c r="I22" s="126">
        <f t="shared" si="7"/>
        <v>0</v>
      </c>
      <c r="J22" s="126">
        <f t="shared" si="8"/>
        <v>0</v>
      </c>
    </row>
    <row r="23" spans="2:10" ht="24" customHeight="1">
      <c r="B23" s="121">
        <v>2</v>
      </c>
      <c r="C23" s="121" t="s">
        <v>211</v>
      </c>
      <c r="D23" s="122" t="s">
        <v>128</v>
      </c>
      <c r="E23" s="122">
        <f>'K3-2 DPK'!F7</f>
        <v>0</v>
      </c>
      <c r="F23" s="123">
        <f t="shared" si="5"/>
        <v>0</v>
      </c>
      <c r="G23" s="124">
        <f t="shared" si="6"/>
        <v>0</v>
      </c>
      <c r="H23" s="125">
        <f>'K3-2 DPK'!G7</f>
        <v>0.05</v>
      </c>
      <c r="I23" s="126">
        <f t="shared" si="7"/>
        <v>0</v>
      </c>
      <c r="J23" s="126">
        <f t="shared" si="8"/>
        <v>0</v>
      </c>
    </row>
    <row r="24" spans="2:10" ht="24" customHeight="1">
      <c r="B24" s="121">
        <v>2</v>
      </c>
      <c r="C24" s="121" t="s">
        <v>211</v>
      </c>
      <c r="D24" s="122" t="s">
        <v>129</v>
      </c>
      <c r="E24" s="122">
        <f>'K3-2 DPK'!F8</f>
        <v>0</v>
      </c>
      <c r="F24" s="123">
        <f t="shared" si="5"/>
        <v>0</v>
      </c>
      <c r="G24" s="124">
        <f t="shared" si="6"/>
        <v>0</v>
      </c>
      <c r="H24" s="125">
        <f>'K3-2 DPK'!G8</f>
        <v>0.05</v>
      </c>
      <c r="I24" s="126">
        <f t="shared" si="7"/>
        <v>0</v>
      </c>
      <c r="J24" s="126">
        <f t="shared" si="8"/>
        <v>0</v>
      </c>
    </row>
    <row r="25" spans="2:10" ht="24" customHeight="1">
      <c r="B25" s="121">
        <v>2</v>
      </c>
      <c r="C25" s="121" t="s">
        <v>211</v>
      </c>
      <c r="D25" s="122" t="s">
        <v>130</v>
      </c>
      <c r="E25" s="122">
        <f>'K3-2 DPK'!F9</f>
        <v>0</v>
      </c>
      <c r="F25" s="123">
        <f t="shared" si="5"/>
        <v>0</v>
      </c>
      <c r="G25" s="124">
        <f t="shared" si="6"/>
        <v>0</v>
      </c>
      <c r="H25" s="125">
        <f>'K3-2 DPK'!G9</f>
        <v>0.05</v>
      </c>
      <c r="I25" s="126">
        <f t="shared" si="7"/>
        <v>0</v>
      </c>
      <c r="J25" s="126">
        <f t="shared" si="8"/>
        <v>0</v>
      </c>
    </row>
    <row r="26" spans="2:10" ht="24" customHeight="1">
      <c r="B26" s="121">
        <v>2</v>
      </c>
      <c r="C26" s="121" t="s">
        <v>125</v>
      </c>
      <c r="D26" s="122" t="s">
        <v>219</v>
      </c>
      <c r="E26" s="122">
        <f>'K3-2 DPK'!F10</f>
        <v>0</v>
      </c>
      <c r="F26" s="123">
        <f t="shared" si="5"/>
        <v>0</v>
      </c>
      <c r="G26" s="124">
        <f t="shared" si="6"/>
        <v>0</v>
      </c>
      <c r="H26" s="125">
        <f>'K3-2 DPK'!G10</f>
        <v>0.05</v>
      </c>
      <c r="I26" s="126">
        <f t="shared" si="7"/>
        <v>0</v>
      </c>
      <c r="J26" s="126">
        <f t="shared" si="8"/>
        <v>0</v>
      </c>
    </row>
    <row r="27" spans="2:10" ht="24" customHeight="1">
      <c r="B27" s="121">
        <v>3</v>
      </c>
      <c r="C27" s="121" t="s">
        <v>211</v>
      </c>
      <c r="D27" s="122" t="s">
        <v>128</v>
      </c>
      <c r="E27" s="122">
        <f>'K3-3 DSL'!F7</f>
        <v>0</v>
      </c>
      <c r="F27" s="123">
        <f t="shared" si="5"/>
        <v>0</v>
      </c>
      <c r="G27" s="124">
        <f t="shared" si="6"/>
        <v>0</v>
      </c>
      <c r="H27" s="125">
        <f>'K3-3 DSL'!G7</f>
        <v>0.05</v>
      </c>
      <c r="I27" s="126">
        <f t="shared" si="7"/>
        <v>0</v>
      </c>
      <c r="J27" s="126">
        <f t="shared" si="8"/>
        <v>0</v>
      </c>
    </row>
    <row r="28" spans="2:10" ht="24" customHeight="1">
      <c r="B28" s="121">
        <v>3</v>
      </c>
      <c r="C28" s="121" t="s">
        <v>211</v>
      </c>
      <c r="D28" s="122" t="s">
        <v>129</v>
      </c>
      <c r="E28" s="122">
        <f>'K3-3 DSL'!F8</f>
        <v>0</v>
      </c>
      <c r="F28" s="123">
        <f t="shared" si="5"/>
        <v>0</v>
      </c>
      <c r="G28" s="124">
        <f t="shared" si="6"/>
        <v>0</v>
      </c>
      <c r="H28" s="125">
        <f>'K3-3 DSL'!G8</f>
        <v>0.05</v>
      </c>
      <c r="I28" s="126">
        <f t="shared" si="7"/>
        <v>0</v>
      </c>
      <c r="J28" s="126">
        <f t="shared" si="8"/>
        <v>0</v>
      </c>
    </row>
    <row r="29" spans="2:10" ht="24" customHeight="1">
      <c r="B29" s="121">
        <v>3</v>
      </c>
      <c r="C29" s="121" t="s">
        <v>211</v>
      </c>
      <c r="D29" s="122" t="s">
        <v>130</v>
      </c>
      <c r="E29" s="122">
        <f>'K3-3 DSL'!F9</f>
        <v>0</v>
      </c>
      <c r="F29" s="123">
        <f t="shared" si="5"/>
        <v>0</v>
      </c>
      <c r="G29" s="124">
        <f t="shared" si="6"/>
        <v>0</v>
      </c>
      <c r="H29" s="125">
        <f>'K3-3 DSL'!G9</f>
        <v>0.05</v>
      </c>
      <c r="I29" s="126">
        <f t="shared" si="7"/>
        <v>0</v>
      </c>
      <c r="J29" s="126">
        <f t="shared" si="8"/>
        <v>0</v>
      </c>
    </row>
    <row r="30" spans="2:10" ht="24" customHeight="1">
      <c r="B30" s="121">
        <v>3</v>
      </c>
      <c r="C30" s="121" t="s">
        <v>125</v>
      </c>
      <c r="D30" s="122" t="s">
        <v>219</v>
      </c>
      <c r="E30" s="122">
        <f>'K3-3 DSL'!F10</f>
        <v>0</v>
      </c>
      <c r="F30" s="123">
        <f t="shared" si="5"/>
        <v>0</v>
      </c>
      <c r="G30" s="124">
        <f t="shared" si="6"/>
        <v>0</v>
      </c>
      <c r="H30" s="125">
        <f>'K3-3 DSL'!G10</f>
        <v>0.05</v>
      </c>
      <c r="I30" s="126">
        <f t="shared" si="7"/>
        <v>0</v>
      </c>
      <c r="J30" s="126">
        <f t="shared" si="8"/>
        <v>0</v>
      </c>
    </row>
    <row r="31" spans="2:10" ht="24" customHeight="1">
      <c r="B31" s="121">
        <v>4</v>
      </c>
      <c r="C31" s="121" t="s">
        <v>211</v>
      </c>
      <c r="D31" s="122" t="s">
        <v>128</v>
      </c>
      <c r="E31" s="122">
        <f>'K3-4 DTV'!F7</f>
        <v>0</v>
      </c>
      <c r="F31" s="123">
        <f t="shared" si="5"/>
        <v>0</v>
      </c>
      <c r="G31" s="124">
        <f t="shared" si="6"/>
        <v>0</v>
      </c>
      <c r="H31" s="125">
        <f>'K3-4 DTV'!G7</f>
        <v>0.05</v>
      </c>
      <c r="I31" s="126">
        <f t="shared" si="7"/>
        <v>0</v>
      </c>
      <c r="J31" s="126">
        <f t="shared" si="8"/>
        <v>0</v>
      </c>
    </row>
    <row r="32" spans="2:10" ht="24" customHeight="1">
      <c r="B32" s="121">
        <v>4</v>
      </c>
      <c r="C32" s="121" t="s">
        <v>211</v>
      </c>
      <c r="D32" s="122" t="s">
        <v>129</v>
      </c>
      <c r="E32" s="122">
        <f>'K3-4 DTV'!F8</f>
        <v>0</v>
      </c>
      <c r="F32" s="123">
        <f t="shared" si="5"/>
        <v>0</v>
      </c>
      <c r="G32" s="124">
        <f t="shared" si="6"/>
        <v>0</v>
      </c>
      <c r="H32" s="125">
        <f>'K3-4 DTV'!G8</f>
        <v>0.05</v>
      </c>
      <c r="I32" s="126">
        <f t="shared" si="7"/>
        <v>0</v>
      </c>
      <c r="J32" s="126">
        <f t="shared" si="8"/>
        <v>0</v>
      </c>
    </row>
    <row r="33" spans="2:10" ht="24" customHeight="1">
      <c r="B33" s="121">
        <v>4</v>
      </c>
      <c r="C33" s="121" t="s">
        <v>211</v>
      </c>
      <c r="D33" s="122" t="s">
        <v>130</v>
      </c>
      <c r="E33" s="122">
        <f>'K3-4 DTV'!F9</f>
        <v>0</v>
      </c>
      <c r="F33" s="123">
        <f t="shared" si="5"/>
        <v>0</v>
      </c>
      <c r="G33" s="124">
        <f t="shared" si="6"/>
        <v>0</v>
      </c>
      <c r="H33" s="125">
        <f>'K3-4 DTV'!G9</f>
        <v>0.05</v>
      </c>
      <c r="I33" s="126">
        <f t="shared" si="7"/>
        <v>0</v>
      </c>
      <c r="J33" s="126">
        <f t="shared" si="8"/>
        <v>0</v>
      </c>
    </row>
    <row r="34" spans="2:10" ht="24" customHeight="1">
      <c r="B34" s="121">
        <v>4</v>
      </c>
      <c r="C34" s="121" t="s">
        <v>125</v>
      </c>
      <c r="D34" s="122" t="s">
        <v>219</v>
      </c>
      <c r="E34" s="122">
        <f>'K3-4 DTV'!F10</f>
        <v>0</v>
      </c>
      <c r="F34" s="123">
        <f t="shared" si="5"/>
        <v>0</v>
      </c>
      <c r="G34" s="124">
        <f t="shared" si="6"/>
        <v>0</v>
      </c>
      <c r="H34" s="125">
        <f>'K3-4 DTV'!G10</f>
        <v>0.05</v>
      </c>
      <c r="I34" s="126">
        <f t="shared" si="7"/>
        <v>0</v>
      </c>
      <c r="J34" s="126">
        <f t="shared" si="8"/>
        <v>0</v>
      </c>
    </row>
    <row r="35" spans="2:10" ht="24" customHeight="1">
      <c r="B35" s="121">
        <v>5</v>
      </c>
      <c r="C35" s="121" t="s">
        <v>211</v>
      </c>
      <c r="D35" s="122" t="s">
        <v>128</v>
      </c>
      <c r="E35" s="122">
        <f>'K3-5 ARCHA'!F7</f>
        <v>0</v>
      </c>
      <c r="F35" s="123">
        <f t="shared" si="5"/>
        <v>0</v>
      </c>
      <c r="G35" s="124">
        <f t="shared" si="6"/>
        <v>0</v>
      </c>
      <c r="H35" s="125">
        <f>'K3-5 ARCHA'!G7</f>
        <v>0.05</v>
      </c>
      <c r="I35" s="126">
        <f t="shared" si="7"/>
        <v>0</v>
      </c>
      <c r="J35" s="126">
        <f t="shared" si="8"/>
        <v>0</v>
      </c>
    </row>
    <row r="36" spans="2:10" ht="24" customHeight="1">
      <c r="B36" s="121">
        <v>5</v>
      </c>
      <c r="C36" s="121" t="s">
        <v>211</v>
      </c>
      <c r="D36" s="122" t="s">
        <v>129</v>
      </c>
      <c r="E36" s="122">
        <f>'K3-5 ARCHA'!F8</f>
        <v>0</v>
      </c>
      <c r="F36" s="123">
        <f t="shared" si="5"/>
        <v>0</v>
      </c>
      <c r="G36" s="124">
        <f t="shared" si="6"/>
        <v>0</v>
      </c>
      <c r="H36" s="125">
        <f>'K3-5 ARCHA'!G8</f>
        <v>0.05</v>
      </c>
      <c r="I36" s="126">
        <f t="shared" si="7"/>
        <v>0</v>
      </c>
      <c r="J36" s="126">
        <f t="shared" si="8"/>
        <v>0</v>
      </c>
    </row>
    <row r="37" spans="2:10" ht="24" customHeight="1">
      <c r="B37" s="121">
        <v>5</v>
      </c>
      <c r="C37" s="121" t="s">
        <v>211</v>
      </c>
      <c r="D37" s="122" t="s">
        <v>130</v>
      </c>
      <c r="E37" s="122">
        <f>'K3-5 ARCHA'!F9</f>
        <v>0</v>
      </c>
      <c r="F37" s="123">
        <f t="shared" si="5"/>
        <v>0</v>
      </c>
      <c r="G37" s="124">
        <f t="shared" si="6"/>
        <v>0</v>
      </c>
      <c r="H37" s="125">
        <f>'K3-5 ARCHA'!G9</f>
        <v>0.05</v>
      </c>
      <c r="I37" s="126">
        <f t="shared" si="7"/>
        <v>0</v>
      </c>
      <c r="J37" s="126">
        <f t="shared" si="8"/>
        <v>0</v>
      </c>
    </row>
    <row r="38" spans="2:10" ht="24" customHeight="1">
      <c r="B38" s="121">
        <v>5</v>
      </c>
      <c r="C38" s="121" t="s">
        <v>125</v>
      </c>
      <c r="D38" s="122" t="s">
        <v>219</v>
      </c>
      <c r="E38" s="122">
        <f>'K3-5 ARCHA'!F10</f>
        <v>0</v>
      </c>
      <c r="F38" s="123">
        <f t="shared" si="5"/>
        <v>0</v>
      </c>
      <c r="G38" s="124">
        <f t="shared" si="6"/>
        <v>0</v>
      </c>
      <c r="H38" s="125">
        <f>'K3-5 ARCHA'!G10</f>
        <v>0.05</v>
      </c>
      <c r="I38" s="126">
        <f t="shared" si="7"/>
        <v>0</v>
      </c>
      <c r="J38" s="126">
        <f t="shared" si="8"/>
        <v>0</v>
      </c>
    </row>
    <row r="39" spans="2:10" ht="24" customHeight="1">
      <c r="B39" s="121">
        <v>5</v>
      </c>
      <c r="C39" s="121" t="s">
        <v>239</v>
      </c>
      <c r="D39" s="122" t="s">
        <v>219</v>
      </c>
      <c r="E39" s="122">
        <f>'K3-5 ARCHA'!F11</f>
        <v>0</v>
      </c>
      <c r="F39" s="123">
        <f t="shared" si="5"/>
        <v>0</v>
      </c>
      <c r="G39" s="124">
        <f t="shared" si="6"/>
        <v>0</v>
      </c>
      <c r="H39" s="125">
        <f>'K3-5 ARCHA'!G11</f>
        <v>0.05</v>
      </c>
      <c r="I39" s="126">
        <f t="shared" si="7"/>
        <v>0</v>
      </c>
      <c r="J39" s="126">
        <f t="shared" si="8"/>
        <v>0</v>
      </c>
    </row>
    <row r="40" spans="2:10" ht="24" customHeight="1">
      <c r="B40" s="121">
        <v>6</v>
      </c>
      <c r="C40" s="121" t="s">
        <v>211</v>
      </c>
      <c r="D40" s="122" t="s">
        <v>272</v>
      </c>
      <c r="E40" s="122">
        <f>'K3-6 GERIUM'!F8</f>
        <v>0</v>
      </c>
      <c r="F40" s="123">
        <f t="shared" si="5"/>
        <v>0</v>
      </c>
      <c r="G40" s="124">
        <f t="shared" si="6"/>
        <v>0</v>
      </c>
      <c r="H40" s="125">
        <f>'K3-6 GERIUM'!G8</f>
        <v>0.19</v>
      </c>
      <c r="I40" s="126">
        <f t="shared" si="7"/>
        <v>0</v>
      </c>
      <c r="J40" s="126">
        <f t="shared" si="8"/>
        <v>0</v>
      </c>
    </row>
    <row r="41" spans="2:10" ht="24" customHeight="1">
      <c r="B41" s="121">
        <v>6</v>
      </c>
      <c r="C41" s="121" t="s">
        <v>211</v>
      </c>
      <c r="D41" s="122" t="s">
        <v>130</v>
      </c>
      <c r="E41" s="122">
        <f>'K3-6 GERIUM'!F9</f>
        <v>0</v>
      </c>
      <c r="F41" s="123">
        <f t="shared" si="5"/>
        <v>0</v>
      </c>
      <c r="G41" s="124">
        <f t="shared" si="6"/>
        <v>0</v>
      </c>
      <c r="H41" s="125">
        <f>'K3-6 GERIUM'!G9</f>
        <v>0.19</v>
      </c>
      <c r="I41" s="126">
        <f t="shared" si="7"/>
        <v>0</v>
      </c>
      <c r="J41" s="126">
        <f t="shared" si="8"/>
        <v>0</v>
      </c>
    </row>
    <row r="42" spans="2:10" ht="24" customHeight="1">
      <c r="B42" s="121">
        <v>6</v>
      </c>
      <c r="C42" s="121" t="s">
        <v>125</v>
      </c>
      <c r="D42" s="122" t="s">
        <v>219</v>
      </c>
      <c r="E42" s="122">
        <f>'K3-6 GERIUM'!F10</f>
        <v>0</v>
      </c>
      <c r="F42" s="123">
        <f t="shared" si="5"/>
        <v>0</v>
      </c>
      <c r="G42" s="124">
        <f t="shared" si="6"/>
        <v>0</v>
      </c>
      <c r="H42" s="125">
        <f>'K3-6 GERIUM'!G10</f>
        <v>0.19</v>
      </c>
      <c r="I42" s="126">
        <f t="shared" si="7"/>
        <v>0</v>
      </c>
      <c r="J42" s="126">
        <f t="shared" si="8"/>
        <v>0</v>
      </c>
    </row>
    <row r="43" spans="2:10" ht="24" customHeight="1"/>
    <row r="44" spans="2:10" ht="43" customHeight="1">
      <c r="B44" s="341" t="s">
        <v>273</v>
      </c>
      <c r="C44" s="341"/>
      <c r="D44" s="341"/>
      <c r="E44" s="341"/>
      <c r="F44" s="341"/>
      <c r="G44" s="341"/>
      <c r="H44" s="341"/>
      <c r="I44" s="341"/>
      <c r="J44" s="341"/>
    </row>
  </sheetData>
  <sheetProtection algorithmName="SHA-512" hashValue="xOqa1n/WmSlEtcL76dWMbJF8/ue1d4X/wJeVl84yBvzevxTvUQ9Fe4qQEyGrsl47fGTeJgocMrM4wsn4Ldsmsw==" saltValue="u3dHm/mMCrT3Pi0im68CAQ==" spinCount="100000" sheet="1" objects="1" scenarios="1" selectLockedCells="1"/>
  <mergeCells count="9">
    <mergeCell ref="B15:J15"/>
    <mergeCell ref="B17:J17"/>
    <mergeCell ref="B44:J44"/>
    <mergeCell ref="B2:J2"/>
    <mergeCell ref="B3:J3"/>
    <mergeCell ref="B5:J5"/>
    <mergeCell ref="B13:C13"/>
    <mergeCell ref="B4:E4"/>
    <mergeCell ref="F4:J4"/>
  </mergeCells>
  <dataValidations count="2">
    <dataValidation type="decimal" operator="greaterThanOrEqual" sqref="F19:G42" xr:uid="{00000000-0002-0000-0E00-000000000000}">
      <formula1>0</formula1>
    </dataValidation>
    <dataValidation type="decimal" sqref="C4 F4" xr:uid="{00000000-0002-0000-0E00-000001000000}">
      <formula1>0</formula1>
      <formula2>0.99</formula2>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árok16"/>
  <dimension ref="B2:H23"/>
  <sheetViews>
    <sheetView workbookViewId="0">
      <selection activeCell="H49" sqref="H49"/>
    </sheetView>
  </sheetViews>
  <sheetFormatPr defaultColWidth="8.7265625" defaultRowHeight="14.5"/>
  <cols>
    <col min="1" max="1" width="2.453125" style="41" customWidth="1"/>
    <col min="2" max="2" width="8" style="41" customWidth="1"/>
    <col min="3" max="3" width="15" style="41" customWidth="1"/>
    <col min="4" max="4" width="28" style="41" customWidth="1"/>
    <col min="5" max="5" width="26" style="41" customWidth="1"/>
    <col min="6" max="6" width="14" style="41" customWidth="1"/>
    <col min="7" max="7" width="26" style="41" customWidth="1"/>
    <col min="8" max="8" width="28" style="41" customWidth="1"/>
    <col min="9" max="16384" width="8.7265625" style="41"/>
  </cols>
  <sheetData>
    <row r="2" spans="2:8" ht="34" customHeight="1">
      <c r="B2" s="325" t="s">
        <v>274</v>
      </c>
      <c r="C2" s="326"/>
      <c r="D2" s="326"/>
      <c r="E2" s="326"/>
      <c r="F2" s="326"/>
      <c r="G2" s="326"/>
      <c r="H2" s="327"/>
    </row>
    <row r="3" spans="2:8" ht="24" customHeight="1">
      <c r="B3" s="358" t="s">
        <v>275</v>
      </c>
      <c r="C3" s="358"/>
      <c r="D3" s="358"/>
      <c r="E3" s="358"/>
      <c r="F3" s="358"/>
      <c r="G3" s="358"/>
      <c r="H3" s="358"/>
    </row>
    <row r="4" spans="2:8" ht="24" customHeight="1">
      <c r="B4" s="358"/>
      <c r="C4" s="358"/>
      <c r="D4" s="358"/>
      <c r="E4" s="358"/>
      <c r="F4" s="358"/>
      <c r="G4" s="358"/>
      <c r="H4" s="358"/>
    </row>
    <row r="5" spans="2:8" ht="18" customHeight="1"/>
    <row r="6" spans="2:8" ht="24" customHeight="1">
      <c r="B6" s="357" t="s">
        <v>276</v>
      </c>
      <c r="C6" s="357"/>
      <c r="D6" s="357"/>
      <c r="E6" s="130"/>
    </row>
    <row r="7" spans="2:8" ht="24" customHeight="1">
      <c r="B7" s="357" t="s">
        <v>277</v>
      </c>
      <c r="C7" s="357"/>
      <c r="D7" s="357"/>
      <c r="E7" s="130"/>
    </row>
    <row r="8" spans="2:8" ht="18" customHeight="1"/>
    <row r="9" spans="2:8" ht="40" customHeight="1">
      <c r="B9" s="92" t="s">
        <v>251</v>
      </c>
      <c r="C9" s="92" t="s">
        <v>252</v>
      </c>
      <c r="D9" s="92" t="s">
        <v>278</v>
      </c>
      <c r="E9" s="92" t="s">
        <v>279</v>
      </c>
      <c r="F9" s="92" t="s">
        <v>280</v>
      </c>
      <c r="G9" s="92" t="s">
        <v>281</v>
      </c>
      <c r="H9" s="92" t="s">
        <v>282</v>
      </c>
    </row>
    <row r="10" spans="2:8" ht="24" customHeight="1">
      <c r="B10" s="98">
        <v>1</v>
      </c>
      <c r="C10" s="98" t="s">
        <v>260</v>
      </c>
      <c r="D10" s="131"/>
      <c r="E10" s="102">
        <f>'K3 - kombinovaná'!I7</f>
        <v>0</v>
      </c>
      <c r="F10" s="127" t="str">
        <f t="shared" ref="F10:F16" si="0">IF(OR($E$6="",$E$7=""),"",$E$6+$E$7)</f>
        <v/>
      </c>
      <c r="G10" s="102" t="str">
        <f t="shared" ref="G10:G15" si="1">IF(OR(E10="",F10=""),"",E10*F10)</f>
        <v/>
      </c>
      <c r="H10" s="102" t="str">
        <f t="shared" ref="H10:H15" si="2">IF(OR(E10="",G10=""),"",E10-G10)</f>
        <v/>
      </c>
    </row>
    <row r="11" spans="2:8" ht="24" customHeight="1">
      <c r="B11" s="98">
        <v>2</v>
      </c>
      <c r="C11" s="98" t="s">
        <v>261</v>
      </c>
      <c r="D11" s="131"/>
      <c r="E11" s="102">
        <f>'K3 - kombinovaná'!I8</f>
        <v>0</v>
      </c>
      <c r="F11" s="127" t="str">
        <f t="shared" si="0"/>
        <v/>
      </c>
      <c r="G11" s="102" t="str">
        <f t="shared" si="1"/>
        <v/>
      </c>
      <c r="H11" s="102" t="str">
        <f t="shared" si="2"/>
        <v/>
      </c>
    </row>
    <row r="12" spans="2:8" ht="24" customHeight="1">
      <c r="B12" s="98">
        <v>3</v>
      </c>
      <c r="C12" s="98" t="s">
        <v>262</v>
      </c>
      <c r="D12" s="131"/>
      <c r="E12" s="102">
        <f>'K3 - kombinovaná'!I9</f>
        <v>0</v>
      </c>
      <c r="F12" s="127" t="str">
        <f t="shared" si="0"/>
        <v/>
      </c>
      <c r="G12" s="102" t="str">
        <f t="shared" si="1"/>
        <v/>
      </c>
      <c r="H12" s="102" t="str">
        <f t="shared" si="2"/>
        <v/>
      </c>
    </row>
    <row r="13" spans="2:8" ht="24" customHeight="1">
      <c r="B13" s="98">
        <v>4</v>
      </c>
      <c r="C13" s="98" t="s">
        <v>263</v>
      </c>
      <c r="D13" s="131"/>
      <c r="E13" s="102">
        <f>'K3 - kombinovaná'!I10</f>
        <v>0</v>
      </c>
      <c r="F13" s="127" t="str">
        <f t="shared" si="0"/>
        <v/>
      </c>
      <c r="G13" s="102" t="str">
        <f t="shared" si="1"/>
        <v/>
      </c>
      <c r="H13" s="102" t="str">
        <f t="shared" si="2"/>
        <v/>
      </c>
    </row>
    <row r="14" spans="2:8" ht="24" customHeight="1">
      <c r="B14" s="98">
        <v>5</v>
      </c>
      <c r="C14" s="98" t="s">
        <v>264</v>
      </c>
      <c r="D14" s="131"/>
      <c r="E14" s="102">
        <f>'K3 - kombinovaná'!I11</f>
        <v>0</v>
      </c>
      <c r="F14" s="127" t="str">
        <f t="shared" si="0"/>
        <v/>
      </c>
      <c r="G14" s="102" t="str">
        <f t="shared" si="1"/>
        <v/>
      </c>
      <c r="H14" s="102" t="str">
        <f t="shared" si="2"/>
        <v/>
      </c>
    </row>
    <row r="15" spans="2:8" ht="24" customHeight="1">
      <c r="B15" s="98">
        <v>6</v>
      </c>
      <c r="C15" s="98" t="s">
        <v>265</v>
      </c>
      <c r="D15" s="131"/>
      <c r="E15" s="102">
        <f>'K3 - kombinovaná'!I12</f>
        <v>0</v>
      </c>
      <c r="F15" s="127" t="str">
        <f t="shared" si="0"/>
        <v/>
      </c>
      <c r="G15" s="102" t="str">
        <f t="shared" si="1"/>
        <v/>
      </c>
      <c r="H15" s="102" t="str">
        <f t="shared" si="2"/>
        <v/>
      </c>
    </row>
    <row r="16" spans="2:8" ht="24" customHeight="1">
      <c r="B16" s="359" t="s">
        <v>266</v>
      </c>
      <c r="C16" s="359"/>
      <c r="D16" s="128" t="str">
        <f>IF(COUNT(D10:D15)&lt;6,"",SUM(D10:D15))</f>
        <v/>
      </c>
      <c r="E16" s="128">
        <f>IF(COUNT(E10:E15)&lt;6,"",SUM(E10:E15))</f>
        <v>0</v>
      </c>
      <c r="F16" s="129" t="str">
        <f t="shared" si="0"/>
        <v/>
      </c>
      <c r="G16" s="128">
        <f>IF(E16="","",SUM(G10:G15))</f>
        <v>0</v>
      </c>
      <c r="H16" s="128">
        <f>IF(E16="","",SUM(H10:H15))</f>
        <v>0</v>
      </c>
    </row>
    <row r="17" spans="2:8" ht="18" customHeight="1"/>
    <row r="18" spans="2:8" ht="24" customHeight="1">
      <c r="B18" s="360" t="s">
        <v>283</v>
      </c>
      <c r="C18" s="361"/>
      <c r="D18" s="361"/>
      <c r="E18" s="361"/>
      <c r="F18" s="361"/>
      <c r="G18" s="361"/>
      <c r="H18" s="362"/>
    </row>
    <row r="19" spans="2:8" ht="24" customHeight="1">
      <c r="B19" s="363" t="str">
        <f>IF('K3 - kombinovaná'!J13&lt;&gt;"OK","Kombinovaná ponuka nie je vyplnená alebo neprešla kontrolou.",IF(COUNT(D10:D15)&lt;6,"Doplňte Hodnotené ceny najvýhodnejších samostatných ponúk vo všetkých šiestich častiach.",IF(OR($E$6="",$E$7=""),"Doplňte výsledný finančný bonus K1 a K2.",IF(H16&lt;D16,"KOMBINOVANÁ PONUKA MÁ NIŽŠIU CELKOVÚ HODNOTENÚ CENU.",IF(H16&gt;D16,"SÚČET NAJVÝHODNEJŠÍCH SAMOSTATNÝCH PONÚK MÁ NIŽŠIU CELKOVÚ HODNOTENÚ CENU.","ROVNOSŤ HODNOTENÝCH CIEN – UPLATNIŤ ROZHODNÉ KRITÉRIUM PODĽA KD.")))))</f>
        <v>Kombinovaná ponuka nie je vyplnená alebo neprešla kontrolou.</v>
      </c>
      <c r="C19" s="364"/>
      <c r="D19" s="364"/>
      <c r="E19" s="364"/>
      <c r="F19" s="364"/>
      <c r="G19" s="364"/>
      <c r="H19" s="365"/>
    </row>
    <row r="20" spans="2:8" ht="24" customHeight="1">
      <c r="B20" s="366"/>
      <c r="C20" s="367"/>
      <c r="D20" s="367"/>
      <c r="E20" s="367"/>
      <c r="F20" s="367"/>
      <c r="G20" s="367"/>
      <c r="H20" s="368"/>
    </row>
    <row r="21" spans="2:8" ht="18" customHeight="1"/>
    <row r="22" spans="2:8" ht="24" customHeight="1">
      <c r="B22" s="336" t="s">
        <v>284</v>
      </c>
      <c r="C22" s="336"/>
      <c r="D22" s="336"/>
      <c r="E22" s="336"/>
      <c r="F22" s="336"/>
      <c r="G22" s="336"/>
      <c r="H22" s="336"/>
    </row>
    <row r="23" spans="2:8" ht="24" customHeight="1">
      <c r="B23" s="336"/>
      <c r="C23" s="336"/>
      <c r="D23" s="336"/>
      <c r="E23" s="336"/>
      <c r="F23" s="336"/>
      <c r="G23" s="336"/>
      <c r="H23" s="336"/>
    </row>
  </sheetData>
  <mergeCells count="8">
    <mergeCell ref="B22:H23"/>
    <mergeCell ref="B6:D6"/>
    <mergeCell ref="B7:D7"/>
    <mergeCell ref="B2:H2"/>
    <mergeCell ref="B3:H4"/>
    <mergeCell ref="B16:C16"/>
    <mergeCell ref="B18:H18"/>
    <mergeCell ref="B19:H20"/>
  </mergeCells>
  <dataValidations count="2">
    <dataValidation type="decimal" sqref="E6:E7" xr:uid="{00000000-0002-0000-0F00-000000000000}">
      <formula1>0</formula1>
      <formula2>1</formula2>
    </dataValidation>
    <dataValidation type="decimal" operator="greaterThanOrEqual" sqref="D10:D15" xr:uid="{00000000-0002-0000-0F00-000001000000}">
      <formula1>0</formula1>
    </dataValidation>
  </dataValidations>
  <pageMargins left="0.7" right="0.7" top="0.75" bottom="0.75" header="0.3" footer="0.3"/>
</worksheet>
</file>

<file path=docMetadata/LabelInfo.xml><?xml version="1.0" encoding="utf-8"?>
<clbl:labelList xmlns:clbl="http://schemas.microsoft.com/office/2020/mipLabelMetadata">
  <clbl:label id="{de063c0a-ee3c-4ad2-a167-d4d57b504aec}" enabled="0" method="" siteId="{de063c0a-ee3c-4ad2-a167-d4d57b504ae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16</vt:i4>
      </vt:variant>
    </vt:vector>
  </HeadingPairs>
  <TitlesOfParts>
    <vt:vector size="16" baseType="lpstr">
      <vt:lpstr>Ponuka</vt:lpstr>
      <vt:lpstr>Osobné postavenie</vt:lpstr>
      <vt:lpstr>Koneční užívatelia výhod</vt:lpstr>
      <vt:lpstr>Medzinárodné sankcie</vt:lpstr>
      <vt:lpstr>K1 – Vzorový jedálny lístok</vt:lpstr>
      <vt:lpstr>K1a – Máj</vt:lpstr>
      <vt:lpstr>K1b – Október</vt:lpstr>
      <vt:lpstr>K2 – Nadštandardné opatrenia</vt:lpstr>
      <vt:lpstr>K3-1 DJŽ</vt:lpstr>
      <vt:lpstr>K3-2 DPK</vt:lpstr>
      <vt:lpstr>K3-3 DSL</vt:lpstr>
      <vt:lpstr>K3-4 DTV</vt:lpstr>
      <vt:lpstr>K3-5 ARCHA</vt:lpstr>
      <vt:lpstr>K3-6 GERIUM</vt:lpstr>
      <vt:lpstr>K3 - kombinovaná</vt:lpstr>
      <vt:lpstr>Vyhodnotenie kombinácie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Horváth</dc:creator>
  <cp:lastModifiedBy>Jakub Horváth</cp:lastModifiedBy>
  <dcterms:created xsi:type="dcterms:W3CDTF">2026-09-29T17:06:43Z</dcterms:created>
  <dcterms:modified xsi:type="dcterms:W3CDTF">2026-10-20T12:18:13Z</dcterms:modified>
</cp:coreProperties>
</file>